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2120" windowHeight="8430" activeTab="12"/>
  </bookViews>
  <sheets>
    <sheet name="T1" sheetId="1" r:id="rId1"/>
    <sheet name="T2" sheetId="2" r:id="rId2"/>
    <sheet name="T3a" sheetId="3" r:id="rId3"/>
    <sheet name="T3b" sheetId="4" r:id="rId4"/>
    <sheet name="T4" sheetId="5" r:id="rId5"/>
    <sheet name="T5a" sheetId="6" r:id="rId6"/>
    <sheet name="T5b" sheetId="7" r:id="rId7"/>
    <sheet name="T6" sheetId="8" r:id="rId8"/>
    <sheet name="T7" sheetId="9" r:id="rId9"/>
    <sheet name="T8" sheetId="10" r:id="rId10"/>
    <sheet name="T9" sheetId="11" r:id="rId11"/>
    <sheet name="T10" sheetId="12" r:id="rId12"/>
    <sheet name="T11" sheetId="13" r:id="rId13"/>
  </sheets>
  <definedNames>
    <definedName name="_xlnm.Print_Titles" localSheetId="2">'T3a'!$3:$4</definedName>
    <definedName name="_xlnm.Print_Titles" localSheetId="3">'T3b'!$4:$4</definedName>
    <definedName name="_xlnm.Print_Titles" localSheetId="4">'T4'!$11:$12</definedName>
    <definedName name="_xlnm.Print_Titles" localSheetId="5">'T5a'!$13:$14</definedName>
    <definedName name="_xlnm.Print_Titles" localSheetId="9">'T8'!$47:$48</definedName>
    <definedName name="_xlnm.Print_Area" localSheetId="0">'T1'!$A$1:$L$59</definedName>
    <definedName name="_xlnm.Print_Area" localSheetId="1">'T2'!$A$1:$M$60</definedName>
    <definedName name="_xlnm.Print_Area" localSheetId="7">'T6'!$A$1:$Q$37</definedName>
  </definedNames>
  <calcPr fullCalcOnLoad="1"/>
</workbook>
</file>

<file path=xl/sharedStrings.xml><?xml version="1.0" encoding="utf-8"?>
<sst xmlns="http://schemas.openxmlformats.org/spreadsheetml/2006/main" count="8336" uniqueCount="1325">
  <si>
    <t>Univerzita Jana Evangelisty Purkyně v Ústí nad Labem</t>
  </si>
  <si>
    <t>Masarykova univerzita</t>
  </si>
  <si>
    <t>Vysoká škola uměleckoprůmyslová v Praze</t>
  </si>
  <si>
    <t>Jednotkové částky</t>
  </si>
  <si>
    <t>Kč (zaokrouhleno)</t>
  </si>
  <si>
    <t>Koef. ek. náročnosti</t>
  </si>
  <si>
    <t>Absolventi Bc. a Mgr.</t>
  </si>
  <si>
    <t>Absolventi PhD.</t>
  </si>
  <si>
    <t>Ukazatel A - studijní programy a B1- studijní programy, nárůst počtu studentů – výpočet na rok 2007</t>
  </si>
  <si>
    <t>Součet ukazatelů A, B1 a B2</t>
  </si>
  <si>
    <t>Základní normativ meziročně zvýšen o 1 % na 34 325 Kč</t>
  </si>
  <si>
    <t>Přepočte- ný počet studentů</t>
  </si>
  <si>
    <t>Přepočte- ný počet studentů (rok-1)</t>
  </si>
  <si>
    <t>Ukaz. A: (sl. 6- sl. 8)* 34325/1000 (tis. Kč)</t>
  </si>
  <si>
    <t>Odpočet (tis. Kč)</t>
  </si>
  <si>
    <t>Ukaz.B 2</t>
  </si>
  <si>
    <t>Ukaz. B 1: sl. 8* 34325/1000-sl.10 (tis. Kč)</t>
  </si>
  <si>
    <t>Ukaz. A + B 1 + B 2 (tis. Kč)</t>
  </si>
  <si>
    <t>Průměrný základní normativ pro součet ukazatelů A a B r. 2007</t>
  </si>
  <si>
    <t>Průměrný základní normativ pro součet ukazatelů A a B r. 2006</t>
  </si>
  <si>
    <t>UK</t>
  </si>
  <si>
    <t>UP</t>
  </si>
  <si>
    <t>TU</t>
  </si>
  <si>
    <t>VŠB-TU</t>
  </si>
  <si>
    <t>VŠP Jihlava</t>
  </si>
  <si>
    <t>Průměrný koef. ekonomické náročnosti</t>
  </si>
  <si>
    <t xml:space="preserve">Zaokrouhleně </t>
  </si>
  <si>
    <t>Ukazatel C – stipendia pro studenty doktorských studijních programů - výpočet na rok 2007</t>
  </si>
  <si>
    <t>Výpočtové roční stipendium je 86 190 Kč.</t>
  </si>
  <si>
    <t>Název</t>
  </si>
  <si>
    <t>Počet studentů v DSPSP *)</t>
  </si>
  <si>
    <t>Ukazatel U - ubytovací stipendia - výpočet na rok 2007</t>
  </si>
  <si>
    <t>Vysoké školy celkem - počet studentů *)</t>
  </si>
  <si>
    <t>Celkem ubyt. stipendia (tis. Kč)</t>
  </si>
  <si>
    <t>VVŠ celkem počet studentů</t>
  </si>
  <si>
    <t>SVŠ celkem počet studentů</t>
  </si>
  <si>
    <t>Na jednoho studenta ročně (Kč)</t>
  </si>
  <si>
    <t>VVŠ celkem (tis. Kč)</t>
  </si>
  <si>
    <t>SVŠ celkem (tis. Kč)</t>
  </si>
  <si>
    <t>*) počet studentů, kteří odpovídají kritériím pro výpočet příspěvku resp. dotace</t>
  </si>
  <si>
    <t>A. Veřejné vysoké školy</t>
  </si>
  <si>
    <t>Počet studentů</t>
  </si>
  <si>
    <t>B. Soukromé vysoké školy</t>
  </si>
  <si>
    <t>Bankovní institut vysoká škola Praha, a.s.</t>
  </si>
  <si>
    <t>Evropský polytechnický institut, s.r.o.</t>
  </si>
  <si>
    <t>Vysoká škola hotelová v Praze 8, spol. s r.o.</t>
  </si>
  <si>
    <t>Vysoká škola finanční a správní, o.p.s.</t>
  </si>
  <si>
    <t>Vysoká škola Karlovy Vary, o.p.s.</t>
  </si>
  <si>
    <t xml:space="preserve">Odpočte se 1/2 nadlimitního počtu studentů studujících v bakalářských studijních programech a plný počet nadlimitního počtu v kat. "4. a další roky tzv. "dlouhých" magisterských studijních programech, nenavazujících na bakalářské studijní programy + studium v magisterských studijních programech navazujících na bakalářské studijní programy </t>
  </si>
  <si>
    <t>Prostředky NIV i INV na vzdělávací činnost bez programů reprodukce majetku</t>
  </si>
  <si>
    <t>ŠKODA AUTO a.s. Vysoká škola</t>
  </si>
  <si>
    <t>Literární akademie (Soukromá vysoká škola Josefa Škvoreckého) s.r.o.</t>
  </si>
  <si>
    <t>Vysoká škola podnikání, a.s.</t>
  </si>
  <si>
    <t>Vysoká škola aplikovaného práva, s.r.o.</t>
  </si>
  <si>
    <t>Vysoká škola v Plzni, o.p.s.</t>
  </si>
  <si>
    <t>University of New York in Prague, s.r.o.</t>
  </si>
  <si>
    <t>Vysoká škola manažerské informatiky a ekonomiky, a.s.</t>
  </si>
  <si>
    <t>Vysoká škola mezinárodních a veřejných vztahů Praha, o.p.s.</t>
  </si>
  <si>
    <t>Mezinárodní baptistický teologický seminář Evropské baptistické federace, o.p.s.</t>
  </si>
  <si>
    <t>Středočeský vysokoškolský institut, s.r.o.</t>
  </si>
  <si>
    <t>Poznámky: B bakalářské studium, M magisterské studium, N magisterské studium navazující na bakalářské, P doktorské studium</t>
  </si>
  <si>
    <t>Procento zvýšení  proti roku 2006</t>
  </si>
  <si>
    <t>*) DSPSP - doktorský studijní program - studium prezenční, stav k 31.10.2006</t>
  </si>
  <si>
    <t xml:space="preserve">**) Celková výpočtová hodnota. Konkrétní výše transferu jednotlivým veřejným vysokým školám </t>
  </si>
  <si>
    <t xml:space="preserve">     bude stanovena podle čl. 4 Pravidel - Ukazatel C.</t>
  </si>
  <si>
    <t>Tis. Kč **)</t>
  </si>
  <si>
    <t>Academia Rerum civilium - Vysoká škola politických a společenských věd, s.r.o.</t>
  </si>
  <si>
    <t>Vysoká škola evropských a regionálních studií, o.p.s.</t>
  </si>
  <si>
    <t>Rašínova vysoká škola, s.r.o.</t>
  </si>
  <si>
    <t>Vysoká škola regionálního rozvoje</t>
  </si>
  <si>
    <t>Vysoká škola tělesné výchovy a sportu Palestra, s.r.o.</t>
  </si>
  <si>
    <t>Newton College a.s.</t>
  </si>
  <si>
    <t>Vysoká škola logistiky o.p.s.</t>
  </si>
  <si>
    <t>Vysoká škola zdravotnická, o.p.s.</t>
  </si>
  <si>
    <t>Vysoká škola cestovního ruchu, hotelnictví a lázeňství, s.r.o.</t>
  </si>
  <si>
    <t>Soukromá vysoká škola ekonomických studií, s.r.o.</t>
  </si>
  <si>
    <t>Vysoká škola obchodní v Praze, o.p.s.</t>
  </si>
  <si>
    <t>Akademie STING, o.p.s.</t>
  </si>
  <si>
    <t>Započteni jsou studenti doktorských studijních programů, kteří studují v prezenčním studiu ve standardní době</t>
  </si>
  <si>
    <t>Pražský technologický institut, o.p.s.</t>
  </si>
  <si>
    <t>Vysoká škola veřejné správy a mezinárodních vztahů, o.p.s.</t>
  </si>
  <si>
    <t>Vysoká škola J. A. Komenského s.r.o.</t>
  </si>
  <si>
    <t>Vysoká škola Karla Engliše v Brně, a.s.</t>
  </si>
  <si>
    <t>Anglo-americká vysoká škola, o.p.s.</t>
  </si>
  <si>
    <t>Pražská vysoká škola psychosociálních studií, s.r.o.</t>
  </si>
  <si>
    <t>Západomoravská vysoká škola Třebíč, o.p.s.</t>
  </si>
  <si>
    <t>Soukromá vysoká škola ekonomická Znojmo s.r.o.</t>
  </si>
  <si>
    <t>Moravská vysoká škola Olomouc, o.p.s</t>
  </si>
  <si>
    <r>
      <t xml:space="preserve">Základní normativ - </t>
    </r>
    <r>
      <rPr>
        <b/>
        <sz val="12"/>
        <rFont val="Arial CE"/>
        <family val="0"/>
      </rPr>
      <t>rok 2006 33986 Kč</t>
    </r>
  </si>
  <si>
    <r>
      <t xml:space="preserve">Výpočtové ubytovací stipendium na 1 studenta </t>
    </r>
    <r>
      <rPr>
        <sz val="11"/>
        <rFont val="Arial CE"/>
        <family val="0"/>
      </rPr>
      <t>(r. 2006 - 6395 Kč)</t>
    </r>
  </si>
  <si>
    <t>Přehled prostředků, poskytnutých vysokým školám v letech 2000-2006                                                z kapitoly 333 - MŠMT</t>
  </si>
  <si>
    <t xml:space="preserve">             8) výdaje na programové financování ISPROFIN  </t>
  </si>
  <si>
    <t xml:space="preserve">     1.11 přesun prostředků z VŠ do OPŘO - DZS (program CEEPUS a AKTION)</t>
  </si>
  <si>
    <r>
      <t xml:space="preserve">           1.2 nárůst </t>
    </r>
    <r>
      <rPr>
        <sz val="10"/>
        <rFont val="Arial CE"/>
        <family val="2"/>
      </rPr>
      <t>MP o 5 % zaměst.odměň.dle zák. 1/92 Sb. (VŠ, soukr. a círk.šk.)+ odvody</t>
    </r>
  </si>
  <si>
    <t xml:space="preserve">           1.14  vyčlenění výdajů ISPROFIN na spolufinancování s EU (včetně vnitřního přerozdělení)</t>
  </si>
  <si>
    <t xml:space="preserve">           1.17  dorovnání na směrná čísla dle MF</t>
  </si>
  <si>
    <t xml:space="preserve">           1.21  vyčlenění prostředků na programy spolufinancované s EU ukazatelích mímo úsek EU</t>
  </si>
  <si>
    <t xml:space="preserve">           1.22  zapojení prostředků na programy spolufinancované s EU v ukazatelích mimo úsek EU vč. posílení VŠ o 329 612 tis.Kč na programy spolufinancované s EU</t>
  </si>
  <si>
    <t xml:space="preserve">          2.2 souvztažné posílení příjmů a výdajů o prostředky z EU </t>
  </si>
  <si>
    <t xml:space="preserve">          2.3  posílení výdajů VŠ o 1 mld. Kč (výkony) </t>
  </si>
  <si>
    <t xml:space="preserve">          3.1 změna  ISPROFIN </t>
  </si>
  <si>
    <t xml:space="preserve">          3.6 podpora mezinár. student. Festivalu Fresh film fest Karl. Vary 2007</t>
  </si>
  <si>
    <t xml:space="preserve">          3.7 oprava objektu ČVUT a podnik. Centra pro město Chomutov</t>
  </si>
  <si>
    <t xml:space="preserve">          3.8 město Zlín - univerzitní park</t>
  </si>
  <si>
    <t xml:space="preserve">          3.9 rozvoj studijních programů FHS na Univerzitě Hradec Králové</t>
  </si>
  <si>
    <t xml:space="preserve">             8) výdaje na programové financování ISPROFIN  vč. prostř. Z EU pro VŠ</t>
  </si>
  <si>
    <t xml:space="preserve">           16) výdaje na programovací období 2004-2006 OP RLZ ze státního rozpočtu</t>
  </si>
  <si>
    <t xml:space="preserve">           17) výdaje na programovací období 2004-2006 OP RLZ z rozpočtu EU</t>
  </si>
  <si>
    <t xml:space="preserve">           22) výdaje na programovací období 2007-2013 OP VK ze státního rozpočtu</t>
  </si>
  <si>
    <t xml:space="preserve">           23) výdaje na programovací období 2007-2013 OP VK z rozpočtu EU</t>
  </si>
  <si>
    <t xml:space="preserve">           24) výdaje na programovací období 2007-2013 OP VVI ze státního rozpočtu</t>
  </si>
  <si>
    <t xml:space="preserve">           25) výdaje na programovací období 2007-2013 OP VVI z rozpočtu EU</t>
  </si>
  <si>
    <t>změna rozpočtu 2007 proti srovnatelné základně rozpočtu 2006 v %</t>
  </si>
  <si>
    <t xml:space="preserve">                   bez výdajů na programové financování ISPROFIN</t>
  </si>
  <si>
    <t>Vysoké školy</t>
  </si>
  <si>
    <t>Rozpočet vysokých škol na rok 2007</t>
  </si>
  <si>
    <r>
      <t xml:space="preserve">Normativ absolventa - </t>
    </r>
    <r>
      <rPr>
        <b/>
        <sz val="12"/>
        <rFont val="Arial CE"/>
        <family val="0"/>
      </rPr>
      <t>rok 2006 13050 Kč</t>
    </r>
  </si>
  <si>
    <r>
      <t xml:space="preserve">Měsíční sociální stipendium </t>
    </r>
    <r>
      <rPr>
        <sz val="11"/>
        <rFont val="Arial CE"/>
        <family val="0"/>
      </rPr>
      <t>(přiznává se na 10 měs. v roce)</t>
    </r>
  </si>
  <si>
    <r>
      <t xml:space="preserve">Stipendia pro studenty doktorských stud. programů - výpočtové stipendium pro 1 studenta </t>
    </r>
    <r>
      <rPr>
        <b/>
        <sz val="12"/>
        <rFont val="Arial CE"/>
        <family val="0"/>
      </rPr>
      <t>rok 2006  84 500 Kč</t>
    </r>
  </si>
  <si>
    <r>
      <t xml:space="preserve">Výpočtová dotace na 1  jídlo </t>
    </r>
    <r>
      <rPr>
        <sz val="11"/>
        <rFont val="Arial CE"/>
        <family val="0"/>
      </rPr>
      <t>(r. 2006 - 23 Kč)</t>
    </r>
  </si>
  <si>
    <r>
      <t xml:space="preserve">Rozpočet </t>
    </r>
    <r>
      <rPr>
        <sz val="12"/>
        <rFont val="Arial CE"/>
        <family val="0"/>
      </rPr>
      <t>běžné výdaje</t>
    </r>
  </si>
  <si>
    <r>
      <t xml:space="preserve">Rozpočet </t>
    </r>
    <r>
      <rPr>
        <sz val="12"/>
        <rFont val="Arial CE"/>
        <family val="0"/>
      </rPr>
      <t>kapitálové výdaje</t>
    </r>
  </si>
  <si>
    <r>
      <t xml:space="preserve">Celkem příspěvek + dotace </t>
    </r>
    <r>
      <rPr>
        <b/>
        <u val="single"/>
        <sz val="14"/>
        <rFont val="Arial CE"/>
        <family val="0"/>
      </rPr>
      <t>bez</t>
    </r>
    <r>
      <rPr>
        <b/>
        <sz val="14"/>
        <rFont val="Arial CE"/>
        <family val="2"/>
      </rPr>
      <t xml:space="preserve"> poslaneckých iniciativ</t>
    </r>
  </si>
  <si>
    <r>
      <t xml:space="preserve">Celkem příspěvek a dotace </t>
    </r>
    <r>
      <rPr>
        <b/>
        <u val="single"/>
        <sz val="14"/>
        <rFont val="Arial CE"/>
        <family val="0"/>
      </rPr>
      <t>včetně</t>
    </r>
    <r>
      <rPr>
        <b/>
        <sz val="14"/>
        <rFont val="Arial CE"/>
        <family val="2"/>
      </rPr>
      <t xml:space="preserve"> poslaneckých iniciativ</t>
    </r>
  </si>
  <si>
    <r>
      <t>Pozn.</t>
    </r>
    <r>
      <rPr>
        <i/>
        <sz val="10"/>
        <rFont val="Arial"/>
        <family val="0"/>
      </rPr>
      <t xml:space="preserve"> Studijní program typu B je bakalářský, M - magisterský, N - navazující a P - doktorský.</t>
    </r>
  </si>
  <si>
    <t>CELKEM</t>
  </si>
  <si>
    <t xml:space="preserve">                            Položky</t>
  </si>
  <si>
    <t>VÝDAJE</t>
  </si>
  <si>
    <t>celkem</t>
  </si>
  <si>
    <t>v tom:</t>
  </si>
  <si>
    <t>počet</t>
  </si>
  <si>
    <t>kapitálové</t>
  </si>
  <si>
    <t>běžné</t>
  </si>
  <si>
    <t>MP + odvody</t>
  </si>
  <si>
    <t>ostatní běžné</t>
  </si>
  <si>
    <t>zaměst.</t>
  </si>
  <si>
    <t>výdaje</t>
  </si>
  <si>
    <t>MP</t>
  </si>
  <si>
    <t>platy</t>
  </si>
  <si>
    <t>OPPP</t>
  </si>
  <si>
    <t>pojistné, FKSP</t>
  </si>
  <si>
    <t>zák. 1/92 Sb.</t>
  </si>
  <si>
    <t>běžné výdaje</t>
  </si>
  <si>
    <t xml:space="preserve">                    z toho změny v OSS:</t>
  </si>
  <si>
    <t>2. Přesuny mezi kapitolami</t>
  </si>
  <si>
    <t>3. Úpravy dle MF a vlády</t>
  </si>
  <si>
    <t>x</t>
  </si>
  <si>
    <t xml:space="preserve">                    bez výdajů programového financování v %</t>
  </si>
  <si>
    <t>vlivy na rozpočet 2006 celkem bez ISPROFIN</t>
  </si>
  <si>
    <t>rozpočet 2006 bez výdajů na programové financování ISPROFIN</t>
  </si>
  <si>
    <t>celkové ostatní</t>
  </si>
  <si>
    <t xml:space="preserve">rozpočet na rok 2006 </t>
  </si>
  <si>
    <t>podíl jednotlivých druhů výdajů na součtu výdajů kapitoly podle druhů v %</t>
  </si>
  <si>
    <t>změny schváleného rozpočtu 2006</t>
  </si>
  <si>
    <t>1. Přesuny uvnitř kapitoly projednané s MF</t>
  </si>
  <si>
    <t>srovnatelná základna rozpočtu 2006</t>
  </si>
  <si>
    <t>srovnatelná základna rozpočtu 2006 bez výdajů na programové financování</t>
  </si>
  <si>
    <t>vlivy na rozpočet 2007 celkem</t>
  </si>
  <si>
    <t>1. Vlivy do výše směrných čísel ze dne 21.srpna 2006</t>
  </si>
  <si>
    <t>2. Vlivy dle jednání vlády ČR dne 25. září 2006</t>
  </si>
  <si>
    <t>3. Vlivy dle jednání Parlamentu</t>
  </si>
  <si>
    <t>rozpočet na rok 2007</t>
  </si>
  <si>
    <t xml:space="preserve">rozpočet 2007 bez výdajů na programové financování ISPROFIN </t>
  </si>
  <si>
    <t>změna rozpočtu 2007 proti schválenému rozpočtu 2006 v %</t>
  </si>
  <si>
    <t>změna rozpočtu 2007 proti schválenému rozpočtu na rok 2006</t>
  </si>
  <si>
    <t>Přehled rozpočtovaných prostředků pro vysoké školy v tis. Kč v období let 2000-2007 z kapitoly 333 - MŠMT</t>
  </si>
  <si>
    <t>Schválený rozpočet:</t>
  </si>
  <si>
    <t>tis. Kč</t>
  </si>
  <si>
    <t>údaje let 2005 až 2007 jsou převzaty z rozpočtu kapitoly 333-MŠMT</t>
  </si>
  <si>
    <t>Rok</t>
  </si>
  <si>
    <t>Prostředky z kapitoly 333-MŠMT, rozpočtované pro vysoké školy</t>
  </si>
  <si>
    <t>Prostředky NIV i INV na vzdělávací činnost (pouze veřejné vysoké školy) bez programů reprodukce majetku</t>
  </si>
  <si>
    <t>Prostředky na ubytování a stravování studentů</t>
  </si>
  <si>
    <t>Programové financování INV i NIV</t>
  </si>
  <si>
    <t>Výzkum a vývoj (kapitálové i běžné výdaje)</t>
  </si>
  <si>
    <t>Celkem kapitola 333-MŠMT</t>
  </si>
  <si>
    <t xml:space="preserve">Meziroční nárůst prostředků z kap. 333-MŠMT </t>
  </si>
  <si>
    <t>Meziroční nárůst v %</t>
  </si>
  <si>
    <t>Skutečnost</t>
  </si>
  <si>
    <t>Poznámky:</t>
  </si>
  <si>
    <t xml:space="preserve">1) Údaje za roky 2000-2004 jsou převzaty ze závěrečného účtu kapitoly 333-MŠMT příslušných let </t>
  </si>
  <si>
    <t>2) Převody do rezevního fondu za rok 2000-2004 jsou převzaty z databáze ARIS (sloupec 11), rok 2005 ze závěrečného účtu.</t>
  </si>
  <si>
    <t>3) Stav k 31.12. příslušného roku, rok 2006 předběžné údaje</t>
  </si>
  <si>
    <t>Prostředky z kapitoly 333-MŠMT, poskytnuté vysokým školám</t>
  </si>
  <si>
    <t>Zahraniční rozvojová pomoc a ostatní dotace z kap. 333</t>
  </si>
  <si>
    <t>Meziroční růst výdajů na výzkum a vývoj</t>
  </si>
  <si>
    <t>Prostředky soukromým vysokým školám</t>
  </si>
  <si>
    <t>Převody do rezervního fondu MŠMT</t>
  </si>
  <si>
    <t>2006 viz pozn. 3)</t>
  </si>
  <si>
    <t>Snížení částek je způsobeno změnou podpory ubytování studentů: od 1. 10. 2005 se místo dotace na provoz kolejí poskytuje ubytovací stipendium, které je zahrnuto do sloupce 2</t>
  </si>
  <si>
    <t>Na ubytovací stipendium bylo poskynuto:</t>
  </si>
  <si>
    <t>2005 - od 1.10.</t>
  </si>
  <si>
    <t>Počty fyzických a financovaných studentů v letech 2000 až 2007</t>
  </si>
  <si>
    <t>K roku financování (data jsou spočtena vždy k 31.10. předchozího roku)</t>
  </si>
  <si>
    <t>2004 bez propado- vosti *)</t>
  </si>
  <si>
    <t>Fyzický počet studentů</t>
  </si>
  <si>
    <t xml:space="preserve">Financovaný počet studentů </t>
  </si>
  <si>
    <t>Meziroční nárůst financovaného počtu studentů v procentech</t>
  </si>
  <si>
    <t>*) V r. 2004 byla upravena definice "propadovosti". Tím se zvýšil počet financovaných studentů cca o 4784.</t>
  </si>
  <si>
    <r>
      <t xml:space="preserve">Poznámka: </t>
    </r>
    <r>
      <rPr>
        <sz val="10"/>
        <rFont val="Arial CE"/>
        <family val="0"/>
      </rPr>
      <t>údaje v tabulce za roky 2000 až 2004 jsou převzaty z rozpočtu i závěrečného účtu kapitoly 333-MŠMT,</t>
    </r>
  </si>
  <si>
    <t>Bilance zdrojů pro rozdělení příspěvků a dotací vysokým školám r. 2007</t>
  </si>
  <si>
    <t>(nezahrnuje dotace na programy reprodukce majetku a prostředky určené na programy spolufinancované s EU)</t>
  </si>
  <si>
    <t>Položka</t>
  </si>
  <si>
    <t>Rok 2007</t>
  </si>
  <si>
    <t>zvýšení 1%</t>
  </si>
  <si>
    <t>zvýšení o 105 Kč</t>
  </si>
  <si>
    <t>zvýšení 2 %</t>
  </si>
  <si>
    <t>Příspěvek *)</t>
  </si>
  <si>
    <t>Dotace *)</t>
  </si>
  <si>
    <t>Název ukazatele / položky</t>
  </si>
  <si>
    <t>Rozpočet r. 2006</t>
  </si>
  <si>
    <t>Rozpočet r. 2007</t>
  </si>
  <si>
    <t>Rozpočet celkem</t>
  </si>
  <si>
    <t xml:space="preserve">změna 2007 minus 2006 </t>
  </si>
  <si>
    <t xml:space="preserve">změna v % proti r. 2006 </t>
  </si>
  <si>
    <t>P</t>
  </si>
  <si>
    <t>Ukazatel A - studijní programy</t>
  </si>
  <si>
    <t>Ukazatel B 1 - studijní programy, nárůst počtu studentů</t>
  </si>
  <si>
    <t xml:space="preserve">Ukazatel B 2- studijní programy, bonifikace za absolventy B,M,N,P </t>
  </si>
  <si>
    <t>Ukazatel C - stipendia pro studenty doktorských stud. prog.</t>
  </si>
  <si>
    <t>Ukazatel D Zahraniční studenti, mezinár. spolupráce</t>
  </si>
  <si>
    <t>D</t>
  </si>
  <si>
    <t>V tom:</t>
  </si>
  <si>
    <t>AKCE</t>
  </si>
  <si>
    <t>CEEPUS</t>
  </si>
  <si>
    <t>SOKRATES</t>
  </si>
  <si>
    <t>Letní školy slovanských studií</t>
  </si>
  <si>
    <t>Zahraniční studenti</t>
  </si>
  <si>
    <t>Zahraniční rozvoj. pomoc</t>
  </si>
  <si>
    <t>Ukazatel F - Fond vzdělávací politiky</t>
  </si>
  <si>
    <t>Nové VVŠ (nefinancované dosud zcela nebo zčásti z Ukazatele A)</t>
  </si>
  <si>
    <t>Soukromé VŠ</t>
  </si>
  <si>
    <t>Tlumočnické služby pro neslyšící</t>
  </si>
  <si>
    <t>Závěry Melkského procesu k JETE</t>
  </si>
  <si>
    <t>Nár. program přípravy na stárnutí (součást rozvoj. programů), univ. 3. věku</t>
  </si>
  <si>
    <t>Genofondy</t>
  </si>
  <si>
    <t>ČZU</t>
  </si>
  <si>
    <t xml:space="preserve"> VFU</t>
  </si>
  <si>
    <t>MZLU</t>
  </si>
  <si>
    <t xml:space="preserve"> JČU</t>
  </si>
  <si>
    <t xml:space="preserve">Ostatní </t>
  </si>
  <si>
    <t>Ukazatel G - Fond rozvoje vysokých škol</t>
  </si>
  <si>
    <t>Ukazatel I - Rozvojové programy</t>
  </si>
  <si>
    <t>Ukazatel M - Mimořádné aktivity</t>
  </si>
  <si>
    <t>Ukazatel S - sociální stipendia</t>
  </si>
  <si>
    <t>Ukazatel U1 příspěvek VVŠ na ubytovací stipendia</t>
  </si>
  <si>
    <t>Ukazatel U2 dotace SVŠ na ubytovací stipendia</t>
  </si>
  <si>
    <t>Dotace na ubytování a stravování studentů</t>
  </si>
  <si>
    <t>Poslanecké iniciativy</t>
  </si>
  <si>
    <t>Podpora mezinár. studentského festivalu Fresh film fest Karlovy Vary 2007</t>
  </si>
  <si>
    <t>Chomutov - Oprava fasády objektu ČVUT a objektu Podnikatelského centra</t>
  </si>
  <si>
    <t>Zlín - Univerzitní park</t>
  </si>
  <si>
    <t>Rozvoj studijních programů Fakulty humanitních studií na Univerzitě Hradec Králové</t>
  </si>
  <si>
    <t>Ukazatel rozpočtu vysokých škol</t>
  </si>
  <si>
    <t>Rozdíl</t>
  </si>
  <si>
    <t>*) V některých ukazatelích může být poskytnut příspěvek nebo dotace v závislosti na účelu, na který se poskytuje.</t>
  </si>
  <si>
    <t>Vstupní data pro výpočet ukazatelů A a B1 na rok 2007 - podrobně</t>
  </si>
  <si>
    <t>Kód VŠ</t>
  </si>
  <si>
    <t>Název VŠ</t>
  </si>
  <si>
    <t>Kód prg.</t>
  </si>
  <si>
    <t>Stud. program</t>
  </si>
  <si>
    <t>Koeficient</t>
  </si>
  <si>
    <t>Nově přijatí</t>
  </si>
  <si>
    <t>Zvláštní</t>
  </si>
  <si>
    <t>Ostatní</t>
  </si>
  <si>
    <t>Půlroční</t>
  </si>
  <si>
    <t>Celkem</t>
  </si>
  <si>
    <t>Přepočtený počet studentů</t>
  </si>
  <si>
    <t>Přepočtený počet studentů (rok-1)</t>
  </si>
  <si>
    <t>Nárůst</t>
  </si>
  <si>
    <t>Normativní počet studentů</t>
  </si>
  <si>
    <t>Normativní počet studentů (rok-1)</t>
  </si>
  <si>
    <t>UK Praha</t>
  </si>
  <si>
    <t>B1101</t>
  </si>
  <si>
    <t>Matematika</t>
  </si>
  <si>
    <t>B1201</t>
  </si>
  <si>
    <t>Geologie</t>
  </si>
  <si>
    <t>B1301</t>
  </si>
  <si>
    <t>Geografie</t>
  </si>
  <si>
    <t>B1303</t>
  </si>
  <si>
    <t>Demografie</t>
  </si>
  <si>
    <t>B1406</t>
  </si>
  <si>
    <t>Biochemie</t>
  </si>
  <si>
    <t>B1407</t>
  </si>
  <si>
    <t>Chemie</t>
  </si>
  <si>
    <t>B1413</t>
  </si>
  <si>
    <t>Klinická a toxikologická analýza</t>
  </si>
  <si>
    <t>B1501</t>
  </si>
  <si>
    <t>Biologie</t>
  </si>
  <si>
    <t>B1601</t>
  </si>
  <si>
    <t>Ekologie a ochrana prostředí</t>
  </si>
  <si>
    <t>B1701</t>
  </si>
  <si>
    <t>Fyzika</t>
  </si>
  <si>
    <t>B1801</t>
  </si>
  <si>
    <t>Informatika</t>
  </si>
  <si>
    <t>B3912</t>
  </si>
  <si>
    <t>Speciální chemicko-biologické obory</t>
  </si>
  <si>
    <t>B5207</t>
  </si>
  <si>
    <t>Zdravotnická bioanalytika</t>
  </si>
  <si>
    <t>B5341</t>
  </si>
  <si>
    <t>Ošetřovatelství</t>
  </si>
  <si>
    <t>B5342</t>
  </si>
  <si>
    <t>Rehabilitace</t>
  </si>
  <si>
    <t>B5345</t>
  </si>
  <si>
    <t>Specializace ve zdravotnictví</t>
  </si>
  <si>
    <t>B6101</t>
  </si>
  <si>
    <t>Filozofie</t>
  </si>
  <si>
    <t>B6107</t>
  </si>
  <si>
    <t>Humanitní studia</t>
  </si>
  <si>
    <t>B6141</t>
  </si>
  <si>
    <t>Teologie</t>
  </si>
  <si>
    <t>B6142</t>
  </si>
  <si>
    <t>Logika</t>
  </si>
  <si>
    <t>B6201</t>
  </si>
  <si>
    <t>Ekonomické teorie</t>
  </si>
  <si>
    <t>B6701</t>
  </si>
  <si>
    <t>Politologie</t>
  </si>
  <si>
    <t>B6702</t>
  </si>
  <si>
    <t>Mezinárodní teritoriální studia</t>
  </si>
  <si>
    <t>B6703</t>
  </si>
  <si>
    <t>Sociologie</t>
  </si>
  <si>
    <t>B6731</t>
  </si>
  <si>
    <t>Sociální politika a sociální práce</t>
  </si>
  <si>
    <t>B7105</t>
  </si>
  <si>
    <t>Historické vědy</t>
  </si>
  <si>
    <t>B7201</t>
  </si>
  <si>
    <t>Informační studia a knihovnictví</t>
  </si>
  <si>
    <t>B7202</t>
  </si>
  <si>
    <t>Mediální a komunikační studia</t>
  </si>
  <si>
    <t>B7310</t>
  </si>
  <si>
    <t>Filologie</t>
  </si>
  <si>
    <t>B7311</t>
  </si>
  <si>
    <t>Anglistika - amerikanistika</t>
  </si>
  <si>
    <t>B7312</t>
  </si>
  <si>
    <t>Čeština v komunikaci neslyšících</t>
  </si>
  <si>
    <t>B7401</t>
  </si>
  <si>
    <t>Tělesná výchova a sport</t>
  </si>
  <si>
    <t>B7501</t>
  </si>
  <si>
    <t>Pedagogika</t>
  </si>
  <si>
    <t>B7505</t>
  </si>
  <si>
    <t>Vychovatelství</t>
  </si>
  <si>
    <t>B7506</t>
  </si>
  <si>
    <t>Speciální pedagogika</t>
  </si>
  <si>
    <t>B7507</t>
  </si>
  <si>
    <t>Specializace v pedagogice</t>
  </si>
  <si>
    <t>B7508</t>
  </si>
  <si>
    <t>Sociální práce</t>
  </si>
  <si>
    <t>B7701</t>
  </si>
  <si>
    <t>Psychologie</t>
  </si>
  <si>
    <t>B8109</t>
  </si>
  <si>
    <t>Obecná teorie a dějiny umění a kultury</t>
  </si>
  <si>
    <t>M1101</t>
  </si>
  <si>
    <t>M1201</t>
  </si>
  <si>
    <t>M1202</t>
  </si>
  <si>
    <t>Aplikovaná geologie</t>
  </si>
  <si>
    <t>M1301</t>
  </si>
  <si>
    <t>M1302</t>
  </si>
  <si>
    <t>Kartografie</t>
  </si>
  <si>
    <t>M1311</t>
  </si>
  <si>
    <t>Fyzická geografie</t>
  </si>
  <si>
    <t>M1312</t>
  </si>
  <si>
    <t>Regionální geografie</t>
  </si>
  <si>
    <t>M1313</t>
  </si>
  <si>
    <t>Sociální geografie</t>
  </si>
  <si>
    <t>M1401</t>
  </si>
  <si>
    <t>Anorganická chemie</t>
  </si>
  <si>
    <t>M1402</t>
  </si>
  <si>
    <t>Organická chemie</t>
  </si>
  <si>
    <t>M1403</t>
  </si>
  <si>
    <t>Analytická chemie</t>
  </si>
  <si>
    <t>M1404</t>
  </si>
  <si>
    <t>Fyzikální chemie</t>
  </si>
  <si>
    <t>M1406</t>
  </si>
  <si>
    <t>M1407</t>
  </si>
  <si>
    <t>M1408</t>
  </si>
  <si>
    <t>Jaderná chemie</t>
  </si>
  <si>
    <t>M1501</t>
  </si>
  <si>
    <t>M1601</t>
  </si>
  <si>
    <t>M1701</t>
  </si>
  <si>
    <t>M1801</t>
  </si>
  <si>
    <t>M5103</t>
  </si>
  <si>
    <t>Všeobecné lékařství</t>
  </si>
  <si>
    <t>M5104</t>
  </si>
  <si>
    <t>Stomatologie</t>
  </si>
  <si>
    <t>M5111</t>
  </si>
  <si>
    <t>Zubní lékařství</t>
  </si>
  <si>
    <t>M5206</t>
  </si>
  <si>
    <t>Farmacie</t>
  </si>
  <si>
    <t>M5207</t>
  </si>
  <si>
    <t>M5342</t>
  </si>
  <si>
    <t>M6101</t>
  </si>
  <si>
    <t>M6107</t>
  </si>
  <si>
    <t>M6141</t>
  </si>
  <si>
    <t>M6142</t>
  </si>
  <si>
    <t>M6701</t>
  </si>
  <si>
    <t>M6703</t>
  </si>
  <si>
    <t>M6731</t>
  </si>
  <si>
    <t>M6805</t>
  </si>
  <si>
    <t>Právo a právní věda</t>
  </si>
  <si>
    <t>M7105</t>
  </si>
  <si>
    <t>M7201</t>
  </si>
  <si>
    <t>M7310</t>
  </si>
  <si>
    <t>M7311</t>
  </si>
  <si>
    <t>M7313</t>
  </si>
  <si>
    <t>Překladatelství a tlumočnictví</t>
  </si>
  <si>
    <t>M7401</t>
  </si>
  <si>
    <t>M7501</t>
  </si>
  <si>
    <t>M7503</t>
  </si>
  <si>
    <t>Učitelství pro základní školy</t>
  </si>
  <si>
    <t>M7504</t>
  </si>
  <si>
    <t>Učitelství pro střední školy</t>
  </si>
  <si>
    <t>M7506</t>
  </si>
  <si>
    <t>M7701</t>
  </si>
  <si>
    <t>M8109</t>
  </si>
  <si>
    <t>N1101</t>
  </si>
  <si>
    <t>N1201</t>
  </si>
  <si>
    <t>N1301</t>
  </si>
  <si>
    <t>N1303</t>
  </si>
  <si>
    <t>N1406</t>
  </si>
  <si>
    <t>N1407</t>
  </si>
  <si>
    <t>N1413</t>
  </si>
  <si>
    <t>N1501</t>
  </si>
  <si>
    <t>N1601</t>
  </si>
  <si>
    <t>N1701</t>
  </si>
  <si>
    <t>N1801</t>
  </si>
  <si>
    <t>N5207</t>
  </si>
  <si>
    <t>N5341</t>
  </si>
  <si>
    <t>N5342</t>
  </si>
  <si>
    <t>N5345</t>
  </si>
  <si>
    <t>N6101</t>
  </si>
  <si>
    <t>N6107</t>
  </si>
  <si>
    <t>N6141</t>
  </si>
  <si>
    <t>N6201</t>
  </si>
  <si>
    <t>N6701</t>
  </si>
  <si>
    <t>N6702</t>
  </si>
  <si>
    <t>N6703</t>
  </si>
  <si>
    <t>N6731</t>
  </si>
  <si>
    <t>N7105</t>
  </si>
  <si>
    <t>N7201</t>
  </si>
  <si>
    <t>N7202</t>
  </si>
  <si>
    <t>N7310</t>
  </si>
  <si>
    <t>N7311</t>
  </si>
  <si>
    <t>N7312</t>
  </si>
  <si>
    <t>N7401</t>
  </si>
  <si>
    <t>N7501</t>
  </si>
  <si>
    <t>N7503</t>
  </si>
  <si>
    <t>N8109</t>
  </si>
  <si>
    <t>P1101</t>
  </si>
  <si>
    <t>P1103</t>
  </si>
  <si>
    <t>Aplikovaná matematika</t>
  </si>
  <si>
    <t>P1201</t>
  </si>
  <si>
    <t>P1202</t>
  </si>
  <si>
    <t>P1301</t>
  </si>
  <si>
    <t>P1302</t>
  </si>
  <si>
    <t>P1303</t>
  </si>
  <si>
    <t>P1306</t>
  </si>
  <si>
    <t>Fyzická geografie a geoekologie</t>
  </si>
  <si>
    <t>P1308</t>
  </si>
  <si>
    <t>Regionální a politická geografie</t>
  </si>
  <si>
    <t>P1309</t>
  </si>
  <si>
    <t>Sociální geografie a regionální rozvoj</t>
  </si>
  <si>
    <t>P1310</t>
  </si>
  <si>
    <t>Kartografie, geoinformatika a dálkový průzkum Země</t>
  </si>
  <si>
    <t>P1401</t>
  </si>
  <si>
    <t>P1402</t>
  </si>
  <si>
    <t>P1403</t>
  </si>
  <si>
    <t>P1404</t>
  </si>
  <si>
    <t>P1405</t>
  </si>
  <si>
    <t>Makromolekulární chemie</t>
  </si>
  <si>
    <t>P1406</t>
  </si>
  <si>
    <t>P1412</t>
  </si>
  <si>
    <t>Biochemie a patobiochemie</t>
  </si>
  <si>
    <t>P1414</t>
  </si>
  <si>
    <t>Vzdělávání v chemii</t>
  </si>
  <si>
    <t>P1415</t>
  </si>
  <si>
    <t>Modelování chemických vlastností nano- a biostruktur</t>
  </si>
  <si>
    <t>P1501</t>
  </si>
  <si>
    <t>P1502</t>
  </si>
  <si>
    <t>Zoologie</t>
  </si>
  <si>
    <t>P1504</t>
  </si>
  <si>
    <t>Genetika</t>
  </si>
  <si>
    <t>P1507</t>
  </si>
  <si>
    <t>Botanika</t>
  </si>
  <si>
    <t>P1510</t>
  </si>
  <si>
    <t>Mikrobiologie</t>
  </si>
  <si>
    <t>P1511</t>
  </si>
  <si>
    <t>Fyziologie a imunologie</t>
  </si>
  <si>
    <t>P1512</t>
  </si>
  <si>
    <t>Antropologie</t>
  </si>
  <si>
    <t>P1514</t>
  </si>
  <si>
    <t>Ekologie</t>
  </si>
  <si>
    <t>P1515</t>
  </si>
  <si>
    <t>Molekulární a buněčná biologie</t>
  </si>
  <si>
    <t>P1516</t>
  </si>
  <si>
    <t>Biologie a patologie buňky</t>
  </si>
  <si>
    <t>P1517</t>
  </si>
  <si>
    <t>Imunologie</t>
  </si>
  <si>
    <t>P1519</t>
  </si>
  <si>
    <t>Molekulární a buněčná biologie, genetika a virologie</t>
  </si>
  <si>
    <t>P1520</t>
  </si>
  <si>
    <t>Vývojová biologie</t>
  </si>
  <si>
    <t>P1521</t>
  </si>
  <si>
    <t>Fyziologie živočichů</t>
  </si>
  <si>
    <t>P1522</t>
  </si>
  <si>
    <t>Parazitologie</t>
  </si>
  <si>
    <t>P1524</t>
  </si>
  <si>
    <t>Anatomie a fyziologie rostlin</t>
  </si>
  <si>
    <t>P1525</t>
  </si>
  <si>
    <t>Antropologie a genetika člověka</t>
  </si>
  <si>
    <t>P1526</t>
  </si>
  <si>
    <t>Teoretická a evoluční biologie</t>
  </si>
  <si>
    <t>P1601</t>
  </si>
  <si>
    <t>P1701</t>
  </si>
  <si>
    <t>P1801</t>
  </si>
  <si>
    <t>P1804</t>
  </si>
  <si>
    <t>Biomedicínská informatika</t>
  </si>
  <si>
    <t>P3919</t>
  </si>
  <si>
    <t>Biomechanika</t>
  </si>
  <si>
    <t>P5103</t>
  </si>
  <si>
    <t>P5104</t>
  </si>
  <si>
    <t>P5105</t>
  </si>
  <si>
    <t>Experimentální chirurgie</t>
  </si>
  <si>
    <t>P5106</t>
  </si>
  <si>
    <t>Fyziologie a patofyziologie člověka</t>
  </si>
  <si>
    <t>P5107</t>
  </si>
  <si>
    <t>Gerontologie</t>
  </si>
  <si>
    <t>P5108</t>
  </si>
  <si>
    <t>Neurovědy</t>
  </si>
  <si>
    <t>P5109</t>
  </si>
  <si>
    <t>Preventivní medicína</t>
  </si>
  <si>
    <t>P5110</t>
  </si>
  <si>
    <t>Lékařská biofyzika</t>
  </si>
  <si>
    <t>P5112</t>
  </si>
  <si>
    <t>Anatomie, histologie a embryologie</t>
  </si>
  <si>
    <t>P5113</t>
  </si>
  <si>
    <t>Fyziologie a patologická fyziologie</t>
  </si>
  <si>
    <t>P5114</t>
  </si>
  <si>
    <t>Gynekologie a porodnictví</t>
  </si>
  <si>
    <t>P5115</t>
  </si>
  <si>
    <t>Hygiena, preventivní lékařství a epidemiologie</t>
  </si>
  <si>
    <t>P5116</t>
  </si>
  <si>
    <t>Chirurgie</t>
  </si>
  <si>
    <t>P5117</t>
  </si>
  <si>
    <t>Lékařská biologie</t>
  </si>
  <si>
    <t>P5118</t>
  </si>
  <si>
    <t>Lékařská farmakologie</t>
  </si>
  <si>
    <t>P5120</t>
  </si>
  <si>
    <t>Lékařská chemie a biochemie</t>
  </si>
  <si>
    <t>P5121</t>
  </si>
  <si>
    <t>Lékařská imunologie</t>
  </si>
  <si>
    <t>P5122</t>
  </si>
  <si>
    <t>Lékařská mikrobiologie</t>
  </si>
  <si>
    <t>P5124</t>
  </si>
  <si>
    <t>Pediatrie</t>
  </si>
  <si>
    <t>P5127</t>
  </si>
  <si>
    <t>Psychiatrie</t>
  </si>
  <si>
    <t>P5129</t>
  </si>
  <si>
    <t>Vnitřní nemoci</t>
  </si>
  <si>
    <t>P5131</t>
  </si>
  <si>
    <t>Lékařská etika</t>
  </si>
  <si>
    <t>P5132</t>
  </si>
  <si>
    <t>Dějiny lékařství</t>
  </si>
  <si>
    <t>P5142</t>
  </si>
  <si>
    <t>Klinická onkologie a radioterapie</t>
  </si>
  <si>
    <t>P5145</t>
  </si>
  <si>
    <t>Patologie</t>
  </si>
  <si>
    <t>P5146</t>
  </si>
  <si>
    <t>Radiologie</t>
  </si>
  <si>
    <t>P5147</t>
  </si>
  <si>
    <t>Oční lékařství</t>
  </si>
  <si>
    <t>P5206</t>
  </si>
  <si>
    <t>P5208</t>
  </si>
  <si>
    <t>Farmakologie a toxikologie</t>
  </si>
  <si>
    <t>P6101</t>
  </si>
  <si>
    <t>P6141</t>
  </si>
  <si>
    <t>P6142</t>
  </si>
  <si>
    <t>P6144</t>
  </si>
  <si>
    <t>Filozofie a dějiny přírodních věd</t>
  </si>
  <si>
    <t>P6201</t>
  </si>
  <si>
    <t>P6701</t>
  </si>
  <si>
    <t>P6702</t>
  </si>
  <si>
    <t>P6703</t>
  </si>
  <si>
    <t>P6801</t>
  </si>
  <si>
    <t>Teoretické právní vědy</t>
  </si>
  <si>
    <t>P7105</t>
  </si>
  <si>
    <t>P7201</t>
  </si>
  <si>
    <t>P7202</t>
  </si>
  <si>
    <t>P7310</t>
  </si>
  <si>
    <t>P7403</t>
  </si>
  <si>
    <t>Kinantropologie</t>
  </si>
  <si>
    <t>P7501</t>
  </si>
  <si>
    <t>P7507</t>
  </si>
  <si>
    <t>P7701</t>
  </si>
  <si>
    <t>P8109</t>
  </si>
  <si>
    <t xml:space="preserve">*B   </t>
  </si>
  <si>
    <t xml:space="preserve">*M   </t>
  </si>
  <si>
    <t xml:space="preserve">*N   </t>
  </si>
  <si>
    <t xml:space="preserve">*P   </t>
  </si>
  <si>
    <t>JU České Budějovice</t>
  </si>
  <si>
    <t>B1103</t>
  </si>
  <si>
    <t>B1513</t>
  </si>
  <si>
    <t>Biofyzika</t>
  </si>
  <si>
    <t>B1802</t>
  </si>
  <si>
    <t>Aplikovaná informatika</t>
  </si>
  <si>
    <t>B2612</t>
  </si>
  <si>
    <t>Elektrotechnika a informatika</t>
  </si>
  <si>
    <t>B4103</t>
  </si>
  <si>
    <t>Zootechnika</t>
  </si>
  <si>
    <t>B4106</t>
  </si>
  <si>
    <t>Zemědělská specializace</t>
  </si>
  <si>
    <t>B4131</t>
  </si>
  <si>
    <t>Zemědělství</t>
  </si>
  <si>
    <t>B6208</t>
  </si>
  <si>
    <t>Ekonomika a management</t>
  </si>
  <si>
    <t>B7502</t>
  </si>
  <si>
    <t>Sociální péče</t>
  </si>
  <si>
    <t>M4101</t>
  </si>
  <si>
    <t>Zemědělské inženýrství</t>
  </si>
  <si>
    <t>M4103</t>
  </si>
  <si>
    <t>M6208</t>
  </si>
  <si>
    <t>M7505</t>
  </si>
  <si>
    <t>N1502</t>
  </si>
  <si>
    <t>N1507</t>
  </si>
  <si>
    <t>N1513</t>
  </si>
  <si>
    <t>N1603</t>
  </si>
  <si>
    <t>N2612</t>
  </si>
  <si>
    <t>N4101</t>
  </si>
  <si>
    <t>N6208</t>
  </si>
  <si>
    <t>N7504</t>
  </si>
  <si>
    <t>P1407</t>
  </si>
  <si>
    <t>P1603</t>
  </si>
  <si>
    <t>P4102</t>
  </si>
  <si>
    <t>Fytotechnika</t>
  </si>
  <si>
    <t>P4103</t>
  </si>
  <si>
    <t>P5345</t>
  </si>
  <si>
    <t>P6208</t>
  </si>
  <si>
    <t>P8106</t>
  </si>
  <si>
    <t>Teorie a dějiny literatury</t>
  </si>
  <si>
    <t>UJEP Ústí nad Labem</t>
  </si>
  <si>
    <t>B2303</t>
  </si>
  <si>
    <t>Strojírenská technologie</t>
  </si>
  <si>
    <t>B2305</t>
  </si>
  <si>
    <t>Strojírenství se zaměřením na ekonomiku a řízení</t>
  </si>
  <si>
    <t>B2808</t>
  </si>
  <si>
    <t>Chemie a technologie materiálů</t>
  </si>
  <si>
    <t>B3904</t>
  </si>
  <si>
    <t>Inženýrská ekologie</t>
  </si>
  <si>
    <t>B6202</t>
  </si>
  <si>
    <t>Hospodářská politika a správa</t>
  </si>
  <si>
    <t>B8206</t>
  </si>
  <si>
    <t>Výtvarná umění</t>
  </si>
  <si>
    <t>N2303</t>
  </si>
  <si>
    <t>N8206</t>
  </si>
  <si>
    <t>MU Brno</t>
  </si>
  <si>
    <t>B1304</t>
  </si>
  <si>
    <t>Geografie a kartografie</t>
  </si>
  <si>
    <t>B1305</t>
  </si>
  <si>
    <t>Aplikovaná geografie</t>
  </si>
  <si>
    <t>B1409</t>
  </si>
  <si>
    <t>Aplikovaná biochemie</t>
  </si>
  <si>
    <t>B1523</t>
  </si>
  <si>
    <t>Biologie člověka</t>
  </si>
  <si>
    <t>B1702</t>
  </si>
  <si>
    <t>Aplikovaná fyzika</t>
  </si>
  <si>
    <t>B1803</t>
  </si>
  <si>
    <t>Informatika a druhý obor</t>
  </si>
  <si>
    <t>B5348</t>
  </si>
  <si>
    <t>Specializace ve zdravotnictví (kombinované)</t>
  </si>
  <si>
    <t>B6209</t>
  </si>
  <si>
    <t>Systémové inženýrství a informatika</t>
  </si>
  <si>
    <t>B6732</t>
  </si>
  <si>
    <t>Politologie (kombinované</t>
  </si>
  <si>
    <t>B6733</t>
  </si>
  <si>
    <t>Sociologie (kombinované)</t>
  </si>
  <si>
    <t>B6734</t>
  </si>
  <si>
    <t>Sociální politika a sociální práce (kombinované)</t>
  </si>
  <si>
    <t>B6735</t>
  </si>
  <si>
    <t>Mezinárodní teritoriální studia (kombinované)</t>
  </si>
  <si>
    <t>B6737</t>
  </si>
  <si>
    <t>Humanitní environmentalistika</t>
  </si>
  <si>
    <t>B6804</t>
  </si>
  <si>
    <t>Právní specializace</t>
  </si>
  <si>
    <t>B7203</t>
  </si>
  <si>
    <t>Mediální a komunikační studia (kombinované)</t>
  </si>
  <si>
    <t>B7503</t>
  </si>
  <si>
    <t>B7702</t>
  </si>
  <si>
    <t>Psychologie (kombinované)</t>
  </si>
  <si>
    <t>M1103</t>
  </si>
  <si>
    <t>M6201</t>
  </si>
  <si>
    <t>M6202</t>
  </si>
  <si>
    <t>M7532</t>
  </si>
  <si>
    <t>Učitelství pro základní školy (čtyřleté)</t>
  </si>
  <si>
    <t>N1103</t>
  </si>
  <si>
    <t>N1304</t>
  </si>
  <si>
    <t>N1410</t>
  </si>
  <si>
    <t>Biochemie (tříleté)</t>
  </si>
  <si>
    <t>N1523</t>
  </si>
  <si>
    <t>N1802</t>
  </si>
  <si>
    <t>N6143</t>
  </si>
  <si>
    <t>Humanitní studia (tříleté)</t>
  </si>
  <si>
    <t>N6202</t>
  </si>
  <si>
    <t>N6734</t>
  </si>
  <si>
    <t>N6737</t>
  </si>
  <si>
    <t>N7506</t>
  </si>
  <si>
    <t>N7534</t>
  </si>
  <si>
    <t>Učitelství pro střední školy (tříleté)</t>
  </si>
  <si>
    <t>N7701</t>
  </si>
  <si>
    <t>P6202</t>
  </si>
  <si>
    <t>P6731</t>
  </si>
  <si>
    <t>P7506</t>
  </si>
  <si>
    <t>UP Olomouc</t>
  </si>
  <si>
    <t>B8101</t>
  </si>
  <si>
    <t>Teorie a dějiny výtvarných umění</t>
  </si>
  <si>
    <t>B8102</t>
  </si>
  <si>
    <t>Teorie a dějiny hudebního umění</t>
  </si>
  <si>
    <t>B8104</t>
  </si>
  <si>
    <t>Teorie a dějiny divadla, filmu a masmédií</t>
  </si>
  <si>
    <t>M8101</t>
  </si>
  <si>
    <t>M8102</t>
  </si>
  <si>
    <t>M8104</t>
  </si>
  <si>
    <t>N5346</t>
  </si>
  <si>
    <t>Ekonomika a řízení zdravotnictví</t>
  </si>
  <si>
    <t>N8101</t>
  </si>
  <si>
    <t>N8102</t>
  </si>
  <si>
    <t>N8104</t>
  </si>
  <si>
    <t>P5119</t>
  </si>
  <si>
    <t>Lékařská genetika</t>
  </si>
  <si>
    <t>P5123</t>
  </si>
  <si>
    <t>Neurologie</t>
  </si>
  <si>
    <t>P5125</t>
  </si>
  <si>
    <t>Otorinolaryngologie a chirurgie hlavy a krku</t>
  </si>
  <si>
    <t>P5126</t>
  </si>
  <si>
    <t>Patologická anatomie a soudní lékařství</t>
  </si>
  <si>
    <t>P5128</t>
  </si>
  <si>
    <t>Sociální lékařství</t>
  </si>
  <si>
    <t>P5130</t>
  </si>
  <si>
    <t>Zobrazovací metody</t>
  </si>
  <si>
    <t>P8101</t>
  </si>
  <si>
    <t>P8102</t>
  </si>
  <si>
    <t>P8104</t>
  </si>
  <si>
    <t>VFU Brno</t>
  </si>
  <si>
    <t>B4302</t>
  </si>
  <si>
    <t>Veterinární hygiena a ekologie</t>
  </si>
  <si>
    <t>M4301</t>
  </si>
  <si>
    <t>Veterinární lékařství</t>
  </si>
  <si>
    <t>M4302</t>
  </si>
  <si>
    <t>N4302</t>
  </si>
  <si>
    <t>P4301</t>
  </si>
  <si>
    <t>P4302</t>
  </si>
  <si>
    <t>OU Ostrava</t>
  </si>
  <si>
    <t>B5346</t>
  </si>
  <si>
    <t>B5347</t>
  </si>
  <si>
    <t>Veřejné zdravotnictví</t>
  </si>
  <si>
    <t>B7404</t>
  </si>
  <si>
    <t>Rekreologie</t>
  </si>
  <si>
    <t>M5345</t>
  </si>
  <si>
    <t>M8201</t>
  </si>
  <si>
    <t>Hudební umění</t>
  </si>
  <si>
    <t>N1702</t>
  </si>
  <si>
    <t>N5347</t>
  </si>
  <si>
    <t>N7507</t>
  </si>
  <si>
    <t>Univerzita Hradec Králové</t>
  </si>
  <si>
    <t>B3928</t>
  </si>
  <si>
    <t>Technická podpora humanitních věd</t>
  </si>
  <si>
    <t>M6209</t>
  </si>
  <si>
    <t>N6209</t>
  </si>
  <si>
    <t>P6209</t>
  </si>
  <si>
    <t>SU Opava</t>
  </si>
  <si>
    <t>B6503</t>
  </si>
  <si>
    <t>Gastronomie, hotelnictví a turismus</t>
  </si>
  <si>
    <t>B8203</t>
  </si>
  <si>
    <t>Dramatická umění</t>
  </si>
  <si>
    <t>B8204</t>
  </si>
  <si>
    <t>Filmové, televizní a fotografické umění a nová média</t>
  </si>
  <si>
    <t>N8204</t>
  </si>
  <si>
    <t>ČVUT Praha</t>
  </si>
  <si>
    <t>B2341</t>
  </si>
  <si>
    <t>Strojírenství</t>
  </si>
  <si>
    <t>B2650</t>
  </si>
  <si>
    <t>Softwarové technologie a management</t>
  </si>
  <si>
    <t>B3501</t>
  </si>
  <si>
    <t>Architektura a urbanismus</t>
  </si>
  <si>
    <t>B3502</t>
  </si>
  <si>
    <t>Architektura a stavitelství</t>
  </si>
  <si>
    <t>B3646</t>
  </si>
  <si>
    <t>Geodézie a kartografie</t>
  </si>
  <si>
    <t>B3648</t>
  </si>
  <si>
    <t>Civil Engineering</t>
  </si>
  <si>
    <t>B3651</t>
  </si>
  <si>
    <t>Stavební inženýrství</t>
  </si>
  <si>
    <t>B3709</t>
  </si>
  <si>
    <t>Dopravní technologie a spoje</t>
  </si>
  <si>
    <t>B3710</t>
  </si>
  <si>
    <t>Technika a technologie v dopravě a spojích</t>
  </si>
  <si>
    <t>B3913</t>
  </si>
  <si>
    <t>Aplikace přírodních věd</t>
  </si>
  <si>
    <t>B3921</t>
  </si>
  <si>
    <t>Biomedicínská a klinická technika</t>
  </si>
  <si>
    <t>M2301</t>
  </si>
  <si>
    <t>Strojní inženýrství</t>
  </si>
  <si>
    <t>M2612</t>
  </si>
  <si>
    <t>M3501</t>
  </si>
  <si>
    <t>M3607</t>
  </si>
  <si>
    <t>M3608</t>
  </si>
  <si>
    <t>Pozemní stavby a architektura</t>
  </si>
  <si>
    <t>M3646</t>
  </si>
  <si>
    <t>M3708</t>
  </si>
  <si>
    <t>Dopravní inženýrství a spoje</t>
  </si>
  <si>
    <t>M3913</t>
  </si>
  <si>
    <t>N2301</t>
  </si>
  <si>
    <t>N3501</t>
  </si>
  <si>
    <t>N3708</t>
  </si>
  <si>
    <t>N3710</t>
  </si>
  <si>
    <t>N3909</t>
  </si>
  <si>
    <t>Procesní inženýrství</t>
  </si>
  <si>
    <t>N3913</t>
  </si>
  <si>
    <t>N3921</t>
  </si>
  <si>
    <t>N3927</t>
  </si>
  <si>
    <t>Podnikání a komerční inženýrství v průmyslu</t>
  </si>
  <si>
    <t>P2301</t>
  </si>
  <si>
    <t>P2612</t>
  </si>
  <si>
    <t>P3501</t>
  </si>
  <si>
    <t>P3607</t>
  </si>
  <si>
    <t>P3646</t>
  </si>
  <si>
    <t>P3710</t>
  </si>
  <si>
    <t>P3902</t>
  </si>
  <si>
    <t>Inženýrská informatika</t>
  </si>
  <si>
    <t>P3913</t>
  </si>
  <si>
    <t>VŠCHT Praha</t>
  </si>
  <si>
    <t>B2801</t>
  </si>
  <si>
    <t>Chemie a chemické technologie</t>
  </si>
  <si>
    <t>B2805</t>
  </si>
  <si>
    <t>Chemie a technologie ochrany životního prostředí</t>
  </si>
  <si>
    <t>B2814</t>
  </si>
  <si>
    <t>Technologie pro ochranu životního prostředí</t>
  </si>
  <si>
    <t>B2815</t>
  </si>
  <si>
    <t>Inženýrství a management</t>
  </si>
  <si>
    <t>B2819</t>
  </si>
  <si>
    <t>Aplikovaná chemie a materiály</t>
  </si>
  <si>
    <t>B2821</t>
  </si>
  <si>
    <t>Chemie a aplikovaná ekologie</t>
  </si>
  <si>
    <t>B2822</t>
  </si>
  <si>
    <t>Procesní inženýrství a management podniků</t>
  </si>
  <si>
    <t>B2823</t>
  </si>
  <si>
    <t>Konzervování-restaurování objektů kultur.dědictví-měleckořemeslných děl</t>
  </si>
  <si>
    <t>B2824</t>
  </si>
  <si>
    <t>Syntéze a výroba léčiv</t>
  </si>
  <si>
    <t>B2901</t>
  </si>
  <si>
    <t>Chemie a technologie potravin</t>
  </si>
  <si>
    <t>B2902</t>
  </si>
  <si>
    <t>Potravinářská a biochemická technologie</t>
  </si>
  <si>
    <t>B2905</t>
  </si>
  <si>
    <t>Potravinářství a biotechnologie</t>
  </si>
  <si>
    <t>B3902</t>
  </si>
  <si>
    <t>M2801</t>
  </si>
  <si>
    <t>M2805</t>
  </si>
  <si>
    <t>M2807</t>
  </si>
  <si>
    <t>Chemické a procesní inženýrství</t>
  </si>
  <si>
    <t>M2808</t>
  </si>
  <si>
    <t>M2810</t>
  </si>
  <si>
    <t>Biochemie a biotechnologie</t>
  </si>
  <si>
    <t>M2811</t>
  </si>
  <si>
    <t>Chemie a technologie paliv</t>
  </si>
  <si>
    <t>M2901</t>
  </si>
  <si>
    <t>P2801</t>
  </si>
  <si>
    <t>P2805</t>
  </si>
  <si>
    <t>P2807</t>
  </si>
  <si>
    <t>P2808</t>
  </si>
  <si>
    <t>P2810</t>
  </si>
  <si>
    <t>P2811</t>
  </si>
  <si>
    <t>P2901</t>
  </si>
  <si>
    <t>ZČU Plzeň</t>
  </si>
  <si>
    <t>B1001</t>
  </si>
  <si>
    <t>Přírodovědná studia</t>
  </si>
  <si>
    <t>B2301</t>
  </si>
  <si>
    <t>B2644</t>
  </si>
  <si>
    <t>Aplikovaná elektrotechnika</t>
  </si>
  <si>
    <t>B3602</t>
  </si>
  <si>
    <t>Geomatika</t>
  </si>
  <si>
    <t>B3918</t>
  </si>
  <si>
    <t>Aplikované vědy a informatika</t>
  </si>
  <si>
    <t>B7106</t>
  </si>
  <si>
    <t>Historická studia</t>
  </si>
  <si>
    <t>B7531</t>
  </si>
  <si>
    <t>Předškolní a mimoškolní pedagogika</t>
  </si>
  <si>
    <t>B8208</t>
  </si>
  <si>
    <t>Design</t>
  </si>
  <si>
    <t>M3602</t>
  </si>
  <si>
    <t>M3902</t>
  </si>
  <si>
    <t>M3918</t>
  </si>
  <si>
    <t>N1512</t>
  </si>
  <si>
    <t>N2644</t>
  </si>
  <si>
    <t>N3602</t>
  </si>
  <si>
    <t>N3902</t>
  </si>
  <si>
    <t>N3918</t>
  </si>
  <si>
    <t>N8208</t>
  </si>
  <si>
    <t>P3602</t>
  </si>
  <si>
    <t>P3918</t>
  </si>
  <si>
    <t>P6107</t>
  </si>
  <si>
    <t>TU Liberec</t>
  </si>
  <si>
    <t>B3107</t>
  </si>
  <si>
    <t>Textil</t>
  </si>
  <si>
    <t>M3106</t>
  </si>
  <si>
    <t>Textilní inženýrství</t>
  </si>
  <si>
    <t>N3106</t>
  </si>
  <si>
    <t>P2302</t>
  </si>
  <si>
    <t>Stroje a zařízení</t>
  </si>
  <si>
    <t>P2303</t>
  </si>
  <si>
    <t>P3106</t>
  </si>
  <si>
    <t>P3901</t>
  </si>
  <si>
    <t>Aplikované vědy v inženýrství</t>
  </si>
  <si>
    <t>UPa Pardubice</t>
  </si>
  <si>
    <t>B2646</t>
  </si>
  <si>
    <t>Informační technologie</t>
  </si>
  <si>
    <t>B2802</t>
  </si>
  <si>
    <t>Chemie a technická chemie</t>
  </si>
  <si>
    <t>B2807</t>
  </si>
  <si>
    <t>B3441</t>
  </si>
  <si>
    <t>Polygrafie</t>
  </si>
  <si>
    <t>M2802</t>
  </si>
  <si>
    <t>N3441</t>
  </si>
  <si>
    <t>N3912</t>
  </si>
  <si>
    <t>VUT Brno</t>
  </si>
  <si>
    <t>B2643</t>
  </si>
  <si>
    <t>Elektrotechnika, elektronika, komunikační a řídicí technika</t>
  </si>
  <si>
    <t>B2825</t>
  </si>
  <si>
    <t>Ochrana obyvatelstva</t>
  </si>
  <si>
    <t>B3503</t>
  </si>
  <si>
    <t>Architektura pozemních staveb</t>
  </si>
  <si>
    <t>B3607</t>
  </si>
  <si>
    <t>B3609</t>
  </si>
  <si>
    <t>Stavitelství</t>
  </si>
  <si>
    <t>B3901</t>
  </si>
  <si>
    <t>M2806</t>
  </si>
  <si>
    <t>Spotřební chemie</t>
  </si>
  <si>
    <t>N2643</t>
  </si>
  <si>
    <t>N2646</t>
  </si>
  <si>
    <t>N2805</t>
  </si>
  <si>
    <t>N2806</t>
  </si>
  <si>
    <t>N2820</t>
  </si>
  <si>
    <t>Chemie, technologie a vlastnosti materiálů</t>
  </si>
  <si>
    <t>N2901</t>
  </si>
  <si>
    <t>N3901</t>
  </si>
  <si>
    <t>P2643</t>
  </si>
  <si>
    <t>P2646</t>
  </si>
  <si>
    <t>P2820</t>
  </si>
  <si>
    <t>P3910</t>
  </si>
  <si>
    <t>Fyzikální a materiálové inženýrství</t>
  </si>
  <si>
    <t>P3911</t>
  </si>
  <si>
    <t>Materiálové vědy</t>
  </si>
  <si>
    <t>P3917</t>
  </si>
  <si>
    <t>Soudní inženýrství</t>
  </si>
  <si>
    <t>P3920</t>
  </si>
  <si>
    <t>Metrologie a zkušebnictví</t>
  </si>
  <si>
    <t>P8206</t>
  </si>
  <si>
    <t>VŠB-TU Ostrava</t>
  </si>
  <si>
    <t>B2102</t>
  </si>
  <si>
    <t>Nerostné suroviny</t>
  </si>
  <si>
    <t>B2109</t>
  </si>
  <si>
    <t>Metalurgické inženýrství</t>
  </si>
  <si>
    <t>B2110</t>
  </si>
  <si>
    <t>Geologické inženýrství</t>
  </si>
  <si>
    <t>B2111</t>
  </si>
  <si>
    <t>Hornictví</t>
  </si>
  <si>
    <t>B2112</t>
  </si>
  <si>
    <t>Řízení výrobních procesů</t>
  </si>
  <si>
    <t>B2113</t>
  </si>
  <si>
    <t>Materiálové technologie</t>
  </si>
  <si>
    <t>B2645</t>
  </si>
  <si>
    <t>Elektrotechnika, sdělovací a výpočetní technika</t>
  </si>
  <si>
    <t>B2647</t>
  </si>
  <si>
    <t>Informační a komunikační technologie</t>
  </si>
  <si>
    <t>B3908</t>
  </si>
  <si>
    <t>Požární ochrana a průmyslová bezpečnost</t>
  </si>
  <si>
    <t>B3909</t>
  </si>
  <si>
    <t>B3922</t>
  </si>
  <si>
    <t>Ekonomika a řízení průmyslových systémů</t>
  </si>
  <si>
    <t>B3923</t>
  </si>
  <si>
    <t>Materiálové inženýrství</t>
  </si>
  <si>
    <t>B6207</t>
  </si>
  <si>
    <t>Kvantitativní metody v ekonomice</t>
  </si>
  <si>
    <t>M2102</t>
  </si>
  <si>
    <t>M2109</t>
  </si>
  <si>
    <t>M2110</t>
  </si>
  <si>
    <t>M2111</t>
  </si>
  <si>
    <t>M3908</t>
  </si>
  <si>
    <t>M3909</t>
  </si>
  <si>
    <t>M3910</t>
  </si>
  <si>
    <t>N2102</t>
  </si>
  <si>
    <t>N2109</t>
  </si>
  <si>
    <t>N2110</t>
  </si>
  <si>
    <t>N2645</t>
  </si>
  <si>
    <t>N2647</t>
  </si>
  <si>
    <t>N2649</t>
  </si>
  <si>
    <t>Elektrotechnika</t>
  </si>
  <si>
    <t>N3646</t>
  </si>
  <si>
    <t>N3908</t>
  </si>
  <si>
    <t>N3922</t>
  </si>
  <si>
    <t>N3923</t>
  </si>
  <si>
    <t>P2102</t>
  </si>
  <si>
    <t>P2106</t>
  </si>
  <si>
    <t>Metalurgie</t>
  </si>
  <si>
    <t>P2110</t>
  </si>
  <si>
    <t>P2111</t>
  </si>
  <si>
    <t>P2645</t>
  </si>
  <si>
    <t>P3904</t>
  </si>
  <si>
    <t>P3908</t>
  </si>
  <si>
    <t>P3909</t>
  </si>
  <si>
    <t>P3924</t>
  </si>
  <si>
    <t>Materiálové vědy a inženýrství</t>
  </si>
  <si>
    <t>P3925</t>
  </si>
  <si>
    <t>Řízení průmyslových systémů</t>
  </si>
  <si>
    <t>UTB Zlín</t>
  </si>
  <si>
    <t>N2807</t>
  </si>
  <si>
    <t>N2808</t>
  </si>
  <si>
    <t>VŠE Praha</t>
  </si>
  <si>
    <t>B6210</t>
  </si>
  <si>
    <t>Mezinárodní ekonomické vztahy</t>
  </si>
  <si>
    <t>B6216</t>
  </si>
  <si>
    <t>Ekonomie a hospodářská správa</t>
  </si>
  <si>
    <t>B6217</t>
  </si>
  <si>
    <t>Finance a účetnictví</t>
  </si>
  <si>
    <t>M1802</t>
  </si>
  <si>
    <t>M6207</t>
  </si>
  <si>
    <t>M6210</t>
  </si>
  <si>
    <t>N6207</t>
  </si>
  <si>
    <t>N6210</t>
  </si>
  <si>
    <t>N6217</t>
  </si>
  <si>
    <t>P1802</t>
  </si>
  <si>
    <t>P6207</t>
  </si>
  <si>
    <t>P6210</t>
  </si>
  <si>
    <t>P6217</t>
  </si>
  <si>
    <t>ČZU Praha</t>
  </si>
  <si>
    <t>B3341</t>
  </si>
  <si>
    <t>Dřevařství</t>
  </si>
  <si>
    <t>B3915</t>
  </si>
  <si>
    <t>Krajinářství</t>
  </si>
  <si>
    <t>B4101</t>
  </si>
  <si>
    <t>B4102</t>
  </si>
  <si>
    <t>B4132</t>
  </si>
  <si>
    <t>Lesnictví</t>
  </si>
  <si>
    <t>B4144</t>
  </si>
  <si>
    <t>Zahradnictví</t>
  </si>
  <si>
    <t>B4147</t>
  </si>
  <si>
    <t>Udržitelné využívání přírodních zdrojů</t>
  </si>
  <si>
    <t>B4148</t>
  </si>
  <si>
    <t>Zemědělství, zahradnictví a rozvoj venkova</t>
  </si>
  <si>
    <t>M3301</t>
  </si>
  <si>
    <t>Dřevařské inženýrství</t>
  </si>
  <si>
    <t>M3710</t>
  </si>
  <si>
    <t>M3904</t>
  </si>
  <si>
    <t>M3914</t>
  </si>
  <si>
    <t>Krajinné inženýrství</t>
  </si>
  <si>
    <t>M4106</t>
  </si>
  <si>
    <t>M4107</t>
  </si>
  <si>
    <t>Lesní inženýrství</t>
  </si>
  <si>
    <t>M4108</t>
  </si>
  <si>
    <t>Zahradnické inženýrství</t>
  </si>
  <si>
    <t>N3301</t>
  </si>
  <si>
    <t>N3904</t>
  </si>
  <si>
    <t>N3914</t>
  </si>
  <si>
    <t>N4102</t>
  </si>
  <si>
    <t>N4103</t>
  </si>
  <si>
    <t>N4106</t>
  </si>
  <si>
    <t>N4107</t>
  </si>
  <si>
    <t>N4108</t>
  </si>
  <si>
    <t>N4144</t>
  </si>
  <si>
    <t>N4145</t>
  </si>
  <si>
    <t>Kvalita a zpracování zemědělských produktů</t>
  </si>
  <si>
    <t>N4146</t>
  </si>
  <si>
    <t>Hodnocení a ochrana půdy</t>
  </si>
  <si>
    <t>N4149</t>
  </si>
  <si>
    <t>Rozvoj venkova a zemědělství</t>
  </si>
  <si>
    <t>N4150</t>
  </si>
  <si>
    <t>Genové technologie a šlechtění</t>
  </si>
  <si>
    <t>N4151</t>
  </si>
  <si>
    <t>Péče o biosféru</t>
  </si>
  <si>
    <t>N4152</t>
  </si>
  <si>
    <t>Rostlinolékařství</t>
  </si>
  <si>
    <t>N4153</t>
  </si>
  <si>
    <t>Natural Resources and Environment (Přírodní zdroje a životní prostředí)</t>
  </si>
  <si>
    <t>P3903</t>
  </si>
  <si>
    <t>Kybernetika a řídící technika</t>
  </si>
  <si>
    <t>P3906</t>
  </si>
  <si>
    <t>Speciální technologie</t>
  </si>
  <si>
    <t>P3907</t>
  </si>
  <si>
    <t>Energetika</t>
  </si>
  <si>
    <t>P3914</t>
  </si>
  <si>
    <t>P4101</t>
  </si>
  <si>
    <t>P4106</t>
  </si>
  <si>
    <t>P4107</t>
  </si>
  <si>
    <t>MZLU Brno</t>
  </si>
  <si>
    <t>B2812</t>
  </si>
  <si>
    <t>Biotechnologie odpadů</t>
  </si>
  <si>
    <t>B3302</t>
  </si>
  <si>
    <t>Nábytek</t>
  </si>
  <si>
    <t>B4108</t>
  </si>
  <si>
    <t>B4109</t>
  </si>
  <si>
    <t>Zahradní a krajinářská architektura</t>
  </si>
  <si>
    <t>B4111</t>
  </si>
  <si>
    <t>Zahradní a krajinná architektura</t>
  </si>
  <si>
    <t>B4152</t>
  </si>
  <si>
    <t>M4102</t>
  </si>
  <si>
    <t>M4109</t>
  </si>
  <si>
    <t>N2812</t>
  </si>
  <si>
    <t>N3303</t>
  </si>
  <si>
    <t>Nábytkové inženýrství</t>
  </si>
  <si>
    <t>N4109</t>
  </si>
  <si>
    <t>P2812</t>
  </si>
  <si>
    <t>P3301</t>
  </si>
  <si>
    <t>P4108</t>
  </si>
  <si>
    <t>P4109</t>
  </si>
  <si>
    <t>P4152</t>
  </si>
  <si>
    <t>AMU Praha</t>
  </si>
  <si>
    <t>B8201</t>
  </si>
  <si>
    <t>B8202</t>
  </si>
  <si>
    <t>Taneční umění</t>
  </si>
  <si>
    <t>M8203</t>
  </si>
  <si>
    <t>N8201</t>
  </si>
  <si>
    <t>N8202</t>
  </si>
  <si>
    <t>N8203</t>
  </si>
  <si>
    <t>P8201</t>
  </si>
  <si>
    <t>P8202</t>
  </si>
  <si>
    <t>P8203</t>
  </si>
  <si>
    <t>P8204</t>
  </si>
  <si>
    <t>AVU Praha</t>
  </si>
  <si>
    <t>M8206</t>
  </si>
  <si>
    <t>VŠUP v Praze</t>
  </si>
  <si>
    <t>JAMU Brno</t>
  </si>
  <si>
    <t>M8202</t>
  </si>
  <si>
    <t>VŠ polytech. Jihlava</t>
  </si>
  <si>
    <t>CELKEM VVŠ</t>
  </si>
  <si>
    <t>Vstupní data pro výpočet ukazatelů A a B1 na rok 2007 - přehled</t>
  </si>
  <si>
    <t>Kód prog.</t>
  </si>
  <si>
    <t>Přepočtený počet studentů    (rok-1)</t>
  </si>
  <si>
    <t>Normativní počet studentů    (rok-1)</t>
  </si>
  <si>
    <t xml:space="preserve">B   </t>
  </si>
  <si>
    <t xml:space="preserve">M   </t>
  </si>
  <si>
    <t xml:space="preserve">N   </t>
  </si>
  <si>
    <t xml:space="preserve">P   </t>
  </si>
  <si>
    <t>Celkem VVŠ</t>
  </si>
  <si>
    <t>Odpočet přepočtených studentů, přesahujících dohodnutý počet přepočtených (financovaných) studentů pro r. 2007</t>
  </si>
  <si>
    <t>B bakalářské studijní programy</t>
  </si>
  <si>
    <t>M 13 magisterské "dlouhé" studijní programy (tj. nenavazující na bakalářské studijní programy), 1-3 rok studia (nikoli ročník)</t>
  </si>
  <si>
    <t>M (4-7)+N magisterské "dlouhé" studijní programy (tj. nenavazující na bakalářské studijní programy), 4. a další rok studia (nikoli ročník) plus navazující magisterské programy</t>
  </si>
  <si>
    <t>P doktorské studijní programy</t>
  </si>
  <si>
    <t>Vyznačení odečtených položek</t>
  </si>
  <si>
    <t>Kategorie</t>
  </si>
  <si>
    <t>Přepočtený počet stud. pro rok 2006</t>
  </si>
  <si>
    <t>Dohodnutý počet přepočt. studentů pro rok 2007</t>
  </si>
  <si>
    <t>Meziroční nárůst (dohodnutý počet 31.10.2006 minus skutečnost 31.10.2005) resp.%</t>
  </si>
  <si>
    <t>SKUTEČNOST Přepočtený počet 31.10.2006</t>
  </si>
  <si>
    <t>Meziroční nárůst (skutečnost 31.10.2006 minus skutečnost 31.10.2005) resp.%</t>
  </si>
  <si>
    <t>Rozdil proti dohodnuté- mu počtu</t>
  </si>
  <si>
    <t>Překročení dohodnutého počtu v jednotlivých kategoriích</t>
  </si>
  <si>
    <t>Překročení dohodnutého počtu v kategoriích B a M(4-7)+N</t>
  </si>
  <si>
    <t>Odpočet v úpravě: B/2+(M4+N) (tis. Kč) *)</t>
  </si>
  <si>
    <t>SUMA: B</t>
  </si>
  <si>
    <t>SUMA: M1-3</t>
  </si>
  <si>
    <t>SUMA: (M4-7)+N</t>
  </si>
  <si>
    <t>SUMA: P</t>
  </si>
  <si>
    <t>JU</t>
  </si>
  <si>
    <t>UJEP</t>
  </si>
  <si>
    <t>MU</t>
  </si>
  <si>
    <t>UPOL</t>
  </si>
  <si>
    <t>VFU</t>
  </si>
  <si>
    <t>OU</t>
  </si>
  <si>
    <t>UHK</t>
  </si>
  <si>
    <t>SU</t>
  </si>
  <si>
    <t>ČVUT</t>
  </si>
  <si>
    <t>VŠCHT</t>
  </si>
  <si>
    <t>ZČU</t>
  </si>
  <si>
    <t>TUL</t>
  </si>
  <si>
    <t>UPAR</t>
  </si>
  <si>
    <t>VUT</t>
  </si>
  <si>
    <t>VŠB</t>
  </si>
  <si>
    <t>UTB</t>
  </si>
  <si>
    <t>VŠE</t>
  </si>
  <si>
    <t>AMU</t>
  </si>
  <si>
    <t>AVU</t>
  </si>
  <si>
    <t>VŠUP</t>
  </si>
  <si>
    <t>JAMU</t>
  </si>
  <si>
    <t>VŠPJ</t>
  </si>
  <si>
    <t>Celkem [B+(M1-3)+((M4-7)+N)+P]</t>
  </si>
  <si>
    <t xml:space="preserve">meziroč. nárůst </t>
  </si>
  <si>
    <t>Meziroční nárůst skutečný</t>
  </si>
  <si>
    <t>Ukazatel B2 –studijní programy - bonifikace za absolventy studijních programů - výpočet na rok 2007</t>
  </si>
  <si>
    <t>Podrobná tabulka</t>
  </si>
  <si>
    <t>Podrobná statistika absolventů všech studijních programů za období od 1.11.2004 do 31.10.2005.</t>
  </si>
  <si>
    <t>Studijní program typu B je bakalářský, M - magisterský, N - navazující a P - doktorský.</t>
  </si>
  <si>
    <t>Zahrnuta jsou studia, u nichž aspoň jedna část historie byla hrazena z prostředků MŠMT.</t>
  </si>
  <si>
    <t>Normativní počet absolventů: počet absolventů, násobený koef. ekonomické náročnosti u B, M a N studií, u P studií nad to ještě násbkem 1,5.</t>
  </si>
  <si>
    <t>Pro potřeby této statistiky jsou jako rozpočtová označena ta studia, u nichž aspoň jedna část historie studia byla hrazena z prostředků MŠMT.</t>
  </si>
  <si>
    <t>Vysoká škola</t>
  </si>
  <si>
    <t>Studijní program</t>
  </si>
  <si>
    <t>Typ st. programu</t>
  </si>
  <si>
    <t>Koef. náročnosti</t>
  </si>
  <si>
    <t>Počet absolventů</t>
  </si>
  <si>
    <t>Normativní počet absolventů</t>
  </si>
  <si>
    <t>Členění dle studijních programů (Kč)</t>
  </si>
  <si>
    <t>Členění dle VVŠ (tis. Kč)</t>
  </si>
  <si>
    <t>Univerzita Karlova v Praze</t>
  </si>
  <si>
    <t> 1. lékařská fakulta</t>
  </si>
  <si>
    <t>B</t>
  </si>
  <si>
    <t>M</t>
  </si>
  <si>
    <t>N</t>
  </si>
  <si>
    <t> 3. lékařská fakulta</t>
  </si>
  <si>
    <t> 2. lékařská fakulta</t>
  </si>
  <si>
    <t> Lékařská fakulta v Plzni</t>
  </si>
  <si>
    <t> Lékařská fakulta v Hradci Králové</t>
  </si>
  <si>
    <t> Farmaceutická fakulta v Hradci Králové</t>
  </si>
  <si>
    <t> Filozofická fakulta</t>
  </si>
  <si>
    <t> Právnická fakulta</t>
  </si>
  <si>
    <t> Fakulta sociálních věd</t>
  </si>
  <si>
    <t>N6736</t>
  </si>
  <si>
    <t> Fakulta humanitních studií</t>
  </si>
  <si>
    <t> Katolická teologická fakulta</t>
  </si>
  <si>
    <t> Evangelická teologická fakulta</t>
  </si>
  <si>
    <t> Husitská teologická fakulta</t>
  </si>
  <si>
    <t> Přírodovědecká fakulta</t>
  </si>
  <si>
    <t> Matematicko-fyzikální fakulta</t>
  </si>
  <si>
    <t> Pedagogická fakulta</t>
  </si>
  <si>
    <t> Fakulta tělesné výchovy a sportu</t>
  </si>
  <si>
    <t>Jihočeská univerzita v Českých Budějovicích</t>
  </si>
  <si>
    <t> Zdravotně sociální fakulta</t>
  </si>
  <si>
    <t> Zemědělská fakulta</t>
  </si>
  <si>
    <t> Teologická fakulta</t>
  </si>
  <si>
    <t> Biologická fakulta</t>
  </si>
  <si>
    <t>Univerzita J.E.Purkyně v Ústí nad Labem</t>
  </si>
  <si>
    <t> Fakulta sociálně ekonomická</t>
  </si>
  <si>
    <t> Fakulta životního prostředí</t>
  </si>
  <si>
    <t> Fakulta užitého umění a designu</t>
  </si>
  <si>
    <t> Celoškolská pracoviště (studium mimo fakulty)</t>
  </si>
  <si>
    <t>Masarykova univerzita v Brně</t>
  </si>
  <si>
    <t> Lékařská fakulta</t>
  </si>
  <si>
    <t> Fakulta sociálních studií</t>
  </si>
  <si>
    <t> Fakulta informatiky</t>
  </si>
  <si>
    <t> Fakulta sportovních studií</t>
  </si>
  <si>
    <t> Fakulta ekonomicko-správní</t>
  </si>
  <si>
    <t>Univerzita Palackého v Olomouci</t>
  </si>
  <si>
    <t> Cyrilometodějská teologická fakulta</t>
  </si>
  <si>
    <t> Fakulta tělesné kultury</t>
  </si>
  <si>
    <t>Veterinární a farmaceutická univerzita Brno</t>
  </si>
  <si>
    <t> Fakulta veterinárního lékařství</t>
  </si>
  <si>
    <t> Fakulta veterinární hygieny a ekologie</t>
  </si>
  <si>
    <t> Farmaceutická fakulta</t>
  </si>
  <si>
    <t>Ostravská univerzita v Ostravě</t>
  </si>
  <si>
    <t> Fakulta filozofická</t>
  </si>
  <si>
    <t> Fakulta přírodovědecká</t>
  </si>
  <si>
    <t> Fakulta pedagogická</t>
  </si>
  <si>
    <t> Fakulta informatiky a managementu</t>
  </si>
  <si>
    <t>Slezská univerzita v Opavě</t>
  </si>
  <si>
    <t> Filozoficko-přírodovědecká fakulta</t>
  </si>
  <si>
    <t> Obchodně podnikatelská fakulta</t>
  </si>
  <si>
    <t>České vysoké učení technické v Praze</t>
  </si>
  <si>
    <t> Fakulta stavební</t>
  </si>
  <si>
    <t> Fakulta strojního inženýrství</t>
  </si>
  <si>
    <t> Fakulta elektrotechnická</t>
  </si>
  <si>
    <t> Fakulta dopravní</t>
  </si>
  <si>
    <t> Fakulta jaderná a fyzikálně inženýrská</t>
  </si>
  <si>
    <t> Fakulta architektury</t>
  </si>
  <si>
    <t> Fakulta biomedicínského inženýrství</t>
  </si>
  <si>
    <t>Vysoká škola chemicko-technologická v Praze</t>
  </si>
  <si>
    <t> Fakulta chemické technologie</t>
  </si>
  <si>
    <t> Fakulta technologie ochrany prostředí</t>
  </si>
  <si>
    <t> Fakulta potravinářské a biochemické technologie</t>
  </si>
  <si>
    <t> Fakulta chemicko-inženýrská</t>
  </si>
  <si>
    <t>Západočeská univerzita v Plzni</t>
  </si>
  <si>
    <t> Fakulta strojní</t>
  </si>
  <si>
    <t> Fakulta právnická</t>
  </si>
  <si>
    <t> Fakulta ekonomická</t>
  </si>
  <si>
    <t> Fakulta aplikovaných věd</t>
  </si>
  <si>
    <t>Technická univerzita v Liberci</t>
  </si>
  <si>
    <t> Fakulta mechatroniky a mezioborových inženýrských studií</t>
  </si>
  <si>
    <t> Fakulta hospodářská</t>
  </si>
  <si>
    <t> Fakulta textilní</t>
  </si>
  <si>
    <t>Univerzita Pardubice</t>
  </si>
  <si>
    <t> Fakulta restaurování</t>
  </si>
  <si>
    <t> Fakulta chemicko-technologická</t>
  </si>
  <si>
    <t> Dopravní fakulta Jana Pernera</t>
  </si>
  <si>
    <t>Vysoké učení technické v Brně</t>
  </si>
  <si>
    <t> Fakulta elektrotechniky a komunikačních technologií</t>
  </si>
  <si>
    <t> Fakulta informačních technologií</t>
  </si>
  <si>
    <t> Fakulta chemická</t>
  </si>
  <si>
    <t> Fakulta výtvarných umění</t>
  </si>
  <si>
    <t> Fakulta podnikatelská</t>
  </si>
  <si>
    <t>Vysoká škola báňská - Technická univerzita Ostrava</t>
  </si>
  <si>
    <t> Fakulta bezpečnostního inženýrství</t>
  </si>
  <si>
    <t> Fakulta elektrotechniky a informatiky</t>
  </si>
  <si>
    <t> Hornicko-geologická fakulta</t>
  </si>
  <si>
    <t> Fakulta metalurgie a materiálového inženýrství</t>
  </si>
  <si>
    <t> Ekonomická fakulta</t>
  </si>
  <si>
    <t>Univerzita Tomáše Bati ve Zlíně</t>
  </si>
  <si>
    <t> Fakulta technologická</t>
  </si>
  <si>
    <t> Fakulta managementu</t>
  </si>
  <si>
    <t> Fakulta multimediálních komunikací</t>
  </si>
  <si>
    <t> Fakulta aplikované informatiky</t>
  </si>
  <si>
    <t>Vysoká škola ekonomická v Praze</t>
  </si>
  <si>
    <t> Fakulta financí a účetnictví</t>
  </si>
  <si>
    <t> Fakulta mezinárodních vztahů</t>
  </si>
  <si>
    <t> Fakulta podnikohospodářská</t>
  </si>
  <si>
    <t> Fakulta informatiky a statistiky</t>
  </si>
  <si>
    <t> Fakulta národohospodářská</t>
  </si>
  <si>
    <t>Česká zemědělská univerzita v Praze</t>
  </si>
  <si>
    <t> Fakulta provozně ekonomická</t>
  </si>
  <si>
    <t> Fakulta agrobiologie, potravinových a přírodních zdrojů</t>
  </si>
  <si>
    <t> Technická fakulta</t>
  </si>
  <si>
    <t> Lesnická fakulta</t>
  </si>
  <si>
    <t>Mendelova zemědělská a lesnická univerzita v Brně</t>
  </si>
  <si>
    <t> Provozně ekonomická fakulta</t>
  </si>
  <si>
    <t> Agronomická fakulta</t>
  </si>
  <si>
    <t> Lesnická a dřevařská fakulta</t>
  </si>
  <si>
    <t> Zahradnická fakulta</t>
  </si>
  <si>
    <t>Akademie múzických umění v Praze</t>
  </si>
  <si>
    <t> Hudební fakulta</t>
  </si>
  <si>
    <t> Divadelní fakulta</t>
  </si>
  <si>
    <t> Filmová a televizní fakulta</t>
  </si>
  <si>
    <t>Akademie výtvarných umění v Praze</t>
  </si>
  <si>
    <t>Vysoká škola umělecko-průmyslová v Praze</t>
  </si>
  <si>
    <t>Janáčkova akademie múzických umění v Brně</t>
  </si>
  <si>
    <t>Vysoká škola polytechnická Jihlava</t>
  </si>
  <si>
    <t>Celková výpočtová částka před zaokrouhlením</t>
  </si>
  <si>
    <t>Celková částka vymezená pro ukazatel B2 - studijní programy, bonifikace za absolventy (tis. Kč)</t>
  </si>
  <si>
    <t>Ukazatel B2 –studijní programy - bonifikace za absolventy studijních programů - výpočet na rok 2007, souhrn</t>
  </si>
  <si>
    <t>Normativní počet absolventů: počet absolventů, násobený koef. ekonomické náročnosti u B, M a N studií, u P studií nad to ještě násobkem 1,5.</t>
  </si>
</sst>
</file>

<file path=xl/styles.xml><?xml version="1.0" encoding="utf-8"?>
<styleSheet xmlns="http://schemas.openxmlformats.org/spreadsheetml/2006/main">
  <numFmts count="5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;\ \-"/>
    <numFmt numFmtId="165" formatCode="#,##0.00;\-#,##0.00;\ \-"/>
    <numFmt numFmtId="166" formatCode="#,##0.00000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#,##0.000"/>
    <numFmt numFmtId="176" formatCode="#,##0.0"/>
    <numFmt numFmtId="177" formatCode="#,##0;\-#,##0;\ "/>
    <numFmt numFmtId="178" formatCode="dd/mm/yy;@"/>
    <numFmt numFmtId="179" formatCode="0.000"/>
    <numFmt numFmtId="180" formatCode="0.0"/>
    <numFmt numFmtId="181" formatCode="0.0000"/>
    <numFmt numFmtId="182" formatCode="#,##0.0000"/>
    <numFmt numFmtId="183" formatCode="#,##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0000"/>
    <numFmt numFmtId="188" formatCode="0.00000"/>
    <numFmt numFmtId="189" formatCode="0.0000000"/>
    <numFmt numFmtId="190" formatCode="0.000%"/>
    <numFmt numFmtId="191" formatCode="0.0%"/>
    <numFmt numFmtId="192" formatCode="0.000000000"/>
    <numFmt numFmtId="193" formatCode="#,##0.00000000"/>
    <numFmt numFmtId="194" formatCode="#,##0.000000000000"/>
    <numFmt numFmtId="195" formatCode="0.000000000000"/>
    <numFmt numFmtId="196" formatCode="0.00000%"/>
    <numFmt numFmtId="197" formatCode="mmmm\ yy"/>
    <numFmt numFmtId="198" formatCode="mmmm\ yyyy"/>
    <numFmt numFmtId="199" formatCode="#,##0.0000000"/>
    <numFmt numFmtId="200" formatCode="0.0000000000"/>
    <numFmt numFmtId="201" formatCode="_-* #,##0.0\ &quot;Kč&quot;_-;\-* #,##0.0\ &quot;Kč&quot;_-;_-* &quot;-&quot;?\ &quot;Kč&quot;_-;_-@_-"/>
    <numFmt numFmtId="202" formatCode="#,##0\ &quot;Kč&quot;"/>
    <numFmt numFmtId="203" formatCode="#,##0.000\ &quot;Kč&quot;"/>
    <numFmt numFmtId="204" formatCode="#,##0.0000000000"/>
    <numFmt numFmtId="205" formatCode="#,##0.000000000"/>
  </numFmts>
  <fonts count="53">
    <font>
      <sz val="10"/>
      <name val="Arial"/>
      <family val="0"/>
    </font>
    <font>
      <b/>
      <i/>
      <sz val="14"/>
      <color indexed="8"/>
      <name val="Arial CE"/>
      <family val="2"/>
    </font>
    <font>
      <sz val="14"/>
      <color indexed="8"/>
      <name val="Arial CE"/>
      <family val="2"/>
    </font>
    <font>
      <sz val="10"/>
      <color indexed="8"/>
      <name val="Arial CE"/>
      <family val="2"/>
    </font>
    <font>
      <b/>
      <sz val="12"/>
      <color indexed="8"/>
      <name val="Arial CE"/>
      <family val="0"/>
    </font>
    <font>
      <b/>
      <i/>
      <u val="single"/>
      <sz val="12"/>
      <color indexed="8"/>
      <name val="Arial CE"/>
      <family val="2"/>
    </font>
    <font>
      <b/>
      <sz val="10"/>
      <color indexed="8"/>
      <name val="Arial CE"/>
      <family val="0"/>
    </font>
    <font>
      <b/>
      <i/>
      <sz val="10"/>
      <color indexed="8"/>
      <name val="Arial CE"/>
      <family val="2"/>
    </font>
    <font>
      <b/>
      <i/>
      <sz val="12"/>
      <color indexed="8"/>
      <name val="Arial CE"/>
      <family val="2"/>
    </font>
    <font>
      <sz val="12"/>
      <color indexed="8"/>
      <name val="Arial CE"/>
      <family val="2"/>
    </font>
    <font>
      <sz val="10"/>
      <name val="Arial CE"/>
      <family val="0"/>
    </font>
    <font>
      <b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sz val="8"/>
      <name val="Arial"/>
      <family val="0"/>
    </font>
    <font>
      <b/>
      <sz val="16"/>
      <name val="Arial CE"/>
      <family val="0"/>
    </font>
    <font>
      <b/>
      <sz val="14"/>
      <name val="Arial CE"/>
      <family val="2"/>
    </font>
    <font>
      <b/>
      <u val="single"/>
      <sz val="11"/>
      <name val="Arial CE"/>
      <family val="2"/>
    </font>
    <font>
      <b/>
      <u val="single"/>
      <sz val="12"/>
      <name val="Arial CE"/>
      <family val="2"/>
    </font>
    <font>
      <u val="single"/>
      <sz val="10"/>
      <name val="Arial CE"/>
      <family val="0"/>
    </font>
    <font>
      <sz val="9"/>
      <name val="Arial"/>
      <family val="0"/>
    </font>
    <font>
      <b/>
      <sz val="11"/>
      <name val="Arial"/>
      <family val="2"/>
    </font>
    <font>
      <b/>
      <sz val="18"/>
      <name val="Arial CE"/>
      <family val="2"/>
    </font>
    <font>
      <sz val="11"/>
      <name val="Arial"/>
      <family val="2"/>
    </font>
    <font>
      <sz val="11"/>
      <name val="Times New Roman CE"/>
      <family val="0"/>
    </font>
    <font>
      <b/>
      <sz val="28"/>
      <name val="Arial CE"/>
      <family val="2"/>
    </font>
    <font>
      <b/>
      <u val="single"/>
      <sz val="28"/>
      <name val="Arial CE"/>
      <family val="0"/>
    </font>
    <font>
      <sz val="11"/>
      <name val="Arial CE"/>
      <family val="2"/>
    </font>
    <font>
      <b/>
      <sz val="24"/>
      <name val="Arial CE"/>
      <family val="2"/>
    </font>
    <font>
      <sz val="14"/>
      <name val="Arial CE"/>
      <family val="2"/>
    </font>
    <font>
      <b/>
      <sz val="14"/>
      <name val="Arial"/>
      <family val="2"/>
    </font>
    <font>
      <b/>
      <sz val="13"/>
      <name val="Arial CE"/>
      <family val="0"/>
    </font>
    <font>
      <sz val="12"/>
      <name val="Arial CE"/>
      <family val="0"/>
    </font>
    <font>
      <i/>
      <sz val="11"/>
      <name val="Arial CE"/>
      <family val="2"/>
    </font>
    <font>
      <i/>
      <sz val="11"/>
      <name val="Arial"/>
      <family val="2"/>
    </font>
    <font>
      <b/>
      <sz val="11"/>
      <name val="Arial CE"/>
      <family val="2"/>
    </font>
    <font>
      <i/>
      <sz val="10"/>
      <name val="Arial"/>
      <family val="2"/>
    </font>
    <font>
      <b/>
      <u val="single"/>
      <sz val="14"/>
      <name val="Arial CE"/>
      <family val="0"/>
    </font>
    <font>
      <i/>
      <sz val="14"/>
      <name val="Arial CE"/>
      <family val="2"/>
    </font>
    <font>
      <sz val="14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b/>
      <sz val="16"/>
      <name val="Arial"/>
      <family val="2"/>
    </font>
    <font>
      <b/>
      <sz val="7.5"/>
      <name val="Arial"/>
      <family val="0"/>
    </font>
    <font>
      <sz val="7.5"/>
      <name val="Arial"/>
      <family val="0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i/>
      <sz val="16"/>
      <color indexed="8"/>
      <name val="Arial CE"/>
      <family val="2"/>
    </font>
    <font>
      <b/>
      <i/>
      <sz val="8"/>
      <color indexed="8"/>
      <name val="Arial CE"/>
      <family val="2"/>
    </font>
    <font>
      <b/>
      <i/>
      <sz val="10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25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medium"/>
      <top style="hair"/>
      <bottom style="hair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medium"/>
      <top style="thin"/>
      <bottom style="thin"/>
    </border>
    <border>
      <left style="thick"/>
      <right style="thick"/>
      <top style="thin"/>
      <bottom style="medium"/>
    </border>
    <border>
      <left style="thick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medium"/>
      <right style="thick"/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 style="medium"/>
      <right style="thick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ck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ck"/>
      <top style="medium"/>
      <bottom style="thin"/>
    </border>
    <border>
      <left style="thick"/>
      <right style="thin"/>
      <top style="medium"/>
      <bottom style="thin"/>
    </border>
    <border>
      <left style="thick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ck"/>
      <top style="thin"/>
      <bottom>
        <color indexed="63"/>
      </bottom>
    </border>
    <border>
      <left style="thick"/>
      <right style="thick"/>
      <top style="medium"/>
      <bottom style="thin"/>
    </border>
    <border>
      <left style="medium">
        <color indexed="10"/>
      </left>
      <right style="thick"/>
      <top style="medium">
        <color indexed="10"/>
      </top>
      <bottom style="medium">
        <color indexed="10"/>
      </bottom>
    </border>
    <border>
      <left style="thin"/>
      <right style="thin"/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 style="thick"/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ck"/>
      <right style="thick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medium"/>
      <bottom>
        <color indexed="63"/>
      </bottom>
    </border>
    <border>
      <left style="thick"/>
      <right style="thick"/>
      <top style="thin"/>
      <bottom style="thick"/>
    </border>
    <border>
      <left style="thick"/>
      <right style="thick"/>
      <top style="medium"/>
      <bottom style="thick"/>
    </border>
    <border>
      <left style="thick">
        <color indexed="10"/>
      </left>
      <right style="thick"/>
      <top style="thick">
        <color indexed="10"/>
      </top>
      <bottom style="medium"/>
    </border>
    <border>
      <left style="thick"/>
      <right style="thick">
        <color indexed="10"/>
      </right>
      <top style="thick">
        <color indexed="10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double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medium"/>
      <bottom style="thin"/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964">
    <xf numFmtId="0" fontId="0" fillId="0" borderId="0" xfId="0" applyAlignment="1">
      <alignment/>
    </xf>
    <xf numFmtId="0" fontId="10" fillId="0" borderId="0" xfId="20">
      <alignment/>
      <protection/>
    </xf>
    <xf numFmtId="3" fontId="6" fillId="2" borderId="1" xfId="0" applyNumberFormat="1" applyFont="1" applyFill="1" applyBorder="1" applyAlignment="1" applyProtection="1">
      <alignment/>
      <protection locked="0"/>
    </xf>
    <xf numFmtId="0" fontId="7" fillId="2" borderId="2" xfId="0" applyFont="1" applyFill="1" applyBorder="1" applyAlignment="1" applyProtection="1">
      <alignment/>
      <protection locked="0"/>
    </xf>
    <xf numFmtId="3" fontId="4" fillId="2" borderId="3" xfId="0" applyNumberFormat="1" applyFont="1" applyFill="1" applyBorder="1" applyAlignment="1" applyProtection="1">
      <alignment/>
      <protection locked="0"/>
    </xf>
    <xf numFmtId="0" fontId="5" fillId="2" borderId="0" xfId="0" applyFont="1" applyFill="1" applyBorder="1" applyAlignment="1" applyProtection="1">
      <alignment/>
      <protection locked="0"/>
    </xf>
    <xf numFmtId="0" fontId="8" fillId="2" borderId="0" xfId="0" applyFont="1" applyFill="1" applyBorder="1" applyAlignment="1" applyProtection="1">
      <alignment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/>
      <protection locked="0"/>
    </xf>
    <xf numFmtId="164" fontId="7" fillId="2" borderId="0" xfId="0" applyNumberFormat="1" applyFont="1" applyFill="1" applyBorder="1" applyAlignment="1" applyProtection="1">
      <alignment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3" fontId="3" fillId="2" borderId="5" xfId="0" applyNumberFormat="1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/>
      <protection locked="0"/>
    </xf>
    <xf numFmtId="0" fontId="3" fillId="2" borderId="8" xfId="0" applyFont="1" applyFill="1" applyBorder="1" applyAlignment="1" applyProtection="1">
      <alignment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3" fontId="4" fillId="2" borderId="11" xfId="0" applyNumberFormat="1" applyFont="1" applyFill="1" applyBorder="1" applyAlignment="1" applyProtection="1">
      <alignment/>
      <protection locked="0"/>
    </xf>
    <xf numFmtId="3" fontId="3" fillId="2" borderId="12" xfId="0" applyNumberFormat="1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/>
      <protection locked="0"/>
    </xf>
    <xf numFmtId="0" fontId="3" fillId="2" borderId="14" xfId="0" applyFont="1" applyFill="1" applyBorder="1" applyAlignment="1" applyProtection="1">
      <alignment/>
      <protection locked="0"/>
    </xf>
    <xf numFmtId="0" fontId="3" fillId="2" borderId="15" xfId="0" applyFont="1" applyFill="1" applyBorder="1" applyAlignment="1" applyProtection="1">
      <alignment/>
      <protection locked="0"/>
    </xf>
    <xf numFmtId="0" fontId="3" fillId="2" borderId="16" xfId="0" applyFont="1" applyFill="1" applyBorder="1" applyAlignment="1" applyProtection="1">
      <alignment/>
      <protection locked="0"/>
    </xf>
    <xf numFmtId="0" fontId="3" fillId="2" borderId="13" xfId="0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/>
      <protection locked="0"/>
    </xf>
    <xf numFmtId="3" fontId="6" fillId="2" borderId="18" xfId="0" applyNumberFormat="1" applyFont="1" applyFill="1" applyBorder="1" applyAlignment="1" applyProtection="1">
      <alignment horizontal="center"/>
      <protection locked="0"/>
    </xf>
    <xf numFmtId="3" fontId="3" fillId="2" borderId="19" xfId="0" applyNumberFormat="1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3" fillId="2" borderId="21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2" borderId="23" xfId="0" applyFont="1" applyFill="1" applyBorder="1" applyAlignment="1" applyProtection="1">
      <alignment horizontal="center"/>
      <protection locked="0"/>
    </xf>
    <xf numFmtId="0" fontId="8" fillId="3" borderId="24" xfId="0" applyFont="1" applyFill="1" applyBorder="1" applyAlignment="1" applyProtection="1">
      <alignment/>
      <protection locked="0"/>
    </xf>
    <xf numFmtId="164" fontId="4" fillId="3" borderId="25" xfId="0" applyNumberFormat="1" applyFont="1" applyFill="1" applyBorder="1" applyAlignment="1" applyProtection="1">
      <alignment horizontal="right"/>
      <protection locked="0"/>
    </xf>
    <xf numFmtId="164" fontId="4" fillId="3" borderId="26" xfId="0" applyNumberFormat="1" applyFont="1" applyFill="1" applyBorder="1" applyAlignment="1" applyProtection="1">
      <alignment horizontal="right"/>
      <protection locked="0"/>
    </xf>
    <xf numFmtId="164" fontId="4" fillId="3" borderId="27" xfId="0" applyNumberFormat="1" applyFont="1" applyFill="1" applyBorder="1" applyAlignment="1" applyProtection="1">
      <alignment horizontal="right"/>
      <protection locked="0"/>
    </xf>
    <xf numFmtId="164" fontId="4" fillId="3" borderId="28" xfId="0" applyNumberFormat="1" applyFont="1" applyFill="1" applyBorder="1" applyAlignment="1" applyProtection="1">
      <alignment horizontal="right"/>
      <protection locked="0"/>
    </xf>
    <xf numFmtId="164" fontId="4" fillId="3" borderId="29" xfId="0" applyNumberFormat="1" applyFont="1" applyFill="1" applyBorder="1" applyAlignment="1" applyProtection="1">
      <alignment horizontal="right"/>
      <protection locked="0"/>
    </xf>
    <xf numFmtId="164" fontId="4" fillId="3" borderId="25" xfId="0" applyNumberFormat="1" applyFont="1" applyFill="1" applyBorder="1" applyAlignment="1" applyProtection="1">
      <alignment horizontal="right"/>
      <protection locked="0"/>
    </xf>
    <xf numFmtId="0" fontId="8" fillId="3" borderId="30" xfId="0" applyFont="1" applyFill="1" applyBorder="1" applyAlignment="1" applyProtection="1">
      <alignment horizontal="left" wrapText="1"/>
      <protection locked="0"/>
    </xf>
    <xf numFmtId="164" fontId="4" fillId="3" borderId="31" xfId="0" applyNumberFormat="1" applyFont="1" applyFill="1" applyBorder="1" applyAlignment="1" applyProtection="1">
      <alignment horizontal="right"/>
      <protection locked="0"/>
    </xf>
    <xf numFmtId="164" fontId="4" fillId="3" borderId="32" xfId="0" applyNumberFormat="1" applyFont="1" applyFill="1" applyBorder="1" applyAlignment="1" applyProtection="1">
      <alignment horizontal="right"/>
      <protection locked="0"/>
    </xf>
    <xf numFmtId="164" fontId="4" fillId="3" borderId="33" xfId="0" applyNumberFormat="1" applyFont="1" applyFill="1" applyBorder="1" applyAlignment="1" applyProtection="1">
      <alignment horizontal="right"/>
      <protection locked="0"/>
    </xf>
    <xf numFmtId="164" fontId="4" fillId="3" borderId="34" xfId="0" applyNumberFormat="1" applyFont="1" applyFill="1" applyBorder="1" applyAlignment="1" applyProtection="1">
      <alignment horizontal="right"/>
      <protection locked="0"/>
    </xf>
    <xf numFmtId="164" fontId="4" fillId="3" borderId="32" xfId="0" applyNumberFormat="1" applyFont="1" applyFill="1" applyBorder="1" applyAlignment="1" applyProtection="1">
      <alignment horizontal="right"/>
      <protection locked="0"/>
    </xf>
    <xf numFmtId="164" fontId="6" fillId="4" borderId="35" xfId="0" applyNumberFormat="1" applyFont="1" applyFill="1" applyBorder="1" applyAlignment="1" applyProtection="1">
      <alignment horizontal="right"/>
      <protection locked="0"/>
    </xf>
    <xf numFmtId="164" fontId="6" fillId="4" borderId="36" xfId="0" applyNumberFormat="1" applyFont="1" applyFill="1" applyBorder="1" applyAlignment="1" applyProtection="1">
      <alignment horizontal="right"/>
      <protection locked="0"/>
    </xf>
    <xf numFmtId="4" fontId="7" fillId="5" borderId="24" xfId="0" applyNumberFormat="1" applyFont="1" applyFill="1" applyBorder="1" applyAlignment="1" applyProtection="1">
      <alignment/>
      <protection locked="0"/>
    </xf>
    <xf numFmtId="165" fontId="6" fillId="5" borderId="25" xfId="0" applyNumberFormat="1" applyFont="1" applyFill="1" applyBorder="1" applyAlignment="1" applyProtection="1">
      <alignment horizontal="right"/>
      <protection locked="0"/>
    </xf>
    <xf numFmtId="165" fontId="6" fillId="5" borderId="29" xfId="0" applyNumberFormat="1" applyFont="1" applyFill="1" applyBorder="1" applyAlignment="1" applyProtection="1">
      <alignment horizontal="right"/>
      <protection locked="0"/>
    </xf>
    <xf numFmtId="0" fontId="3" fillId="4" borderId="37" xfId="0" applyFont="1" applyFill="1" applyBorder="1" applyAlignment="1" applyProtection="1">
      <alignment/>
      <protection locked="0"/>
    </xf>
    <xf numFmtId="164" fontId="3" fillId="4" borderId="38" xfId="0" applyNumberFormat="1" applyFont="1" applyFill="1" applyBorder="1" applyAlignment="1" applyProtection="1">
      <alignment horizontal="right"/>
      <protection locked="0"/>
    </xf>
    <xf numFmtId="164" fontId="3" fillId="4" borderId="39" xfId="0" applyNumberFormat="1" applyFont="1" applyFill="1" applyBorder="1" applyAlignment="1" applyProtection="1">
      <alignment horizontal="right"/>
      <protection locked="0"/>
    </xf>
    <xf numFmtId="164" fontId="3" fillId="4" borderId="40" xfId="0" applyNumberFormat="1" applyFont="1" applyFill="1" applyBorder="1" applyAlignment="1" applyProtection="1">
      <alignment horizontal="right"/>
      <protection locked="0"/>
    </xf>
    <xf numFmtId="164" fontId="3" fillId="4" borderId="41" xfId="0" applyNumberFormat="1" applyFont="1" applyFill="1" applyBorder="1" applyAlignment="1" applyProtection="1">
      <alignment horizontal="right"/>
      <protection locked="0"/>
    </xf>
    <xf numFmtId="164" fontId="3" fillId="4" borderId="42" xfId="0" applyNumberFormat="1" applyFont="1" applyFill="1" applyBorder="1" applyAlignment="1" applyProtection="1">
      <alignment horizontal="right"/>
      <protection locked="0"/>
    </xf>
    <xf numFmtId="164" fontId="3" fillId="4" borderId="43" xfId="0" applyNumberFormat="1" applyFont="1" applyFill="1" applyBorder="1" applyAlignment="1" applyProtection="1">
      <alignment horizontal="right"/>
      <protection locked="0"/>
    </xf>
    <xf numFmtId="164" fontId="3" fillId="4" borderId="44" xfId="0" applyNumberFormat="1" applyFont="1" applyFill="1" applyBorder="1" applyAlignment="1" applyProtection="1">
      <alignment horizontal="right"/>
      <protection locked="0"/>
    </xf>
    <xf numFmtId="0" fontId="8" fillId="3" borderId="45" xfId="0" applyFont="1" applyFill="1" applyBorder="1" applyAlignment="1" applyProtection="1">
      <alignment wrapText="1"/>
      <protection locked="0"/>
    </xf>
    <xf numFmtId="164" fontId="4" fillId="3" borderId="46" xfId="0" applyNumberFormat="1" applyFont="1" applyFill="1" applyBorder="1" applyAlignment="1" applyProtection="1">
      <alignment horizontal="right"/>
      <protection locked="0"/>
    </xf>
    <xf numFmtId="164" fontId="4" fillId="3" borderId="47" xfId="0" applyNumberFormat="1" applyFont="1" applyFill="1" applyBorder="1" applyAlignment="1" applyProtection="1">
      <alignment horizontal="right"/>
      <protection locked="0"/>
    </xf>
    <xf numFmtId="164" fontId="4" fillId="3" borderId="48" xfId="0" applyNumberFormat="1" applyFont="1" applyFill="1" applyBorder="1" applyAlignment="1" applyProtection="1">
      <alignment horizontal="right"/>
      <protection locked="0"/>
    </xf>
    <xf numFmtId="164" fontId="4" fillId="3" borderId="49" xfId="0" applyNumberFormat="1" applyFont="1" applyFill="1" applyBorder="1" applyAlignment="1" applyProtection="1">
      <alignment horizontal="right"/>
      <protection locked="0"/>
    </xf>
    <xf numFmtId="0" fontId="7" fillId="4" borderId="50" xfId="0" applyFont="1" applyFill="1" applyBorder="1" applyAlignment="1" applyProtection="1">
      <alignment shrinkToFit="1"/>
      <protection locked="0"/>
    </xf>
    <xf numFmtId="164" fontId="6" fillId="4" borderId="51" xfId="0" applyNumberFormat="1" applyFont="1" applyFill="1" applyBorder="1" applyAlignment="1" applyProtection="1">
      <alignment horizontal="right"/>
      <protection locked="0"/>
    </xf>
    <xf numFmtId="164" fontId="6" fillId="4" borderId="52" xfId="0" applyNumberFormat="1" applyFont="1" applyFill="1" applyBorder="1" applyAlignment="1" applyProtection="1">
      <alignment horizontal="right"/>
      <protection locked="0"/>
    </xf>
    <xf numFmtId="164" fontId="6" fillId="4" borderId="53" xfId="0" applyNumberFormat="1" applyFont="1" applyFill="1" applyBorder="1" applyAlignment="1" applyProtection="1">
      <alignment horizontal="right"/>
      <protection locked="0"/>
    </xf>
    <xf numFmtId="164" fontId="15" fillId="3" borderId="26" xfId="0" applyNumberFormat="1" applyFont="1" applyFill="1" applyBorder="1" applyAlignment="1" applyProtection="1">
      <alignment horizontal="right"/>
      <protection locked="0"/>
    </xf>
    <xf numFmtId="0" fontId="7" fillId="3" borderId="24" xfId="0" applyFont="1" applyFill="1" applyBorder="1" applyAlignment="1" applyProtection="1">
      <alignment/>
      <protection locked="0"/>
    </xf>
    <xf numFmtId="164" fontId="6" fillId="3" borderId="25" xfId="0" applyNumberFormat="1" applyFont="1" applyFill="1" applyBorder="1" applyAlignment="1" applyProtection="1">
      <alignment horizontal="right"/>
      <protection locked="0"/>
    </xf>
    <xf numFmtId="164" fontId="6" fillId="3" borderId="29" xfId="0" applyNumberFormat="1" applyFont="1" applyFill="1" applyBorder="1" applyAlignment="1" applyProtection="1">
      <alignment horizontal="right"/>
      <protection locked="0"/>
    </xf>
    <xf numFmtId="164" fontId="11" fillId="3" borderId="26" xfId="0" applyNumberFormat="1" applyFont="1" applyFill="1" applyBorder="1" applyAlignment="1" applyProtection="1">
      <alignment horizontal="right"/>
      <protection locked="0"/>
    </xf>
    <xf numFmtId="164" fontId="6" fillId="3" borderId="26" xfId="0" applyNumberFormat="1" applyFont="1" applyFill="1" applyBorder="1" applyAlignment="1" applyProtection="1">
      <alignment horizontal="right"/>
      <protection locked="0"/>
    </xf>
    <xf numFmtId="164" fontId="6" fillId="3" borderId="27" xfId="0" applyNumberFormat="1" applyFont="1" applyFill="1" applyBorder="1" applyAlignment="1" applyProtection="1">
      <alignment horizontal="right"/>
      <protection locked="0"/>
    </xf>
    <xf numFmtId="164" fontId="6" fillId="3" borderId="28" xfId="0" applyNumberFormat="1" applyFont="1" applyFill="1" applyBorder="1" applyAlignment="1" applyProtection="1">
      <alignment horizontal="right"/>
      <protection locked="0"/>
    </xf>
    <xf numFmtId="0" fontId="6" fillId="4" borderId="37" xfId="0" applyFont="1" applyFill="1" applyBorder="1" applyAlignment="1" applyProtection="1">
      <alignment/>
      <protection locked="0"/>
    </xf>
    <xf numFmtId="164" fontId="6" fillId="0" borderId="38" xfId="0" applyNumberFormat="1" applyFont="1" applyFill="1" applyBorder="1" applyAlignment="1" applyProtection="1">
      <alignment horizontal="right"/>
      <protection locked="0"/>
    </xf>
    <xf numFmtId="164" fontId="6" fillId="0" borderId="39" xfId="0" applyNumberFormat="1" applyFont="1" applyFill="1" applyBorder="1" applyAlignment="1" applyProtection="1">
      <alignment horizontal="right"/>
      <protection locked="0"/>
    </xf>
    <xf numFmtId="164" fontId="6" fillId="0" borderId="40" xfId="0" applyNumberFormat="1" applyFont="1" applyFill="1" applyBorder="1" applyAlignment="1" applyProtection="1">
      <alignment horizontal="right"/>
      <protection locked="0"/>
    </xf>
    <xf numFmtId="0" fontId="7" fillId="0" borderId="54" xfId="0" applyFont="1" applyFill="1" applyBorder="1" applyAlignment="1" applyProtection="1">
      <alignment/>
      <protection locked="0"/>
    </xf>
    <xf numFmtId="164" fontId="7" fillId="0" borderId="38" xfId="0" applyNumberFormat="1" applyFont="1" applyFill="1" applyBorder="1" applyAlignment="1" applyProtection="1">
      <alignment horizontal="right"/>
      <protection locked="0"/>
    </xf>
    <xf numFmtId="164" fontId="7" fillId="0" borderId="39" xfId="0" applyNumberFormat="1" applyFont="1" applyFill="1" applyBorder="1" applyAlignment="1" applyProtection="1">
      <alignment horizontal="right"/>
      <protection locked="0"/>
    </xf>
    <xf numFmtId="164" fontId="7" fillId="0" borderId="40" xfId="0" applyNumberFormat="1" applyFont="1" applyFill="1" applyBorder="1" applyAlignment="1" applyProtection="1">
      <alignment horizontal="right"/>
      <protection locked="0"/>
    </xf>
    <xf numFmtId="164" fontId="7" fillId="0" borderId="41" xfId="0" applyNumberFormat="1" applyFont="1" applyFill="1" applyBorder="1" applyAlignment="1" applyProtection="1">
      <alignment horizontal="right"/>
      <protection locked="0"/>
    </xf>
    <xf numFmtId="164" fontId="7" fillId="0" borderId="42" xfId="0" applyNumberFormat="1" applyFont="1" applyFill="1" applyBorder="1" applyAlignment="1" applyProtection="1">
      <alignment horizontal="right"/>
      <protection locked="0"/>
    </xf>
    <xf numFmtId="0" fontId="3" fillId="4" borderId="54" xfId="0" applyFont="1" applyFill="1" applyBorder="1" applyAlignment="1" applyProtection="1">
      <alignment/>
      <protection locked="0"/>
    </xf>
    <xf numFmtId="0" fontId="3" fillId="4" borderId="54" xfId="0" applyFont="1" applyFill="1" applyBorder="1" applyAlignment="1" applyProtection="1">
      <alignment/>
      <protection locked="0"/>
    </xf>
    <xf numFmtId="0" fontId="7" fillId="4" borderId="54" xfId="0" applyFont="1" applyFill="1" applyBorder="1" applyAlignment="1" applyProtection="1">
      <alignment/>
      <protection locked="0"/>
    </xf>
    <xf numFmtId="164" fontId="7" fillId="4" borderId="38" xfId="0" applyNumberFormat="1" applyFont="1" applyFill="1" applyBorder="1" applyAlignment="1" applyProtection="1">
      <alignment horizontal="right"/>
      <protection locked="0"/>
    </xf>
    <xf numFmtId="164" fontId="7" fillId="4" borderId="39" xfId="0" applyNumberFormat="1" applyFont="1" applyFill="1" applyBorder="1" applyAlignment="1" applyProtection="1">
      <alignment horizontal="right"/>
      <protection locked="0"/>
    </xf>
    <xf numFmtId="164" fontId="7" fillId="4" borderId="40" xfId="0" applyNumberFormat="1" applyFont="1" applyFill="1" applyBorder="1" applyAlignment="1" applyProtection="1">
      <alignment horizontal="right"/>
      <protection locked="0"/>
    </xf>
    <xf numFmtId="164" fontId="7" fillId="4" borderId="41" xfId="0" applyNumberFormat="1" applyFont="1" applyFill="1" applyBorder="1" applyAlignment="1" applyProtection="1">
      <alignment horizontal="right"/>
      <protection locked="0"/>
    </xf>
    <xf numFmtId="164" fontId="7" fillId="4" borderId="42" xfId="0" applyNumberFormat="1" applyFont="1" applyFill="1" applyBorder="1" applyAlignment="1" applyProtection="1">
      <alignment horizontal="right"/>
      <protection locked="0"/>
    </xf>
    <xf numFmtId="3" fontId="3" fillId="4" borderId="40" xfId="0" applyNumberFormat="1" applyFont="1" applyFill="1" applyBorder="1" applyAlignment="1" applyProtection="1">
      <alignment horizontal="right"/>
      <protection locked="0"/>
    </xf>
    <xf numFmtId="3" fontId="3" fillId="4" borderId="38" xfId="0" applyNumberFormat="1" applyFont="1" applyFill="1" applyBorder="1" applyAlignment="1" applyProtection="1">
      <alignment horizontal="right"/>
      <protection locked="0"/>
    </xf>
    <xf numFmtId="3" fontId="7" fillId="4" borderId="40" xfId="0" applyNumberFormat="1" applyFont="1" applyFill="1" applyBorder="1" applyAlignment="1" applyProtection="1">
      <alignment horizontal="right"/>
      <protection locked="0"/>
    </xf>
    <xf numFmtId="3" fontId="3" fillId="0" borderId="39" xfId="0" applyNumberFormat="1" applyFont="1" applyFill="1" applyBorder="1" applyAlignment="1" applyProtection="1">
      <alignment horizontal="right"/>
      <protection locked="0"/>
    </xf>
    <xf numFmtId="3" fontId="3" fillId="0" borderId="40" xfId="0" applyNumberFormat="1" applyFont="1" applyFill="1" applyBorder="1" applyAlignment="1" applyProtection="1">
      <alignment horizontal="right"/>
      <protection locked="0"/>
    </xf>
    <xf numFmtId="3" fontId="3" fillId="0" borderId="41" xfId="0" applyNumberFormat="1" applyFont="1" applyFill="1" applyBorder="1" applyAlignment="1" applyProtection="1">
      <alignment horizontal="right"/>
      <protection locked="0"/>
    </xf>
    <xf numFmtId="3" fontId="3" fillId="0" borderId="42" xfId="0" applyNumberFormat="1" applyFont="1" applyFill="1" applyBorder="1" applyAlignment="1" applyProtection="1">
      <alignment horizontal="right"/>
      <protection locked="0"/>
    </xf>
    <xf numFmtId="3" fontId="8" fillId="3" borderId="24" xfId="0" applyNumberFormat="1" applyFont="1" applyFill="1" applyBorder="1" applyAlignment="1" applyProtection="1">
      <alignment/>
      <protection locked="0"/>
    </xf>
    <xf numFmtId="3" fontId="4" fillId="3" borderId="29" xfId="0" applyNumberFormat="1" applyFont="1" applyFill="1" applyBorder="1" applyAlignment="1" applyProtection="1">
      <alignment horizontal="right"/>
      <protection locked="0"/>
    </xf>
    <xf numFmtId="3" fontId="4" fillId="3" borderId="26" xfId="0" applyNumberFormat="1" applyFont="1" applyFill="1" applyBorder="1" applyAlignment="1" applyProtection="1">
      <alignment horizontal="right"/>
      <protection locked="0"/>
    </xf>
    <xf numFmtId="0" fontId="8" fillId="3" borderId="30" xfId="0" applyFont="1" applyFill="1" applyBorder="1" applyAlignment="1" applyProtection="1">
      <alignment/>
      <protection locked="0"/>
    </xf>
    <xf numFmtId="164" fontId="4" fillId="3" borderId="33" xfId="0" applyNumberFormat="1" applyFont="1" applyFill="1" applyBorder="1" applyAlignment="1" applyProtection="1">
      <alignment horizontal="right"/>
      <protection locked="0"/>
    </xf>
    <xf numFmtId="164" fontId="4" fillId="3" borderId="34" xfId="0" applyNumberFormat="1" applyFont="1" applyFill="1" applyBorder="1" applyAlignment="1" applyProtection="1">
      <alignment horizontal="right"/>
      <protection locked="0"/>
    </xf>
    <xf numFmtId="164" fontId="4" fillId="3" borderId="55" xfId="0" applyNumberFormat="1" applyFont="1" applyFill="1" applyBorder="1" applyAlignment="1" applyProtection="1">
      <alignment horizontal="right"/>
      <protection locked="0"/>
    </xf>
    <xf numFmtId="164" fontId="3" fillId="4" borderId="39" xfId="0" applyNumberFormat="1" applyFont="1" applyFill="1" applyBorder="1" applyAlignment="1" applyProtection="1">
      <alignment horizontal="right"/>
      <protection locked="0"/>
    </xf>
    <xf numFmtId="164" fontId="3" fillId="4" borderId="40" xfId="0" applyNumberFormat="1" applyFont="1" applyFill="1" applyBorder="1" applyAlignment="1" applyProtection="1">
      <alignment horizontal="right"/>
      <protection locked="0"/>
    </xf>
    <xf numFmtId="164" fontId="3" fillId="4" borderId="41" xfId="0" applyNumberFormat="1" applyFont="1" applyFill="1" applyBorder="1" applyAlignment="1" applyProtection="1">
      <alignment horizontal="right"/>
      <protection locked="0"/>
    </xf>
    <xf numFmtId="164" fontId="3" fillId="4" borderId="42" xfId="0" applyNumberFormat="1" applyFont="1" applyFill="1" applyBorder="1" applyAlignment="1" applyProtection="1">
      <alignment horizontal="right"/>
      <protection locked="0"/>
    </xf>
    <xf numFmtId="4" fontId="8" fillId="5" borderId="4" xfId="0" applyNumberFormat="1" applyFont="1" applyFill="1" applyBorder="1" applyAlignment="1" applyProtection="1">
      <alignment/>
      <protection locked="0"/>
    </xf>
    <xf numFmtId="4" fontId="4" fillId="5" borderId="1" xfId="0" applyNumberFormat="1" applyFont="1" applyFill="1" applyBorder="1" applyAlignment="1" applyProtection="1">
      <alignment horizontal="right"/>
      <protection locked="0"/>
    </xf>
    <xf numFmtId="4" fontId="4" fillId="5" borderId="5" xfId="0" applyNumberFormat="1" applyFont="1" applyFill="1" applyBorder="1" applyAlignment="1" applyProtection="1">
      <alignment horizontal="right"/>
      <protection locked="0"/>
    </xf>
    <xf numFmtId="4" fontId="4" fillId="5" borderId="56" xfId="0" applyNumberFormat="1" applyFont="1" applyFill="1" applyBorder="1" applyAlignment="1" applyProtection="1">
      <alignment horizontal="right"/>
      <protection locked="0"/>
    </xf>
    <xf numFmtId="4" fontId="4" fillId="5" borderId="57" xfId="0" applyNumberFormat="1" applyFont="1" applyFill="1" applyBorder="1" applyAlignment="1" applyProtection="1">
      <alignment horizontal="right"/>
      <protection locked="0"/>
    </xf>
    <xf numFmtId="4" fontId="4" fillId="5" borderId="58" xfId="0" applyNumberFormat="1" applyFont="1" applyFill="1" applyBorder="1" applyAlignment="1" applyProtection="1">
      <alignment horizontal="right"/>
      <protection locked="0"/>
    </xf>
    <xf numFmtId="4" fontId="8" fillId="5" borderId="18" xfId="0" applyNumberFormat="1" applyFont="1" applyFill="1" applyBorder="1" applyAlignment="1" applyProtection="1">
      <alignment/>
      <protection locked="0"/>
    </xf>
    <xf numFmtId="4" fontId="8" fillId="5" borderId="59" xfId="0" applyNumberFormat="1" applyFont="1" applyFill="1" applyBorder="1" applyAlignment="1" applyProtection="1">
      <alignment horizontal="right"/>
      <protection locked="0"/>
    </xf>
    <xf numFmtId="4" fontId="4" fillId="5" borderId="20" xfId="0" applyNumberFormat="1" applyFont="1" applyFill="1" applyBorder="1" applyAlignment="1" applyProtection="1">
      <alignment horizontal="right"/>
      <protection locked="0"/>
    </xf>
    <xf numFmtId="4" fontId="4" fillId="5" borderId="60" xfId="0" applyNumberFormat="1" applyFont="1" applyFill="1" applyBorder="1" applyAlignment="1" applyProtection="1">
      <alignment horizontal="right"/>
      <protection locked="0"/>
    </xf>
    <xf numFmtId="4" fontId="4" fillId="5" borderId="61" xfId="0" applyNumberFormat="1" applyFon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/>
      <protection locked="0"/>
    </xf>
    <xf numFmtId="0" fontId="3" fillId="2" borderId="11" xfId="0" applyFont="1" applyFill="1" applyBorder="1" applyAlignment="1" applyProtection="1">
      <alignment/>
      <protection locked="0"/>
    </xf>
    <xf numFmtId="0" fontId="9" fillId="2" borderId="11" xfId="0" applyFont="1" applyFill="1" applyBorder="1" applyAlignment="1" applyProtection="1">
      <alignment/>
      <protection locked="0"/>
    </xf>
    <xf numFmtId="0" fontId="7" fillId="2" borderId="62" xfId="0" applyFont="1" applyFill="1" applyBorder="1" applyAlignment="1" applyProtection="1">
      <alignment/>
      <protection locked="0"/>
    </xf>
    <xf numFmtId="0" fontId="6" fillId="2" borderId="11" xfId="0" applyFont="1" applyFill="1" applyBorder="1" applyAlignment="1" applyProtection="1">
      <alignment/>
      <protection locked="0"/>
    </xf>
    <xf numFmtId="0" fontId="3" fillId="2" borderId="18" xfId="0" applyFont="1" applyFill="1" applyBorder="1" applyAlignment="1" applyProtection="1">
      <alignment/>
      <protection locked="0"/>
    </xf>
    <xf numFmtId="0" fontId="10" fillId="0" borderId="0" xfId="22" applyAlignment="1">
      <alignment vertical="center"/>
      <protection/>
    </xf>
    <xf numFmtId="0" fontId="18" fillId="0" borderId="0" xfId="22" applyFont="1" applyAlignment="1">
      <alignment vertical="center" wrapText="1"/>
      <protection/>
    </xf>
    <xf numFmtId="0" fontId="15" fillId="0" borderId="0" xfId="22" applyFont="1" applyAlignment="1">
      <alignment horizontal="center" vertical="center"/>
      <protection/>
    </xf>
    <xf numFmtId="0" fontId="19" fillId="0" borderId="0" xfId="22" applyFont="1" applyAlignment="1">
      <alignment vertical="center"/>
      <protection/>
    </xf>
    <xf numFmtId="0" fontId="10" fillId="0" borderId="47" xfId="22" applyBorder="1" applyAlignment="1">
      <alignment horizontal="center" vertical="center"/>
      <protection/>
    </xf>
    <xf numFmtId="0" fontId="20" fillId="0" borderId="0" xfId="22" applyFont="1" applyAlignment="1">
      <alignment vertical="center"/>
      <protection/>
    </xf>
    <xf numFmtId="0" fontId="10" fillId="0" borderId="0" xfId="22" applyBorder="1" applyAlignment="1">
      <alignment horizontal="center" vertical="center"/>
      <protection/>
    </xf>
    <xf numFmtId="0" fontId="21" fillId="0" borderId="0" xfId="22" applyFont="1" applyAlignment="1">
      <alignment vertical="center"/>
      <protection/>
    </xf>
    <xf numFmtId="0" fontId="10" fillId="0" borderId="0" xfId="22" applyFont="1" applyAlignment="1">
      <alignment vertical="center"/>
      <protection/>
    </xf>
    <xf numFmtId="0" fontId="10" fillId="0" borderId="0" xfId="22" applyFont="1" applyBorder="1" applyAlignment="1">
      <alignment horizontal="center" vertical="center"/>
      <protection/>
    </xf>
    <xf numFmtId="0" fontId="10" fillId="0" borderId="0" xfId="22" applyBorder="1" applyAlignment="1">
      <alignment vertical="center"/>
      <protection/>
    </xf>
    <xf numFmtId="0" fontId="0" fillId="0" borderId="0" xfId="0" applyBorder="1" applyAlignment="1">
      <alignment/>
    </xf>
    <xf numFmtId="0" fontId="10" fillId="0" borderId="63" xfId="22" applyFill="1" applyBorder="1" applyAlignment="1">
      <alignment horizontal="center" vertical="center"/>
      <protection/>
    </xf>
    <xf numFmtId="3" fontId="10" fillId="0" borderId="9" xfId="22" applyNumberFormat="1" applyBorder="1" applyAlignment="1">
      <alignment vertical="center"/>
      <protection/>
    </xf>
    <xf numFmtId="3" fontId="10" fillId="0" borderId="64" xfId="22" applyNumberFormat="1" applyBorder="1" applyAlignment="1">
      <alignment vertical="center"/>
      <protection/>
    </xf>
    <xf numFmtId="3" fontId="10" fillId="0" borderId="7" xfId="22" applyNumberFormat="1" applyBorder="1" applyAlignment="1">
      <alignment vertical="center"/>
      <protection/>
    </xf>
    <xf numFmtId="3" fontId="10" fillId="0" borderId="63" xfId="22" applyNumberFormat="1" applyBorder="1" applyAlignment="1">
      <alignment vertical="center"/>
      <protection/>
    </xf>
    <xf numFmtId="0" fontId="10" fillId="0" borderId="9" xfId="22" applyBorder="1" applyAlignment="1">
      <alignment vertical="center"/>
      <protection/>
    </xf>
    <xf numFmtId="0" fontId="10" fillId="0" borderId="65" xfId="22" applyBorder="1" applyAlignment="1">
      <alignment vertical="center"/>
      <protection/>
    </xf>
    <xf numFmtId="0" fontId="10" fillId="0" borderId="45" xfId="22" applyFill="1" applyBorder="1" applyAlignment="1">
      <alignment horizontal="center" vertical="center"/>
      <protection/>
    </xf>
    <xf numFmtId="3" fontId="10" fillId="0" borderId="66" xfId="22" applyNumberFormat="1" applyBorder="1" applyAlignment="1">
      <alignment vertical="center"/>
      <protection/>
    </xf>
    <xf numFmtId="3" fontId="10" fillId="0" borderId="47" xfId="22" applyNumberFormat="1" applyFill="1" applyBorder="1" applyAlignment="1">
      <alignment vertical="center"/>
      <protection/>
    </xf>
    <xf numFmtId="3" fontId="10" fillId="0" borderId="47" xfId="22" applyNumberFormat="1" applyBorder="1" applyAlignment="1">
      <alignment vertical="center"/>
      <protection/>
    </xf>
    <xf numFmtId="3" fontId="10" fillId="0" borderId="67" xfId="22" applyNumberFormat="1" applyBorder="1" applyAlignment="1">
      <alignment vertical="center"/>
      <protection/>
    </xf>
    <xf numFmtId="3" fontId="10" fillId="0" borderId="45" xfId="22" applyNumberFormat="1" applyBorder="1" applyAlignment="1">
      <alignment vertical="center"/>
      <protection/>
    </xf>
    <xf numFmtId="191" fontId="10" fillId="0" borderId="68" xfId="22" applyNumberFormat="1" applyBorder="1" applyAlignment="1">
      <alignment vertical="center"/>
      <protection/>
    </xf>
    <xf numFmtId="0" fontId="10" fillId="0" borderId="50" xfId="22" applyBorder="1" applyAlignment="1">
      <alignment horizontal="center" vertical="center"/>
      <protection/>
    </xf>
    <xf numFmtId="3" fontId="10" fillId="0" borderId="69" xfId="22" applyNumberFormat="1" applyBorder="1" applyAlignment="1">
      <alignment vertical="center"/>
      <protection/>
    </xf>
    <xf numFmtId="3" fontId="10" fillId="0" borderId="51" xfId="22" applyNumberFormat="1" applyBorder="1" applyAlignment="1">
      <alignment vertical="center"/>
      <protection/>
    </xf>
    <xf numFmtId="3" fontId="10" fillId="0" borderId="70" xfId="22" applyNumberFormat="1" applyBorder="1" applyAlignment="1">
      <alignment vertical="center"/>
      <protection/>
    </xf>
    <xf numFmtId="3" fontId="10" fillId="0" borderId="50" xfId="22" applyNumberFormat="1" applyBorder="1" applyAlignment="1">
      <alignment vertical="center"/>
      <protection/>
    </xf>
    <xf numFmtId="191" fontId="10" fillId="0" borderId="71" xfId="22" applyNumberFormat="1" applyBorder="1" applyAlignment="1">
      <alignment vertical="center"/>
      <protection/>
    </xf>
    <xf numFmtId="3" fontId="10" fillId="0" borderId="0" xfId="22" applyNumberFormat="1" applyAlignment="1">
      <alignment vertical="center"/>
      <protection/>
    </xf>
    <xf numFmtId="0" fontId="0" fillId="0" borderId="0" xfId="0" applyAlignment="1">
      <alignment vertical="center"/>
    </xf>
    <xf numFmtId="0" fontId="15" fillId="0" borderId="0" xfId="22" applyFont="1" applyAlignment="1">
      <alignment vertical="center" wrapText="1"/>
      <protection/>
    </xf>
    <xf numFmtId="0" fontId="18" fillId="0" borderId="0" xfId="0" applyFont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5" fillId="0" borderId="0" xfId="0" applyFont="1" applyAlignment="1">
      <alignment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" fontId="0" fillId="0" borderId="26" xfId="0" applyNumberFormat="1" applyBorder="1" applyAlignment="1">
      <alignment horizontal="center" vertical="center" wrapText="1"/>
    </xf>
    <xf numFmtId="4" fontId="0" fillId="0" borderId="26" xfId="0" applyNumberFormat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3" fontId="0" fillId="0" borderId="76" xfId="0" applyNumberFormat="1" applyFill="1" applyBorder="1" applyAlignment="1">
      <alignment horizontal="center" vertical="center" wrapText="1"/>
    </xf>
    <xf numFmtId="3" fontId="0" fillId="0" borderId="77" xfId="0" applyNumberFormat="1" applyFill="1" applyBorder="1" applyAlignment="1">
      <alignment horizontal="center" vertical="center" wrapText="1"/>
    </xf>
    <xf numFmtId="0" fontId="0" fillId="0" borderId="78" xfId="0" applyBorder="1" applyAlignment="1">
      <alignment horizontal="center" vertical="center"/>
    </xf>
    <xf numFmtId="3" fontId="0" fillId="0" borderId="47" xfId="0" applyNumberFormat="1" applyBorder="1" applyAlignment="1">
      <alignment vertical="center"/>
    </xf>
    <xf numFmtId="10" fontId="0" fillId="0" borderId="47" xfId="26" applyNumberFormat="1" applyBorder="1" applyAlignment="1">
      <alignment vertical="center"/>
    </xf>
    <xf numFmtId="3" fontId="0" fillId="0" borderId="67" xfId="0" applyNumberFormat="1" applyBorder="1" applyAlignment="1">
      <alignment vertical="center"/>
    </xf>
    <xf numFmtId="3" fontId="0" fillId="0" borderId="79" xfId="0" applyNumberFormat="1" applyFill="1" applyBorder="1" applyAlignment="1">
      <alignment vertical="center"/>
    </xf>
    <xf numFmtId="191" fontId="0" fillId="0" borderId="80" xfId="0" applyNumberFormat="1" applyFill="1" applyBorder="1" applyAlignment="1">
      <alignment vertical="center"/>
    </xf>
    <xf numFmtId="0" fontId="0" fillId="0" borderId="78" xfId="0" applyFill="1" applyBorder="1" applyAlignment="1">
      <alignment horizontal="center" vertical="center"/>
    </xf>
    <xf numFmtId="3" fontId="0" fillId="0" borderId="47" xfId="0" applyNumberFormat="1" applyFill="1" applyBorder="1" applyAlignment="1">
      <alignment vertical="center"/>
    </xf>
    <xf numFmtId="10" fontId="0" fillId="0" borderId="47" xfId="26" applyNumberFormat="1" applyFill="1" applyBorder="1" applyAlignment="1">
      <alignment vertical="center"/>
    </xf>
    <xf numFmtId="3" fontId="0" fillId="0" borderId="67" xfId="0" applyNumberFormat="1" applyFill="1" applyBorder="1" applyAlignment="1">
      <alignment vertical="center"/>
    </xf>
    <xf numFmtId="0" fontId="0" fillId="0" borderId="36" xfId="0" applyFill="1" applyBorder="1" applyAlignment="1">
      <alignment horizontal="center" vertical="center" wrapText="1"/>
    </xf>
    <xf numFmtId="3" fontId="0" fillId="0" borderId="51" xfId="0" applyNumberFormat="1" applyFill="1" applyBorder="1" applyAlignment="1">
      <alignment vertical="center"/>
    </xf>
    <xf numFmtId="3" fontId="0" fillId="0" borderId="51" xfId="0" applyNumberFormat="1" applyFill="1" applyBorder="1" applyAlignment="1">
      <alignment vertical="center" wrapText="1"/>
    </xf>
    <xf numFmtId="3" fontId="0" fillId="0" borderId="51" xfId="0" applyNumberFormat="1" applyFont="1" applyFill="1" applyBorder="1" applyAlignment="1">
      <alignment vertical="center" wrapText="1"/>
    </xf>
    <xf numFmtId="10" fontId="0" fillId="0" borderId="51" xfId="26" applyNumberFormat="1" applyFill="1" applyBorder="1" applyAlignment="1">
      <alignment vertical="center" wrapText="1"/>
    </xf>
    <xf numFmtId="3" fontId="0" fillId="0" borderId="70" xfId="0" applyNumberFormat="1" applyFont="1" applyFill="1" applyBorder="1" applyAlignment="1">
      <alignment vertical="center" wrapText="1"/>
    </xf>
    <xf numFmtId="3" fontId="0" fillId="0" borderId="81" xfId="0" applyNumberFormat="1" applyFill="1" applyBorder="1" applyAlignment="1">
      <alignment vertical="center"/>
    </xf>
    <xf numFmtId="191" fontId="0" fillId="0" borderId="82" xfId="0" applyNumberFormat="1" applyFill="1" applyBorder="1" applyAlignment="1">
      <alignment vertical="center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/>
    </xf>
    <xf numFmtId="3" fontId="0" fillId="0" borderId="47" xfId="0" applyNumberFormat="1" applyBorder="1" applyAlignment="1">
      <alignment horizontal="center" vertical="center"/>
    </xf>
    <xf numFmtId="0" fontId="17" fillId="0" borderId="0" xfId="21" applyFont="1" applyAlignment="1">
      <alignment vertical="center"/>
      <protection/>
    </xf>
    <xf numFmtId="0" fontId="10" fillId="0" borderId="0" xfId="21" applyAlignment="1">
      <alignment vertical="center"/>
      <protection/>
    </xf>
    <xf numFmtId="1" fontId="10" fillId="0" borderId="26" xfId="21" applyNumberFormat="1" applyBorder="1" applyAlignment="1">
      <alignment horizontal="center" vertical="center"/>
      <protection/>
    </xf>
    <xf numFmtId="1" fontId="10" fillId="0" borderId="83" xfId="21" applyNumberFormat="1" applyBorder="1" applyAlignment="1">
      <alignment horizontal="center" vertical="center"/>
      <protection/>
    </xf>
    <xf numFmtId="1" fontId="10" fillId="0" borderId="29" xfId="21" applyNumberFormat="1" applyFont="1" applyBorder="1" applyAlignment="1">
      <alignment horizontal="center" vertical="center" wrapText="1"/>
      <protection/>
    </xf>
    <xf numFmtId="1" fontId="10" fillId="0" borderId="26" xfId="21" applyNumberFormat="1" applyBorder="1" applyAlignment="1">
      <alignment horizontal="center" vertical="center" wrapText="1"/>
      <protection/>
    </xf>
    <xf numFmtId="0" fontId="0" fillId="0" borderId="84" xfId="21" applyFont="1" applyBorder="1" applyAlignment="1">
      <alignment vertical="center"/>
      <protection/>
    </xf>
    <xf numFmtId="0" fontId="10" fillId="0" borderId="8" xfId="21" applyBorder="1" applyAlignment="1">
      <alignment vertical="center"/>
      <protection/>
    </xf>
    <xf numFmtId="3" fontId="10" fillId="0" borderId="64" xfId="0" applyNumberFormat="1" applyFont="1" applyBorder="1" applyAlignment="1">
      <alignment horizontal="center" vertical="center"/>
    </xf>
    <xf numFmtId="3" fontId="10" fillId="0" borderId="65" xfId="0" applyNumberFormat="1" applyFont="1" applyBorder="1" applyAlignment="1">
      <alignment horizontal="center" vertical="center"/>
    </xf>
    <xf numFmtId="3" fontId="10" fillId="0" borderId="85" xfId="21" applyNumberFormat="1" applyFont="1" applyBorder="1" applyAlignment="1">
      <alignment horizontal="center" vertical="center"/>
      <protection/>
    </xf>
    <xf numFmtId="0" fontId="10" fillId="0" borderId="35" xfId="21" applyBorder="1" applyAlignment="1">
      <alignment vertical="center"/>
      <protection/>
    </xf>
    <xf numFmtId="0" fontId="10" fillId="0" borderId="86" xfId="21" applyBorder="1" applyAlignment="1">
      <alignment vertical="center"/>
      <protection/>
    </xf>
    <xf numFmtId="3" fontId="10" fillId="0" borderId="51" xfId="21" applyNumberFormat="1" applyFont="1" applyBorder="1" applyAlignment="1">
      <alignment horizontal="center" vertical="center"/>
      <protection/>
    </xf>
    <xf numFmtId="3" fontId="10" fillId="0" borderId="71" xfId="21" applyNumberFormat="1" applyFont="1" applyBorder="1" applyAlignment="1">
      <alignment horizontal="center" vertical="center"/>
      <protection/>
    </xf>
    <xf numFmtId="3" fontId="10" fillId="0" borderId="36" xfId="21" applyNumberFormat="1" applyFont="1" applyBorder="1" applyAlignment="1">
      <alignment horizontal="center" vertical="center"/>
      <protection/>
    </xf>
    <xf numFmtId="4" fontId="10" fillId="0" borderId="51" xfId="21" applyNumberFormat="1" applyBorder="1" applyAlignment="1">
      <alignment horizontal="center" vertical="center"/>
      <protection/>
    </xf>
    <xf numFmtId="4" fontId="10" fillId="0" borderId="83" xfId="21" applyNumberFormat="1" applyBorder="1" applyAlignment="1">
      <alignment horizontal="center" vertical="center"/>
      <protection/>
    </xf>
    <xf numFmtId="4" fontId="10" fillId="0" borderId="36" xfId="21" applyNumberFormat="1" applyBorder="1" applyAlignment="1">
      <alignment horizontal="center" vertical="center"/>
      <protection/>
    </xf>
    <xf numFmtId="4" fontId="10" fillId="0" borderId="71" xfId="21" applyNumberFormat="1" applyBorder="1" applyAlignment="1">
      <alignment horizontal="center" vertical="center"/>
      <protection/>
    </xf>
    <xf numFmtId="0" fontId="10" fillId="0" borderId="0" xfId="21" applyFont="1" applyAlignment="1">
      <alignment vertical="center"/>
      <protection/>
    </xf>
    <xf numFmtId="0" fontId="10" fillId="0" borderId="0" xfId="21">
      <alignment/>
      <protection/>
    </xf>
    <xf numFmtId="0" fontId="28" fillId="0" borderId="0" xfId="25" applyFont="1" applyAlignment="1">
      <alignment vertical="center" wrapText="1"/>
      <protection/>
    </xf>
    <xf numFmtId="3" fontId="25" fillId="0" borderId="0" xfId="0" applyNumberFormat="1" applyFont="1" applyAlignment="1">
      <alignment vertical="center"/>
    </xf>
    <xf numFmtId="0" fontId="29" fillId="0" borderId="0" xfId="25" applyFont="1" applyAlignment="1">
      <alignment vertical="center"/>
      <protection/>
    </xf>
    <xf numFmtId="0" fontId="30" fillId="0" borderId="0" xfId="25" applyFont="1" applyAlignment="1">
      <alignment vertical="center"/>
      <protection/>
    </xf>
    <xf numFmtId="0" fontId="31" fillId="0" borderId="0" xfId="25" applyFont="1" applyAlignment="1">
      <alignment vertical="center"/>
      <protection/>
    </xf>
    <xf numFmtId="0" fontId="18" fillId="0" borderId="0" xfId="25" applyFont="1" applyAlignment="1">
      <alignment vertical="center"/>
      <protection/>
    </xf>
    <xf numFmtId="0" fontId="15" fillId="0" borderId="0" xfId="25" applyFont="1" applyAlignment="1">
      <alignment vertical="center"/>
      <protection/>
    </xf>
    <xf numFmtId="0" fontId="18" fillId="0" borderId="0" xfId="25" applyFont="1" applyBorder="1" applyAlignment="1">
      <alignment vertical="center"/>
      <protection/>
    </xf>
    <xf numFmtId="0" fontId="17" fillId="0" borderId="83" xfId="25" applyFont="1" applyBorder="1" applyAlignment="1">
      <alignment horizontal="center" vertical="center"/>
      <protection/>
    </xf>
    <xf numFmtId="0" fontId="15" fillId="0" borderId="0" xfId="25" applyFont="1" applyAlignment="1">
      <alignment horizontal="center" vertical="center"/>
      <protection/>
    </xf>
    <xf numFmtId="0" fontId="18" fillId="0" borderId="65" xfId="23" applyFont="1" applyBorder="1" applyAlignment="1">
      <alignment horizontal="center" vertical="center"/>
      <protection/>
    </xf>
    <xf numFmtId="3" fontId="32" fillId="0" borderId="0" xfId="25" applyNumberFormat="1" applyFont="1" applyBorder="1" applyAlignment="1">
      <alignment vertical="center"/>
      <protection/>
    </xf>
    <xf numFmtId="0" fontId="18" fillId="0" borderId="0" xfId="23" applyFont="1" applyAlignment="1">
      <alignment vertical="center"/>
      <protection/>
    </xf>
    <xf numFmtId="0" fontId="17" fillId="0" borderId="0" xfId="23" applyFont="1" applyAlignment="1">
      <alignment vertical="center"/>
      <protection/>
    </xf>
    <xf numFmtId="202" fontId="18" fillId="0" borderId="68" xfId="23" applyNumberFormat="1" applyFont="1" applyBorder="1" applyAlignment="1">
      <alignment horizontal="center" vertical="center"/>
      <protection/>
    </xf>
    <xf numFmtId="6" fontId="32" fillId="0" borderId="10" xfId="0" applyNumberFormat="1" applyFont="1" applyBorder="1" applyAlignment="1">
      <alignment horizontal="center" vertical="center"/>
    </xf>
    <xf numFmtId="0" fontId="18" fillId="0" borderId="46" xfId="25" applyFont="1" applyBorder="1" applyAlignment="1">
      <alignment vertical="center"/>
      <protection/>
    </xf>
    <xf numFmtId="0" fontId="29" fillId="0" borderId="87" xfId="25" applyFont="1" applyBorder="1" applyAlignment="1">
      <alignment vertical="center"/>
      <protection/>
    </xf>
    <xf numFmtId="0" fontId="29" fillId="0" borderId="66" xfId="25" applyFont="1" applyBorder="1" applyAlignment="1">
      <alignment vertical="center"/>
      <protection/>
    </xf>
    <xf numFmtId="6" fontId="32" fillId="0" borderId="68" xfId="0" applyNumberFormat="1" applyFont="1" applyBorder="1" applyAlignment="1">
      <alignment horizontal="center" vertical="center"/>
    </xf>
    <xf numFmtId="0" fontId="18" fillId="0" borderId="68" xfId="23" applyFont="1" applyBorder="1" applyAlignment="1">
      <alignment horizontal="center" vertical="center"/>
      <protection/>
    </xf>
    <xf numFmtId="3" fontId="32" fillId="0" borderId="3" xfId="25" applyNumberFormat="1" applyFont="1" applyBorder="1" applyAlignment="1">
      <alignment vertical="center"/>
      <protection/>
    </xf>
    <xf numFmtId="0" fontId="18" fillId="0" borderId="35" xfId="25" applyFont="1" applyBorder="1" applyAlignment="1">
      <alignment vertical="center"/>
      <protection/>
    </xf>
    <xf numFmtId="0" fontId="29" fillId="0" borderId="86" xfId="25" applyFont="1" applyBorder="1" applyAlignment="1">
      <alignment vertical="center"/>
      <protection/>
    </xf>
    <xf numFmtId="0" fontId="29" fillId="0" borderId="69" xfId="25" applyFont="1" applyBorder="1" applyAlignment="1">
      <alignment vertical="center"/>
      <protection/>
    </xf>
    <xf numFmtId="6" fontId="32" fillId="0" borderId="71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vertical="center" wrapText="1"/>
    </xf>
    <xf numFmtId="0" fontId="17" fillId="0" borderId="0" xfId="25" applyFont="1" applyBorder="1" applyAlignment="1">
      <alignment vertical="center" wrapText="1"/>
      <protection/>
    </xf>
    <xf numFmtId="0" fontId="15" fillId="0" borderId="88" xfId="23" applyFont="1" applyBorder="1" applyAlignment="1">
      <alignment horizontal="center" vertical="center"/>
      <protection/>
    </xf>
    <xf numFmtId="3" fontId="25" fillId="0" borderId="0" xfId="25" applyNumberFormat="1" applyFont="1" applyBorder="1" applyAlignment="1">
      <alignment vertical="center"/>
      <protection/>
    </xf>
    <xf numFmtId="0" fontId="29" fillId="0" borderId="0" xfId="25" applyFont="1" applyBorder="1" applyAlignment="1">
      <alignment vertical="center"/>
      <protection/>
    </xf>
    <xf numFmtId="49" fontId="18" fillId="0" borderId="69" xfId="25" applyNumberFormat="1" applyFont="1" applyBorder="1" applyAlignment="1">
      <alignment horizontal="center" vertical="center" wrapText="1"/>
      <protection/>
    </xf>
    <xf numFmtId="49" fontId="18" fillId="0" borderId="86" xfId="25" applyNumberFormat="1" applyFont="1" applyBorder="1" applyAlignment="1">
      <alignment horizontal="center" vertical="center" wrapText="1"/>
      <protection/>
    </xf>
    <xf numFmtId="0" fontId="15" fillId="0" borderId="0" xfId="25" applyFont="1" applyAlignment="1">
      <alignment horizontal="center" vertical="center" wrapText="1"/>
      <protection/>
    </xf>
    <xf numFmtId="0" fontId="15" fillId="0" borderId="19" xfId="25" applyFont="1" applyBorder="1" applyAlignment="1">
      <alignment horizontal="center" vertical="center"/>
      <protection/>
    </xf>
    <xf numFmtId="0" fontId="15" fillId="0" borderId="89" xfId="25" applyFont="1" applyBorder="1" applyAlignment="1">
      <alignment horizontal="center" vertical="center"/>
      <protection/>
    </xf>
    <xf numFmtId="0" fontId="15" fillId="0" borderId="90" xfId="25" applyFont="1" applyBorder="1" applyAlignment="1">
      <alignment horizontal="center" vertical="center"/>
      <protection/>
    </xf>
    <xf numFmtId="0" fontId="15" fillId="0" borderId="91" xfId="25" applyFont="1" applyBorder="1" applyAlignment="1">
      <alignment horizontal="center" vertical="center"/>
      <protection/>
    </xf>
    <xf numFmtId="0" fontId="15" fillId="0" borderId="92" xfId="25" applyFont="1" applyBorder="1" applyAlignment="1">
      <alignment horizontal="center" vertical="center"/>
      <protection/>
    </xf>
    <xf numFmtId="0" fontId="15" fillId="0" borderId="93" xfId="25" applyFont="1" applyBorder="1" applyAlignment="1">
      <alignment horizontal="center" vertical="center"/>
      <protection/>
    </xf>
    <xf numFmtId="0" fontId="15" fillId="0" borderId="16" xfId="25" applyFont="1" applyBorder="1" applyAlignment="1">
      <alignment horizontal="center" vertical="center"/>
      <protection/>
    </xf>
    <xf numFmtId="0" fontId="15" fillId="0" borderId="94" xfId="25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0" fillId="0" borderId="5" xfId="25" applyFont="1" applyBorder="1" applyAlignment="1">
      <alignment vertical="center"/>
      <protection/>
    </xf>
    <xf numFmtId="0" fontId="10" fillId="0" borderId="10" xfId="25" applyFont="1" applyBorder="1" applyAlignment="1">
      <alignment vertical="center"/>
      <protection/>
    </xf>
    <xf numFmtId="0" fontId="10" fillId="0" borderId="25" xfId="25" applyFont="1" applyBorder="1" applyAlignment="1">
      <alignment vertical="center"/>
      <protection/>
    </xf>
    <xf numFmtId="0" fontId="10" fillId="0" borderId="72" xfId="25" applyFont="1" applyBorder="1" applyAlignment="1">
      <alignment vertical="center"/>
      <protection/>
    </xf>
    <xf numFmtId="0" fontId="10" fillId="0" borderId="0" xfId="25" applyFont="1" applyBorder="1" applyAlignment="1">
      <alignment vertical="center"/>
      <protection/>
    </xf>
    <xf numFmtId="0" fontId="29" fillId="0" borderId="95" xfId="25" applyFont="1" applyBorder="1" applyAlignment="1">
      <alignment vertical="center"/>
      <protection/>
    </xf>
    <xf numFmtId="0" fontId="29" fillId="0" borderId="96" xfId="25" applyFont="1" applyBorder="1" applyAlignment="1">
      <alignment vertical="center"/>
      <protection/>
    </xf>
    <xf numFmtId="0" fontId="29" fillId="0" borderId="97" xfId="25" applyFont="1" applyBorder="1" applyAlignment="1">
      <alignment vertical="center"/>
      <protection/>
    </xf>
    <xf numFmtId="0" fontId="29" fillId="0" borderId="56" xfId="25" applyFont="1" applyBorder="1" applyAlignment="1">
      <alignment vertical="center"/>
      <protection/>
    </xf>
    <xf numFmtId="0" fontId="29" fillId="0" borderId="98" xfId="25" applyFont="1" applyBorder="1" applyAlignment="1">
      <alignment vertical="center"/>
      <protection/>
    </xf>
    <xf numFmtId="0" fontId="29" fillId="0" borderId="29" xfId="25" applyFont="1" applyBorder="1" applyAlignment="1">
      <alignment vertical="center"/>
      <protection/>
    </xf>
    <xf numFmtId="0" fontId="29" fillId="0" borderId="83" xfId="25" applyFont="1" applyBorder="1" applyAlignment="1">
      <alignment vertical="center"/>
      <protection/>
    </xf>
    <xf numFmtId="0" fontId="29" fillId="0" borderId="72" xfId="25" applyFont="1" applyBorder="1" applyAlignment="1">
      <alignment vertical="center"/>
      <protection/>
    </xf>
    <xf numFmtId="3" fontId="25" fillId="0" borderId="99" xfId="25" applyNumberFormat="1" applyFont="1" applyBorder="1" applyAlignment="1">
      <alignment vertical="center"/>
      <protection/>
    </xf>
    <xf numFmtId="3" fontId="25" fillId="0" borderId="100" xfId="25" applyNumberFormat="1" applyFont="1" applyBorder="1" applyAlignment="1">
      <alignment vertical="center"/>
      <protection/>
    </xf>
    <xf numFmtId="3" fontId="25" fillId="0" borderId="101" xfId="25" applyNumberFormat="1" applyFont="1" applyBorder="1" applyAlignment="1">
      <alignment vertical="center"/>
      <protection/>
    </xf>
    <xf numFmtId="3" fontId="25" fillId="0" borderId="26" xfId="25" applyNumberFormat="1" applyFont="1" applyBorder="1" applyAlignment="1">
      <alignment vertical="center"/>
      <protection/>
    </xf>
    <xf numFmtId="10" fontId="25" fillId="0" borderId="102" xfId="25" applyNumberFormat="1" applyFont="1" applyBorder="1" applyAlignment="1">
      <alignment vertical="center"/>
      <protection/>
    </xf>
    <xf numFmtId="0" fontId="29" fillId="0" borderId="83" xfId="25" applyFont="1" applyBorder="1" applyAlignment="1">
      <alignment vertical="center" wrapText="1"/>
      <protection/>
    </xf>
    <xf numFmtId="0" fontId="29" fillId="0" borderId="72" xfId="25" applyFont="1" applyBorder="1" applyAlignment="1">
      <alignment vertical="center" wrapText="1"/>
      <protection/>
    </xf>
    <xf numFmtId="0" fontId="35" fillId="0" borderId="78" xfId="25" applyFont="1" applyBorder="1" applyAlignment="1">
      <alignment vertical="center"/>
      <protection/>
    </xf>
    <xf numFmtId="0" fontId="35" fillId="0" borderId="68" xfId="25" applyFont="1" applyBorder="1" applyAlignment="1">
      <alignment vertical="center"/>
      <protection/>
    </xf>
    <xf numFmtId="0" fontId="35" fillId="0" borderId="103" xfId="25" applyFont="1" applyBorder="1" applyAlignment="1">
      <alignment vertical="center"/>
      <protection/>
    </xf>
    <xf numFmtId="0" fontId="35" fillId="0" borderId="104" xfId="25" applyFont="1" applyBorder="1" applyAlignment="1">
      <alignment vertical="center"/>
      <protection/>
    </xf>
    <xf numFmtId="0" fontId="35" fillId="0" borderId="105" xfId="25" applyFont="1" applyBorder="1" applyAlignment="1">
      <alignment vertical="center"/>
      <protection/>
    </xf>
    <xf numFmtId="0" fontId="35" fillId="0" borderId="106" xfId="25" applyFont="1" applyBorder="1" applyAlignment="1">
      <alignment vertical="center"/>
      <protection/>
    </xf>
    <xf numFmtId="3" fontId="36" fillId="0" borderId="107" xfId="25" applyNumberFormat="1" applyFont="1" applyBorder="1" applyAlignment="1">
      <alignment vertical="center"/>
      <protection/>
    </xf>
    <xf numFmtId="3" fontId="25" fillId="0" borderId="108" xfId="25" applyNumberFormat="1" applyFont="1" applyBorder="1" applyAlignment="1">
      <alignment vertical="center"/>
      <protection/>
    </xf>
    <xf numFmtId="3" fontId="25" fillId="0" borderId="32" xfId="25" applyNumberFormat="1" applyFont="1" applyBorder="1" applyAlignment="1">
      <alignment vertical="center"/>
      <protection/>
    </xf>
    <xf numFmtId="10" fontId="25" fillId="0" borderId="109" xfId="25" applyNumberFormat="1" applyFont="1" applyBorder="1" applyAlignment="1">
      <alignment vertical="center"/>
      <protection/>
    </xf>
    <xf numFmtId="0" fontId="35" fillId="0" borderId="0" xfId="25" applyFont="1" applyAlignment="1">
      <alignment vertical="center"/>
      <protection/>
    </xf>
    <xf numFmtId="0" fontId="35" fillId="0" borderId="110" xfId="25" applyFont="1" applyBorder="1" applyAlignment="1">
      <alignment vertical="center"/>
      <protection/>
    </xf>
    <xf numFmtId="0" fontId="35" fillId="0" borderId="111" xfId="25" applyFont="1" applyBorder="1" applyAlignment="1">
      <alignment vertical="center"/>
      <protection/>
    </xf>
    <xf numFmtId="0" fontId="35" fillId="0" borderId="112" xfId="25" applyFont="1" applyBorder="1" applyAlignment="1">
      <alignment vertical="center"/>
      <protection/>
    </xf>
    <xf numFmtId="0" fontId="35" fillId="0" borderId="87" xfId="25" applyFont="1" applyBorder="1" applyAlignment="1">
      <alignment vertical="center"/>
      <protection/>
    </xf>
    <xf numFmtId="3" fontId="36" fillId="0" borderId="113" xfId="25" applyNumberFormat="1" applyFont="1" applyBorder="1" applyAlignment="1">
      <alignment vertical="center"/>
      <protection/>
    </xf>
    <xf numFmtId="3" fontId="25" fillId="0" borderId="66" xfId="25" applyNumberFormat="1" applyFont="1" applyBorder="1" applyAlignment="1">
      <alignment vertical="center"/>
      <protection/>
    </xf>
    <xf numFmtId="3" fontId="25" fillId="0" borderId="47" xfId="25" applyNumberFormat="1" applyFont="1" applyBorder="1" applyAlignment="1">
      <alignment vertical="center"/>
      <protection/>
    </xf>
    <xf numFmtId="10" fontId="25" fillId="0" borderId="114" xfId="25" applyNumberFormat="1" applyFont="1" applyBorder="1" applyAlignment="1">
      <alignment vertical="center"/>
      <protection/>
    </xf>
    <xf numFmtId="0" fontId="35" fillId="0" borderId="12" xfId="25" applyFont="1" applyBorder="1" applyAlignment="1">
      <alignment vertical="center"/>
      <protection/>
    </xf>
    <xf numFmtId="0" fontId="35" fillId="0" borderId="115" xfId="25" applyFont="1" applyBorder="1" applyAlignment="1">
      <alignment vertical="center"/>
      <protection/>
    </xf>
    <xf numFmtId="0" fontId="35" fillId="0" borderId="17" xfId="25" applyFont="1" applyBorder="1" applyAlignment="1">
      <alignment vertical="center"/>
      <protection/>
    </xf>
    <xf numFmtId="0" fontId="35" fillId="0" borderId="116" xfId="25" applyFont="1" applyBorder="1" applyAlignment="1">
      <alignment vertical="center"/>
      <protection/>
    </xf>
    <xf numFmtId="0" fontId="35" fillId="0" borderId="117" xfId="25" applyFont="1" applyBorder="1" applyAlignment="1">
      <alignment vertical="center"/>
      <protection/>
    </xf>
    <xf numFmtId="0" fontId="35" fillId="0" borderId="86" xfId="25" applyFont="1" applyBorder="1" applyAlignment="1">
      <alignment vertical="center"/>
      <protection/>
    </xf>
    <xf numFmtId="3" fontId="36" fillId="0" borderId="118" xfId="25" applyNumberFormat="1" applyFont="1" applyBorder="1" applyAlignment="1">
      <alignment vertical="center"/>
      <protection/>
    </xf>
    <xf numFmtId="3" fontId="25" fillId="0" borderId="69" xfId="25" applyNumberFormat="1" applyFont="1" applyBorder="1" applyAlignment="1">
      <alignment vertical="center"/>
      <protection/>
    </xf>
    <xf numFmtId="3" fontId="25" fillId="0" borderId="51" xfId="25" applyNumberFormat="1" applyFont="1" applyBorder="1" applyAlignment="1">
      <alignment vertical="center"/>
      <protection/>
    </xf>
    <xf numFmtId="10" fontId="25" fillId="0" borderId="119" xfId="25" applyNumberFormat="1" applyFont="1" applyBorder="1" applyAlignment="1">
      <alignment vertical="center"/>
      <protection/>
    </xf>
    <xf numFmtId="0" fontId="37" fillId="0" borderId="29" xfId="25" applyFont="1" applyBorder="1" applyAlignment="1">
      <alignment vertical="center"/>
      <protection/>
    </xf>
    <xf numFmtId="0" fontId="37" fillId="0" borderId="83" xfId="25" applyFont="1" applyBorder="1" applyAlignment="1">
      <alignment vertical="center"/>
      <protection/>
    </xf>
    <xf numFmtId="0" fontId="37" fillId="0" borderId="72" xfId="25" applyFont="1" applyBorder="1" applyAlignment="1">
      <alignment vertical="center"/>
      <protection/>
    </xf>
    <xf numFmtId="3" fontId="23" fillId="0" borderId="99" xfId="0" applyNumberFormat="1" applyFont="1" applyBorder="1" applyAlignment="1">
      <alignment vertical="center"/>
    </xf>
    <xf numFmtId="3" fontId="23" fillId="0" borderId="100" xfId="0" applyNumberFormat="1" applyFont="1" applyBorder="1" applyAlignment="1">
      <alignment vertical="center"/>
    </xf>
    <xf numFmtId="3" fontId="23" fillId="0" borderId="101" xfId="0" applyNumberFormat="1" applyFont="1" applyBorder="1" applyAlignment="1">
      <alignment vertical="center"/>
    </xf>
    <xf numFmtId="3" fontId="23" fillId="0" borderId="26" xfId="0" applyNumberFormat="1" applyFont="1" applyBorder="1" applyAlignment="1">
      <alignment vertical="center"/>
    </xf>
    <xf numFmtId="0" fontId="37" fillId="0" borderId="0" xfId="25" applyFont="1" applyAlignment="1">
      <alignment vertical="center"/>
      <protection/>
    </xf>
    <xf numFmtId="0" fontId="35" fillId="0" borderId="85" xfId="25" applyFont="1" applyBorder="1" applyAlignment="1">
      <alignment vertical="center"/>
      <protection/>
    </xf>
    <xf numFmtId="0" fontId="35" fillId="0" borderId="65" xfId="25" applyFont="1" applyBorder="1" applyAlignment="1">
      <alignment vertical="center"/>
      <protection/>
    </xf>
    <xf numFmtId="0" fontId="35" fillId="0" borderId="2" xfId="25" applyFont="1" applyBorder="1" applyAlignment="1">
      <alignment vertical="center"/>
      <protection/>
    </xf>
    <xf numFmtId="3" fontId="25" fillId="0" borderId="120" xfId="25" applyNumberFormat="1" applyFont="1" applyBorder="1" applyAlignment="1">
      <alignment vertical="center"/>
      <protection/>
    </xf>
    <xf numFmtId="0" fontId="35" fillId="0" borderId="121" xfId="25" applyFont="1" applyBorder="1" applyAlignment="1">
      <alignment vertical="center"/>
      <protection/>
    </xf>
    <xf numFmtId="3" fontId="36" fillId="0" borderId="113" xfId="0" applyNumberFormat="1" applyFont="1" applyBorder="1" applyAlignment="1">
      <alignment vertical="center"/>
    </xf>
    <xf numFmtId="3" fontId="25" fillId="0" borderId="66" xfId="0" applyNumberFormat="1" applyFont="1" applyBorder="1" applyAlignment="1">
      <alignment vertical="center"/>
    </xf>
    <xf numFmtId="3" fontId="25" fillId="0" borderId="47" xfId="0" applyNumberFormat="1" applyFont="1" applyBorder="1" applyAlignment="1">
      <alignment vertical="center"/>
    </xf>
    <xf numFmtId="0" fontId="35" fillId="0" borderId="122" xfId="25" applyFont="1" applyBorder="1" applyAlignment="1">
      <alignment vertical="center"/>
      <protection/>
    </xf>
    <xf numFmtId="0" fontId="38" fillId="0" borderId="87" xfId="0" applyFont="1" applyBorder="1" applyAlignment="1">
      <alignment vertical="center" wrapText="1"/>
    </xf>
    <xf numFmtId="0" fontId="35" fillId="0" borderId="123" xfId="25" applyFont="1" applyBorder="1" applyAlignment="1">
      <alignment vertical="center"/>
      <protection/>
    </xf>
    <xf numFmtId="0" fontId="38" fillId="0" borderId="103" xfId="0" applyFont="1" applyBorder="1" applyAlignment="1">
      <alignment vertical="center" wrapText="1"/>
    </xf>
    <xf numFmtId="0" fontId="35" fillId="0" borderId="36" xfId="25" applyFont="1" applyBorder="1" applyAlignment="1">
      <alignment vertical="center"/>
      <protection/>
    </xf>
    <xf numFmtId="0" fontId="35" fillId="0" borderId="71" xfId="25" applyFont="1" applyBorder="1" applyAlignment="1">
      <alignment vertical="center"/>
      <protection/>
    </xf>
    <xf numFmtId="0" fontId="35" fillId="0" borderId="90" xfId="25" applyFont="1" applyBorder="1" applyAlignment="1">
      <alignment vertical="center"/>
      <protection/>
    </xf>
    <xf numFmtId="0" fontId="35" fillId="0" borderId="124" xfId="25" applyFont="1" applyBorder="1" applyAlignment="1">
      <alignment vertical="center"/>
      <protection/>
    </xf>
    <xf numFmtId="3" fontId="35" fillId="0" borderId="118" xfId="25" applyNumberFormat="1" applyFont="1" applyBorder="1" applyAlignment="1">
      <alignment vertical="center"/>
      <protection/>
    </xf>
    <xf numFmtId="3" fontId="25" fillId="0" borderId="125" xfId="25" applyNumberFormat="1" applyFont="1" applyBorder="1" applyAlignment="1">
      <alignment vertical="center"/>
      <protection/>
    </xf>
    <xf numFmtId="3" fontId="25" fillId="0" borderId="13" xfId="25" applyNumberFormat="1" applyFont="1" applyBorder="1" applyAlignment="1">
      <alignment vertical="center"/>
      <protection/>
    </xf>
    <xf numFmtId="0" fontId="29" fillId="0" borderId="101" xfId="25" applyFont="1" applyBorder="1" applyAlignment="1">
      <alignment vertical="center"/>
      <protection/>
    </xf>
    <xf numFmtId="3" fontId="35" fillId="0" borderId="99" xfId="25" applyNumberFormat="1" applyFont="1" applyBorder="1" applyAlignment="1">
      <alignment vertical="center"/>
      <protection/>
    </xf>
    <xf numFmtId="0" fontId="29" fillId="0" borderId="19" xfId="25" applyFont="1" applyBorder="1" applyAlignment="1">
      <alignment vertical="center"/>
      <protection/>
    </xf>
    <xf numFmtId="0" fontId="29" fillId="0" borderId="89" xfId="25" applyFont="1" applyBorder="1" applyAlignment="1">
      <alignment vertical="center"/>
      <protection/>
    </xf>
    <xf numFmtId="0" fontId="29" fillId="0" borderId="90" xfId="25" applyFont="1" applyBorder="1" applyAlignment="1">
      <alignment vertical="center"/>
      <protection/>
    </xf>
    <xf numFmtId="0" fontId="29" fillId="0" borderId="126" xfId="25" applyFont="1" applyBorder="1" applyAlignment="1">
      <alignment vertical="center"/>
      <protection/>
    </xf>
    <xf numFmtId="3" fontId="29" fillId="0" borderId="29" xfId="25" applyNumberFormat="1" applyFont="1" applyBorder="1" applyAlignment="1">
      <alignment vertical="center"/>
      <protection/>
    </xf>
    <xf numFmtId="3" fontId="29" fillId="0" borderId="83" xfId="25" applyNumberFormat="1" applyFont="1" applyBorder="1" applyAlignment="1">
      <alignment vertical="center"/>
      <protection/>
    </xf>
    <xf numFmtId="3" fontId="29" fillId="0" borderId="101" xfId="25" applyNumberFormat="1" applyFont="1" applyBorder="1" applyAlignment="1">
      <alignment vertical="center"/>
      <protection/>
    </xf>
    <xf numFmtId="3" fontId="29" fillId="0" borderId="72" xfId="25" applyNumberFormat="1" applyFont="1" applyBorder="1" applyAlignment="1">
      <alignment vertical="center"/>
      <protection/>
    </xf>
    <xf numFmtId="3" fontId="29" fillId="0" borderId="90" xfId="25" applyNumberFormat="1" applyFont="1" applyBorder="1" applyAlignment="1">
      <alignment vertical="center"/>
      <protection/>
    </xf>
    <xf numFmtId="3" fontId="29" fillId="0" borderId="95" xfId="25" applyNumberFormat="1" applyFont="1" applyBorder="1" applyAlignment="1">
      <alignment vertical="center"/>
      <protection/>
    </xf>
    <xf numFmtId="3" fontId="29" fillId="0" borderId="92" xfId="25" applyNumberFormat="1" applyFont="1" applyBorder="1" applyAlignment="1">
      <alignment vertical="center"/>
      <protection/>
    </xf>
    <xf numFmtId="3" fontId="29" fillId="0" borderId="93" xfId="25" applyNumberFormat="1" applyFont="1" applyBorder="1" applyAlignment="1">
      <alignment vertical="center"/>
      <protection/>
    </xf>
    <xf numFmtId="3" fontId="29" fillId="0" borderId="16" xfId="25" applyNumberFormat="1" applyFont="1" applyBorder="1" applyAlignment="1">
      <alignment vertical="center"/>
      <protection/>
    </xf>
    <xf numFmtId="3" fontId="29" fillId="0" borderId="0" xfId="25" applyNumberFormat="1" applyFont="1" applyAlignment="1">
      <alignment vertical="center"/>
      <protection/>
    </xf>
    <xf numFmtId="0" fontId="18" fillId="0" borderId="29" xfId="25" applyFont="1" applyBorder="1" applyAlignment="1">
      <alignment vertical="center"/>
      <protection/>
    </xf>
    <xf numFmtId="0" fontId="18" fillId="0" borderId="83" xfId="25" applyFont="1" applyBorder="1" applyAlignment="1">
      <alignment vertical="center"/>
      <protection/>
    </xf>
    <xf numFmtId="0" fontId="18" fillId="0" borderId="101" xfId="25" applyFont="1" applyBorder="1" applyAlignment="1">
      <alignment vertical="center"/>
      <protection/>
    </xf>
    <xf numFmtId="0" fontId="18" fillId="0" borderId="25" xfId="25" applyFont="1" applyBorder="1" applyAlignment="1">
      <alignment vertical="center"/>
      <protection/>
    </xf>
    <xf numFmtId="0" fontId="18" fillId="0" borderId="72" xfId="25" applyFont="1" applyBorder="1" applyAlignment="1">
      <alignment vertical="center"/>
      <protection/>
    </xf>
    <xf numFmtId="3" fontId="18" fillId="0" borderId="99" xfId="25" applyNumberFormat="1" applyFont="1" applyBorder="1" applyAlignment="1">
      <alignment vertical="center"/>
      <protection/>
    </xf>
    <xf numFmtId="3" fontId="18" fillId="0" borderId="100" xfId="25" applyNumberFormat="1" applyFont="1" applyBorder="1" applyAlignment="1">
      <alignment vertical="center"/>
      <protection/>
    </xf>
    <xf numFmtId="3" fontId="18" fillId="0" borderId="101" xfId="25" applyNumberFormat="1" applyFont="1" applyBorder="1" applyAlignment="1">
      <alignment vertical="center"/>
      <protection/>
    </xf>
    <xf numFmtId="3" fontId="18" fillId="0" borderId="26" xfId="25" applyNumberFormat="1" applyFont="1" applyBorder="1" applyAlignment="1">
      <alignment vertical="center"/>
      <protection/>
    </xf>
    <xf numFmtId="10" fontId="23" fillId="0" borderId="102" xfId="25" applyNumberFormat="1" applyFont="1" applyBorder="1" applyAlignment="1">
      <alignment vertical="center"/>
      <protection/>
    </xf>
    <xf numFmtId="0" fontId="31" fillId="0" borderId="101" xfId="25" applyFont="1" applyBorder="1" applyAlignment="1">
      <alignment vertical="center"/>
      <protection/>
    </xf>
    <xf numFmtId="3" fontId="40" fillId="0" borderId="99" xfId="25" applyNumberFormat="1" applyFont="1" applyBorder="1" applyAlignment="1">
      <alignment vertical="center"/>
      <protection/>
    </xf>
    <xf numFmtId="3" fontId="41" fillId="0" borderId="100" xfId="25" applyNumberFormat="1" applyFont="1" applyBorder="1" applyAlignment="1">
      <alignment vertical="center"/>
      <protection/>
    </xf>
    <xf numFmtId="3" fontId="41" fillId="0" borderId="101" xfId="25" applyNumberFormat="1" applyFont="1" applyBorder="1" applyAlignment="1">
      <alignment vertical="center"/>
      <protection/>
    </xf>
    <xf numFmtId="3" fontId="41" fillId="0" borderId="26" xfId="25" applyNumberFormat="1" applyFont="1" applyBorder="1" applyAlignment="1">
      <alignment vertical="center"/>
      <protection/>
    </xf>
    <xf numFmtId="3" fontId="25" fillId="0" borderId="127" xfId="25" applyNumberFormat="1" applyFont="1" applyBorder="1" applyAlignment="1">
      <alignment vertical="center"/>
      <protection/>
    </xf>
    <xf numFmtId="3" fontId="25" fillId="0" borderId="127" xfId="0" applyNumberFormat="1" applyFont="1" applyBorder="1" applyAlignment="1">
      <alignment vertical="center"/>
    </xf>
    <xf numFmtId="3" fontId="18" fillId="0" borderId="95" xfId="25" applyNumberFormat="1" applyFont="1" applyBorder="1" applyAlignment="1">
      <alignment vertical="center"/>
      <protection/>
    </xf>
    <xf numFmtId="3" fontId="18" fillId="0" borderId="96" xfId="25" applyNumberFormat="1" applyFont="1" applyBorder="1" applyAlignment="1">
      <alignment vertical="center"/>
      <protection/>
    </xf>
    <xf numFmtId="3" fontId="18" fillId="0" borderId="97" xfId="25" applyNumberFormat="1" applyFont="1" applyBorder="1" applyAlignment="1">
      <alignment vertical="center"/>
      <protection/>
    </xf>
    <xf numFmtId="3" fontId="18" fillId="0" borderId="56" xfId="25" applyNumberFormat="1" applyFont="1" applyBorder="1" applyAlignment="1">
      <alignment vertical="center"/>
      <protection/>
    </xf>
    <xf numFmtId="10" fontId="23" fillId="0" borderId="98" xfId="25" applyNumberFormat="1" applyFont="1" applyBorder="1" applyAlignment="1">
      <alignment vertical="center"/>
      <protection/>
    </xf>
    <xf numFmtId="0" fontId="18" fillId="0" borderId="128" xfId="25" applyFont="1" applyBorder="1" applyAlignment="1">
      <alignment vertical="center"/>
      <protection/>
    </xf>
    <xf numFmtId="0" fontId="18" fillId="0" borderId="55" xfId="25" applyFont="1" applyBorder="1" applyAlignment="1">
      <alignment vertical="center"/>
      <protection/>
    </xf>
    <xf numFmtId="0" fontId="18" fillId="0" borderId="84" xfId="25" applyFont="1" applyBorder="1" applyAlignment="1">
      <alignment vertical="center"/>
      <protection/>
    </xf>
    <xf numFmtId="0" fontId="18" fillId="0" borderId="8" xfId="25" applyFont="1" applyBorder="1" applyAlignment="1">
      <alignment vertical="center"/>
      <protection/>
    </xf>
    <xf numFmtId="3" fontId="18" fillId="0" borderId="129" xfId="25" applyNumberFormat="1" applyFont="1" applyBorder="1" applyAlignment="1">
      <alignment vertical="center"/>
      <protection/>
    </xf>
    <xf numFmtId="3" fontId="18" fillId="0" borderId="130" xfId="25" applyNumberFormat="1" applyFont="1" applyBorder="1" applyAlignment="1">
      <alignment vertical="center"/>
      <protection/>
    </xf>
    <xf numFmtId="3" fontId="18" fillId="0" borderId="9" xfId="25" applyNumberFormat="1" applyFont="1" applyBorder="1" applyAlignment="1">
      <alignment vertical="center"/>
      <protection/>
    </xf>
    <xf numFmtId="3" fontId="18" fillId="0" borderId="64" xfId="25" applyNumberFormat="1" applyFont="1" applyBorder="1" applyAlignment="1">
      <alignment vertical="center"/>
      <protection/>
    </xf>
    <xf numFmtId="10" fontId="37" fillId="0" borderId="109" xfId="25" applyNumberFormat="1" applyFont="1" applyBorder="1" applyAlignment="1">
      <alignment vertical="center"/>
      <protection/>
    </xf>
    <xf numFmtId="0" fontId="18" fillId="0" borderId="36" xfId="25" applyFont="1" applyBorder="1" applyAlignment="1">
      <alignment vertical="center"/>
      <protection/>
    </xf>
    <xf numFmtId="0" fontId="18" fillId="0" borderId="71" xfId="25" applyFont="1" applyBorder="1" applyAlignment="1">
      <alignment vertical="center"/>
      <protection/>
    </xf>
    <xf numFmtId="0" fontId="18" fillId="0" borderId="86" xfId="25" applyFont="1" applyBorder="1" applyAlignment="1">
      <alignment vertical="center"/>
      <protection/>
    </xf>
    <xf numFmtId="3" fontId="18" fillId="0" borderId="118" xfId="25" applyNumberFormat="1" applyFont="1" applyBorder="1" applyAlignment="1">
      <alignment vertical="center"/>
      <protection/>
    </xf>
    <xf numFmtId="3" fontId="18" fillId="0" borderId="131" xfId="25" applyNumberFormat="1" applyFont="1" applyBorder="1" applyAlignment="1">
      <alignment vertical="center"/>
      <protection/>
    </xf>
    <xf numFmtId="3" fontId="18" fillId="0" borderId="132" xfId="25" applyNumberFormat="1" applyFont="1" applyBorder="1" applyAlignment="1">
      <alignment vertical="center"/>
      <protection/>
    </xf>
    <xf numFmtId="3" fontId="18" fillId="0" borderId="133" xfId="25" applyNumberFormat="1" applyFont="1" applyBorder="1" applyAlignment="1">
      <alignment vertical="center"/>
      <protection/>
    </xf>
    <xf numFmtId="3" fontId="18" fillId="0" borderId="134" xfId="25" applyNumberFormat="1" applyFont="1" applyBorder="1" applyAlignment="1">
      <alignment vertical="center"/>
      <protection/>
    </xf>
    <xf numFmtId="0" fontId="25" fillId="0" borderId="0" xfId="0" applyFont="1" applyAlignment="1">
      <alignment vertical="center"/>
    </xf>
    <xf numFmtId="0" fontId="15" fillId="0" borderId="0" xfId="25" applyFont="1" applyBorder="1" applyAlignment="1">
      <alignment vertical="center"/>
      <protection/>
    </xf>
    <xf numFmtId="0" fontId="18" fillId="0" borderId="0" xfId="25" applyFont="1" applyBorder="1" applyAlignment="1">
      <alignment vertical="center"/>
      <protection/>
    </xf>
    <xf numFmtId="3" fontId="18" fillId="0" borderId="0" xfId="25" applyNumberFormat="1" applyFont="1" applyBorder="1" applyAlignment="1">
      <alignment vertical="center"/>
      <protection/>
    </xf>
    <xf numFmtId="0" fontId="0" fillId="0" borderId="47" xfId="0" applyBorder="1" applyAlignment="1">
      <alignment horizontal="center" vertical="center" wrapText="1"/>
    </xf>
    <xf numFmtId="0" fontId="0" fillId="0" borderId="47" xfId="0" applyBorder="1" applyAlignment="1">
      <alignment vertical="center"/>
    </xf>
    <xf numFmtId="0" fontId="0" fillId="0" borderId="47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93" xfId="0" applyBorder="1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85" xfId="0" applyBorder="1" applyAlignment="1">
      <alignment vertical="center"/>
    </xf>
    <xf numFmtId="0" fontId="0" fillId="0" borderId="64" xfId="0" applyBorder="1" applyAlignment="1">
      <alignment vertical="center" wrapText="1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78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135" xfId="0" applyBorder="1" applyAlignment="1">
      <alignment vertical="center"/>
    </xf>
    <xf numFmtId="0" fontId="0" fillId="0" borderId="136" xfId="0" applyBorder="1" applyAlignment="1">
      <alignment vertical="center"/>
    </xf>
    <xf numFmtId="0" fontId="43" fillId="0" borderId="29" xfId="0" applyFont="1" applyBorder="1" applyAlignment="1">
      <alignment vertical="center"/>
    </xf>
    <xf numFmtId="0" fontId="43" fillId="0" borderId="26" xfId="0" applyFont="1" applyBorder="1" applyAlignment="1">
      <alignment vertical="center" wrapText="1"/>
    </xf>
    <xf numFmtId="0" fontId="43" fillId="0" borderId="26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2" xfId="0" applyBorder="1" applyAlignment="1">
      <alignment vertical="center" wrapText="1"/>
    </xf>
    <xf numFmtId="0" fontId="0" fillId="0" borderId="108" xfId="0" applyBorder="1" applyAlignment="1">
      <alignment vertical="center"/>
    </xf>
    <xf numFmtId="0" fontId="0" fillId="0" borderId="137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51" xfId="0" applyBorder="1" applyAlignment="1">
      <alignment vertical="center" wrapText="1"/>
    </xf>
    <xf numFmtId="0" fontId="0" fillId="0" borderId="51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6" xfId="0" applyBorder="1" applyAlignment="1">
      <alignment vertical="center" wrapText="1"/>
    </xf>
    <xf numFmtId="0" fontId="0" fillId="0" borderId="26" xfId="0" applyBorder="1" applyAlignment="1">
      <alignment vertical="center"/>
    </xf>
    <xf numFmtId="0" fontId="0" fillId="0" borderId="125" xfId="0" applyBorder="1" applyAlignment="1">
      <alignment vertical="center"/>
    </xf>
    <xf numFmtId="0" fontId="0" fillId="0" borderId="138" xfId="0" applyBorder="1" applyAlignment="1">
      <alignment vertical="center"/>
    </xf>
    <xf numFmtId="0" fontId="0" fillId="0" borderId="83" xfId="0" applyBorder="1" applyAlignment="1">
      <alignment vertical="center"/>
    </xf>
    <xf numFmtId="0" fontId="43" fillId="0" borderId="25" xfId="0" applyFont="1" applyBorder="1" applyAlignment="1">
      <alignment vertical="center"/>
    </xf>
    <xf numFmtId="0" fontId="43" fillId="0" borderId="72" xfId="0" applyFont="1" applyBorder="1" applyAlignment="1">
      <alignment vertical="center" wrapText="1"/>
    </xf>
    <xf numFmtId="0" fontId="43" fillId="0" borderId="72" xfId="0" applyFont="1" applyBorder="1" applyAlignment="1">
      <alignment vertical="center"/>
    </xf>
    <xf numFmtId="0" fontId="43" fillId="0" borderId="101" xfId="0" applyFont="1" applyBorder="1" applyAlignment="1">
      <alignment vertical="center" wrapText="1"/>
    </xf>
    <xf numFmtId="0" fontId="0" fillId="0" borderId="83" xfId="0" applyBorder="1" applyAlignment="1">
      <alignment horizontal="center" vertical="center" wrapText="1"/>
    </xf>
    <xf numFmtId="3" fontId="43" fillId="0" borderId="26" xfId="0" applyNumberFormat="1" applyFont="1" applyBorder="1" applyAlignment="1">
      <alignment vertical="center"/>
    </xf>
    <xf numFmtId="176" fontId="43" fillId="0" borderId="26" xfId="0" applyNumberFormat="1" applyFont="1" applyBorder="1" applyAlignment="1">
      <alignment vertical="center"/>
    </xf>
    <xf numFmtId="176" fontId="43" fillId="0" borderId="83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43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32" fillId="0" borderId="0" xfId="0" applyFont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176" fontId="32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34" fillId="0" borderId="0" xfId="24" applyFont="1" applyFill="1" applyAlignment="1">
      <alignment vertical="center"/>
      <protection/>
    </xf>
    <xf numFmtId="0" fontId="15" fillId="0" borderId="0" xfId="24" applyFont="1" applyFill="1" applyAlignment="1">
      <alignment horizontal="center" vertical="center" wrapText="1"/>
      <protection/>
    </xf>
    <xf numFmtId="176" fontId="34" fillId="0" borderId="0" xfId="24" applyNumberFormat="1" applyFont="1" applyFill="1" applyAlignment="1">
      <alignment vertical="center" wrapText="1"/>
      <protection/>
    </xf>
    <xf numFmtId="0" fontId="34" fillId="0" borderId="0" xfId="24" applyFont="1" applyFill="1">
      <alignment/>
      <protection/>
    </xf>
    <xf numFmtId="0" fontId="34" fillId="0" borderId="0" xfId="24" applyFont="1" applyFill="1" applyAlignment="1">
      <alignment vertical="center" wrapText="1"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6" fontId="0" fillId="6" borderId="47" xfId="0" applyNumberFormat="1" applyFill="1" applyBorder="1" applyAlignment="1">
      <alignment vertical="center"/>
    </xf>
    <xf numFmtId="0" fontId="44" fillId="0" borderId="67" xfId="0" applyFont="1" applyBorder="1" applyAlignment="1">
      <alignment vertical="center"/>
    </xf>
    <xf numFmtId="176" fontId="0" fillId="0" borderId="66" xfId="0" applyNumberFormat="1" applyBorder="1" applyAlignment="1">
      <alignment vertical="center"/>
    </xf>
    <xf numFmtId="0" fontId="29" fillId="0" borderId="0" xfId="24" applyFont="1" applyFill="1" applyAlignment="1">
      <alignment vertical="center" wrapText="1"/>
      <protection/>
    </xf>
    <xf numFmtId="176" fontId="29" fillId="0" borderId="0" xfId="24" applyNumberFormat="1" applyFont="1" applyFill="1" applyAlignment="1">
      <alignment vertical="center" wrapText="1"/>
      <protection/>
    </xf>
    <xf numFmtId="0" fontId="23" fillId="0" borderId="64" xfId="0" applyFont="1" applyFill="1" applyBorder="1" applyAlignment="1">
      <alignment horizontal="center" vertical="center"/>
    </xf>
    <xf numFmtId="176" fontId="23" fillId="0" borderId="139" xfId="0" applyNumberFormat="1" applyFont="1" applyFill="1" applyBorder="1" applyAlignment="1">
      <alignment horizontal="center" vertical="center" wrapText="1"/>
    </xf>
    <xf numFmtId="0" fontId="23" fillId="0" borderId="64" xfId="0" applyFont="1" applyFill="1" applyBorder="1" applyAlignment="1">
      <alignment horizontal="center" vertical="center" wrapText="1" shrinkToFit="1"/>
    </xf>
    <xf numFmtId="0" fontId="23" fillId="0" borderId="140" xfId="0" applyFont="1" applyFill="1" applyBorder="1" applyAlignment="1">
      <alignment horizontal="center" vertical="center" wrapText="1" shrinkToFit="1"/>
    </xf>
    <xf numFmtId="176" fontId="23" fillId="0" borderId="64" xfId="0" applyNumberFormat="1" applyFont="1" applyFill="1" applyBorder="1" applyAlignment="1">
      <alignment horizontal="center" vertical="center" wrapText="1"/>
    </xf>
    <xf numFmtId="49" fontId="0" fillId="0" borderId="67" xfId="0" applyNumberFormat="1" applyFill="1" applyBorder="1" applyAlignment="1">
      <alignment horizontal="center" vertical="center"/>
    </xf>
    <xf numFmtId="49" fontId="0" fillId="0" borderId="47" xfId="0" applyNumberFormat="1" applyFill="1" applyBorder="1" applyAlignment="1">
      <alignment horizontal="center" vertical="center"/>
    </xf>
    <xf numFmtId="49" fontId="0" fillId="0" borderId="79" xfId="0" applyNumberForma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49" fontId="0" fillId="0" borderId="75" xfId="0" applyNumberFormat="1" applyFill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36" xfId="0" applyNumberFormat="1" applyFill="1" applyBorder="1" applyAlignment="1">
      <alignment horizontal="center" vertical="center"/>
    </xf>
    <xf numFmtId="49" fontId="0" fillId="0" borderId="125" xfId="0" applyNumberFormat="1" applyBorder="1" applyAlignment="1">
      <alignment horizontal="center" vertical="center"/>
    </xf>
    <xf numFmtId="49" fontId="0" fillId="0" borderId="141" xfId="0" applyNumberFormat="1" applyBorder="1" applyAlignment="1">
      <alignment horizontal="center" vertical="center"/>
    </xf>
    <xf numFmtId="49" fontId="0" fillId="0" borderId="76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64" xfId="0" applyFill="1" applyBorder="1" applyAlignment="1">
      <alignment horizontal="left" vertical="center"/>
    </xf>
    <xf numFmtId="176" fontId="0" fillId="0" borderId="142" xfId="0" applyNumberFormat="1" applyFill="1" applyBorder="1" applyAlignment="1">
      <alignment vertical="center"/>
    </xf>
    <xf numFmtId="176" fontId="0" fillId="0" borderId="64" xfId="0" applyNumberFormat="1" applyFill="1" applyBorder="1" applyAlignment="1">
      <alignment vertical="center"/>
    </xf>
    <xf numFmtId="10" fontId="0" fillId="0" borderId="64" xfId="0" applyNumberFormat="1" applyFill="1" applyBorder="1" applyAlignment="1">
      <alignment vertical="center"/>
    </xf>
    <xf numFmtId="176" fontId="0" fillId="6" borderId="143" xfId="0" applyNumberFormat="1" applyFill="1" applyBorder="1" applyAlignment="1">
      <alignment vertical="center"/>
    </xf>
    <xf numFmtId="176" fontId="0" fillId="6" borderId="144" xfId="0" applyNumberFormat="1" applyFill="1" applyBorder="1" applyAlignment="1">
      <alignment vertical="center"/>
    </xf>
    <xf numFmtId="10" fontId="0" fillId="6" borderId="144" xfId="0" applyNumberFormat="1" applyFill="1" applyBorder="1" applyAlignment="1">
      <alignment vertical="center"/>
    </xf>
    <xf numFmtId="176" fontId="0" fillId="6" borderId="145" xfId="0" applyNumberFormat="1" applyFill="1" applyBorder="1" applyAlignment="1">
      <alignment vertical="center"/>
    </xf>
    <xf numFmtId="176" fontId="0" fillId="6" borderId="146" xfId="0" applyNumberFormat="1" applyFill="1" applyBorder="1" applyAlignment="1">
      <alignment vertical="center"/>
    </xf>
    <xf numFmtId="3" fontId="0" fillId="6" borderId="147" xfId="0" applyNumberFormat="1" applyFill="1" applyBorder="1" applyAlignment="1">
      <alignment vertical="center"/>
    </xf>
    <xf numFmtId="0" fontId="0" fillId="0" borderId="67" xfId="0" applyFill="1" applyBorder="1" applyAlignment="1">
      <alignment horizontal="left" vertical="center"/>
    </xf>
    <xf numFmtId="0" fontId="0" fillId="0" borderId="47" xfId="0" applyFill="1" applyBorder="1" applyAlignment="1">
      <alignment horizontal="left" vertical="center"/>
    </xf>
    <xf numFmtId="176" fontId="0" fillId="0" borderId="79" xfId="0" applyNumberFormat="1" applyFill="1" applyBorder="1" applyAlignment="1">
      <alignment vertical="center"/>
    </xf>
    <xf numFmtId="176" fontId="0" fillId="0" borderId="47" xfId="0" applyNumberFormat="1" applyFill="1" applyBorder="1" applyAlignment="1">
      <alignment vertical="center"/>
    </xf>
    <xf numFmtId="10" fontId="0" fillId="0" borderId="47" xfId="0" applyNumberFormat="1" applyFill="1" applyBorder="1" applyAlignment="1">
      <alignment vertical="center"/>
    </xf>
    <xf numFmtId="176" fontId="0" fillId="0" borderId="148" xfId="0" applyNumberFormat="1" applyBorder="1" applyAlignment="1">
      <alignment vertical="center"/>
    </xf>
    <xf numFmtId="176" fontId="0" fillId="0" borderId="149" xfId="0" applyNumberFormat="1" applyBorder="1" applyAlignment="1">
      <alignment vertical="center"/>
    </xf>
    <xf numFmtId="0" fontId="0" fillId="0" borderId="51" xfId="0" applyFill="1" applyBorder="1" applyAlignment="1">
      <alignment horizontal="left" vertical="center"/>
    </xf>
    <xf numFmtId="176" fontId="0" fillId="0" borderId="81" xfId="0" applyNumberFormat="1" applyFill="1" applyBorder="1" applyAlignment="1">
      <alignment vertical="center"/>
    </xf>
    <xf numFmtId="176" fontId="0" fillId="0" borderId="51" xfId="0" applyNumberFormat="1" applyFill="1" applyBorder="1" applyAlignment="1">
      <alignment vertical="center"/>
    </xf>
    <xf numFmtId="10" fontId="0" fillId="0" borderId="51" xfId="0" applyNumberFormat="1" applyFill="1" applyBorder="1" applyAlignment="1">
      <alignment vertical="center"/>
    </xf>
    <xf numFmtId="176" fontId="0" fillId="0" borderId="150" xfId="0" applyNumberFormat="1" applyBorder="1" applyAlignment="1">
      <alignment vertical="center"/>
    </xf>
    <xf numFmtId="3" fontId="0" fillId="0" borderId="70" xfId="0" applyNumberFormat="1" applyFill="1" applyBorder="1" applyAlignment="1">
      <alignment vertical="center"/>
    </xf>
    <xf numFmtId="176" fontId="0" fillId="0" borderId="16" xfId="0" applyNumberFormat="1" applyFill="1" applyBorder="1" applyAlignment="1">
      <alignment vertical="center"/>
    </xf>
    <xf numFmtId="0" fontId="0" fillId="0" borderId="7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176" fontId="0" fillId="0" borderId="149" xfId="0" applyNumberFormat="1" applyFill="1" applyBorder="1" applyAlignment="1">
      <alignment vertical="center"/>
    </xf>
    <xf numFmtId="176" fontId="0" fillId="0" borderId="67" xfId="0" applyNumberFormat="1" applyFill="1" applyBorder="1" applyAlignment="1">
      <alignment vertical="center"/>
    </xf>
    <xf numFmtId="10" fontId="0" fillId="0" borderId="70" xfId="0" applyNumberFormat="1" applyFill="1" applyBorder="1" applyAlignment="1">
      <alignment vertical="center"/>
    </xf>
    <xf numFmtId="176" fontId="0" fillId="0" borderId="151" xfId="0" applyNumberFormat="1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176" fontId="0" fillId="0" borderId="152" xfId="0" applyNumberFormat="1" applyFill="1" applyBorder="1" applyAlignment="1">
      <alignment vertical="center"/>
    </xf>
    <xf numFmtId="3" fontId="0" fillId="0" borderId="138" xfId="0" applyNumberFormat="1" applyFill="1" applyBorder="1" applyAlignment="1">
      <alignment vertical="center"/>
    </xf>
    <xf numFmtId="3" fontId="0" fillId="0" borderId="151" xfId="0" applyNumberFormat="1" applyFill="1" applyBorder="1" applyAlignment="1">
      <alignment vertical="center"/>
    </xf>
    <xf numFmtId="10" fontId="0" fillId="0" borderId="67" xfId="0" applyNumberFormat="1" applyFill="1" applyBorder="1" applyAlignment="1">
      <alignment vertical="center"/>
    </xf>
    <xf numFmtId="176" fontId="0" fillId="0" borderId="153" xfId="0" applyNumberFormat="1" applyFill="1" applyBorder="1" applyAlignment="1">
      <alignment vertical="center"/>
    </xf>
    <xf numFmtId="176" fontId="0" fillId="0" borderId="32" xfId="0" applyNumberFormat="1" applyFill="1" applyBorder="1" applyAlignment="1">
      <alignment vertical="center"/>
    </xf>
    <xf numFmtId="10" fontId="0" fillId="0" borderId="32" xfId="0" applyNumberFormat="1" applyFill="1" applyBorder="1" applyAlignment="1">
      <alignment vertical="center"/>
    </xf>
    <xf numFmtId="3" fontId="0" fillId="0" borderId="137" xfId="0" applyNumberFormat="1" applyFill="1" applyBorder="1" applyAlignment="1">
      <alignment vertical="center"/>
    </xf>
    <xf numFmtId="3" fontId="0" fillId="0" borderId="153" xfId="0" applyNumberFormat="1" applyFill="1" applyBorder="1" applyAlignment="1">
      <alignment vertical="center"/>
    </xf>
    <xf numFmtId="176" fontId="0" fillId="0" borderId="140" xfId="0" applyNumberFormat="1" applyBorder="1" applyAlignment="1">
      <alignment vertical="center"/>
    </xf>
    <xf numFmtId="3" fontId="0" fillId="0" borderId="7" xfId="0" applyNumberFormat="1" applyFill="1" applyBorder="1" applyAlignment="1">
      <alignment vertical="center"/>
    </xf>
    <xf numFmtId="3" fontId="0" fillId="0" borderId="142" xfId="0" applyNumberFormat="1" applyFill="1" applyBorder="1" applyAlignment="1">
      <alignment vertical="center"/>
    </xf>
    <xf numFmtId="176" fontId="0" fillId="0" borderId="125" xfId="0" applyNumberFormat="1" applyFill="1" applyBorder="1" applyAlignment="1">
      <alignment vertical="center"/>
    </xf>
    <xf numFmtId="10" fontId="0" fillId="0" borderId="66" xfId="0" applyNumberFormat="1" applyFill="1" applyBorder="1" applyAlignment="1">
      <alignment vertical="center"/>
    </xf>
    <xf numFmtId="176" fontId="0" fillId="0" borderId="108" xfId="0" applyNumberFormat="1" applyFill="1" applyBorder="1" applyAlignment="1">
      <alignment vertical="center"/>
    </xf>
    <xf numFmtId="176" fontId="0" fillId="0" borderId="56" xfId="0" applyNumberFormat="1" applyFill="1" applyBorder="1" applyAlignment="1">
      <alignment vertical="center"/>
    </xf>
    <xf numFmtId="176" fontId="0" fillId="0" borderId="127" xfId="0" applyNumberFormat="1" applyFill="1" applyBorder="1" applyAlignment="1">
      <alignment vertical="center"/>
    </xf>
    <xf numFmtId="176" fontId="0" fillId="0" borderId="154" xfId="0" applyNumberFormat="1" applyFill="1" applyBorder="1" applyAlignment="1">
      <alignment vertical="center"/>
    </xf>
    <xf numFmtId="176" fontId="0" fillId="0" borderId="140" xfId="0" applyNumberFormat="1" applyFill="1" applyBorder="1" applyAlignment="1">
      <alignment vertical="center"/>
    </xf>
    <xf numFmtId="0" fontId="0" fillId="0" borderId="16" xfId="0" applyFill="1" applyBorder="1" applyAlignment="1">
      <alignment horizontal="left" vertical="center"/>
    </xf>
    <xf numFmtId="176" fontId="0" fillId="0" borderId="76" xfId="0" applyNumberFormat="1" applyFill="1" applyBorder="1" applyAlignment="1">
      <alignment vertical="center"/>
    </xf>
    <xf numFmtId="10" fontId="0" fillId="0" borderId="75" xfId="0" applyNumberFormat="1" applyFill="1" applyBorder="1" applyAlignment="1">
      <alignment vertical="center"/>
    </xf>
    <xf numFmtId="10" fontId="0" fillId="0" borderId="16" xfId="0" applyNumberFormat="1" applyFill="1" applyBorder="1" applyAlignment="1">
      <alignment vertical="center"/>
    </xf>
    <xf numFmtId="176" fontId="0" fillId="0" borderId="62" xfId="0" applyNumberFormat="1" applyBorder="1" applyAlignment="1">
      <alignment vertical="center"/>
    </xf>
    <xf numFmtId="3" fontId="0" fillId="0" borderId="75" xfId="0" applyNumberFormat="1" applyFill="1" applyBorder="1" applyAlignment="1">
      <alignment vertical="center"/>
    </xf>
    <xf numFmtId="3" fontId="0" fillId="0" borderId="76" xfId="0" applyNumberFormat="1" applyFill="1" applyBorder="1" applyAlignment="1">
      <alignment vertical="center"/>
    </xf>
    <xf numFmtId="0" fontId="0" fillId="0" borderId="137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10" fontId="0" fillId="0" borderId="13" xfId="0" applyNumberFormat="1" applyFill="1" applyBorder="1" applyAlignment="1">
      <alignment vertical="center"/>
    </xf>
    <xf numFmtId="176" fontId="0" fillId="0" borderId="152" xfId="0" applyNumberFormat="1" applyBorder="1" applyAlignment="1">
      <alignment vertical="center"/>
    </xf>
    <xf numFmtId="0" fontId="0" fillId="0" borderId="29" xfId="0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176" fontId="0" fillId="0" borderId="73" xfId="0" applyNumberFormat="1" applyFill="1" applyBorder="1" applyAlignment="1">
      <alignment vertical="center"/>
    </xf>
    <xf numFmtId="176" fontId="0" fillId="0" borderId="26" xfId="0" applyNumberFormat="1" applyFill="1" applyBorder="1" applyAlignment="1">
      <alignment vertical="center"/>
    </xf>
    <xf numFmtId="10" fontId="0" fillId="0" borderId="155" xfId="0" applyNumberFormat="1" applyFill="1" applyBorder="1" applyAlignment="1">
      <alignment vertical="center"/>
    </xf>
    <xf numFmtId="10" fontId="0" fillId="0" borderId="26" xfId="0" applyNumberFormat="1" applyFill="1" applyBorder="1" applyAlignment="1">
      <alignment vertical="center"/>
    </xf>
    <xf numFmtId="176" fontId="0" fillId="0" borderId="156" xfId="0" applyNumberFormat="1" applyBorder="1" applyAlignment="1">
      <alignment vertical="center"/>
    </xf>
    <xf numFmtId="3" fontId="0" fillId="0" borderId="155" xfId="0" applyNumberFormat="1" applyFill="1" applyBorder="1" applyAlignment="1">
      <alignment vertical="center"/>
    </xf>
    <xf numFmtId="3" fontId="0" fillId="0" borderId="73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6" fontId="0" fillId="0" borderId="157" xfId="0" applyNumberForma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3" fontId="0" fillId="0" borderId="0" xfId="0" applyNumberFormat="1" applyFill="1" applyAlignment="1">
      <alignment vertical="center"/>
    </xf>
    <xf numFmtId="0" fontId="0" fillId="0" borderId="84" xfId="0" applyFill="1" applyBorder="1" applyAlignment="1">
      <alignment horizontal="left" vertical="center"/>
    </xf>
    <xf numFmtId="0" fontId="0" fillId="0" borderId="9" xfId="0" applyBorder="1" applyAlignment="1">
      <alignment vertical="center"/>
    </xf>
    <xf numFmtId="10" fontId="0" fillId="0" borderId="7" xfId="0" applyNumberFormat="1" applyFill="1" applyBorder="1" applyAlignment="1">
      <alignment vertical="center"/>
    </xf>
    <xf numFmtId="0" fontId="0" fillId="0" borderId="46" xfId="0" applyFill="1" applyBorder="1" applyAlignment="1">
      <alignment horizontal="left" vertical="center"/>
    </xf>
    <xf numFmtId="0" fontId="0" fillId="0" borderId="66" xfId="0" applyBorder="1" applyAlignment="1">
      <alignment vertical="center"/>
    </xf>
    <xf numFmtId="176" fontId="0" fillId="0" borderId="68" xfId="0" applyNumberFormat="1" applyBorder="1" applyAlignment="1">
      <alignment vertical="center"/>
    </xf>
    <xf numFmtId="176" fontId="0" fillId="0" borderId="78" xfId="0" applyNumberFormat="1" applyFill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69" xfId="0" applyBorder="1" applyAlignment="1">
      <alignment vertical="center"/>
    </xf>
    <xf numFmtId="176" fontId="0" fillId="0" borderId="71" xfId="0" applyNumberFormat="1" applyFill="1" applyBorder="1" applyAlignment="1">
      <alignment vertical="center"/>
    </xf>
    <xf numFmtId="176" fontId="0" fillId="0" borderId="36" xfId="0" applyNumberFormat="1" applyFill="1" applyBorder="1" applyAlignment="1">
      <alignment vertical="center"/>
    </xf>
    <xf numFmtId="176" fontId="0" fillId="0" borderId="70" xfId="0" applyNumberFormat="1" applyFill="1" applyBorder="1" applyAlignment="1">
      <alignment vertical="center"/>
    </xf>
    <xf numFmtId="176" fontId="0" fillId="0" borderId="158" xfId="0" applyNumberFormat="1" applyFill="1" applyBorder="1" applyAlignment="1">
      <alignment vertical="center"/>
    </xf>
    <xf numFmtId="176" fontId="0" fillId="0" borderId="76" xfId="0" applyNumberFormat="1" applyBorder="1" applyAlignment="1">
      <alignment vertical="center"/>
    </xf>
    <xf numFmtId="3" fontId="23" fillId="0" borderId="29" xfId="0" applyNumberFormat="1" applyFont="1" applyBorder="1" applyAlignment="1">
      <alignment vertical="center"/>
    </xf>
    <xf numFmtId="176" fontId="23" fillId="0" borderId="159" xfId="0" applyNumberFormat="1" applyFont="1" applyFill="1" applyBorder="1" applyAlignment="1">
      <alignment vertical="center"/>
    </xf>
    <xf numFmtId="176" fontId="23" fillId="0" borderId="26" xfId="0" applyNumberFormat="1" applyFont="1" applyFill="1" applyBorder="1" applyAlignment="1">
      <alignment vertical="center"/>
    </xf>
    <xf numFmtId="10" fontId="23" fillId="0" borderId="155" xfId="0" applyNumberFormat="1" applyFont="1" applyBorder="1" applyAlignment="1">
      <alignment vertical="center"/>
    </xf>
    <xf numFmtId="10" fontId="23" fillId="0" borderId="160" xfId="0" applyNumberFormat="1" applyFont="1" applyFill="1" applyBorder="1" applyAlignment="1">
      <alignment vertical="center"/>
    </xf>
    <xf numFmtId="176" fontId="23" fillId="0" borderId="161" xfId="0" applyNumberFormat="1" applyFont="1" applyBorder="1" applyAlignment="1">
      <alignment vertical="center"/>
    </xf>
    <xf numFmtId="176" fontId="23" fillId="0" borderId="0" xfId="0" applyNumberFormat="1" applyFont="1" applyBorder="1" applyAlignment="1">
      <alignment vertical="center"/>
    </xf>
    <xf numFmtId="176" fontId="0" fillId="0" borderId="0" xfId="0" applyNumberFormat="1" applyAlignment="1">
      <alignment/>
    </xf>
    <xf numFmtId="176" fontId="0" fillId="0" borderId="0" xfId="0" applyNumberFormat="1" applyFill="1" applyAlignment="1">
      <alignment/>
    </xf>
    <xf numFmtId="0" fontId="0" fillId="0" borderId="0" xfId="0" applyBorder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wrapText="1"/>
    </xf>
    <xf numFmtId="188" fontId="0" fillId="0" borderId="0" xfId="0" applyNumberFormat="1" applyAlignment="1">
      <alignment vertical="center"/>
    </xf>
    <xf numFmtId="0" fontId="46" fillId="0" borderId="162" xfId="0" applyFont="1" applyFill="1" applyBorder="1" applyAlignment="1">
      <alignment horizontal="center" vertical="center" wrapText="1"/>
    </xf>
    <xf numFmtId="0" fontId="46" fillId="0" borderId="163" xfId="0" applyFont="1" applyFill="1" applyBorder="1" applyAlignment="1">
      <alignment horizontal="center" vertical="center" wrapText="1"/>
    </xf>
    <xf numFmtId="0" fontId="0" fillId="0" borderId="164" xfId="0" applyFill="1" applyBorder="1" applyAlignment="1">
      <alignment vertical="center"/>
    </xf>
    <xf numFmtId="0" fontId="47" fillId="0" borderId="162" xfId="0" applyFont="1" applyBorder="1" applyAlignment="1">
      <alignment vertical="center" wrapText="1"/>
    </xf>
    <xf numFmtId="0" fontId="0" fillId="0" borderId="162" xfId="0" applyBorder="1" applyAlignment="1">
      <alignment horizontal="right" vertical="center" wrapText="1"/>
    </xf>
    <xf numFmtId="0" fontId="47" fillId="0" borderId="162" xfId="0" applyFont="1" applyBorder="1" applyAlignment="1">
      <alignment horizontal="right" vertical="center" wrapText="1"/>
    </xf>
    <xf numFmtId="0" fontId="0" fillId="0" borderId="165" xfId="0" applyBorder="1" applyAlignment="1">
      <alignment horizontal="right" vertical="center" wrapText="1"/>
    </xf>
    <xf numFmtId="0" fontId="0" fillId="0" borderId="166" xfId="0" applyBorder="1" applyAlignment="1">
      <alignment vertical="center"/>
    </xf>
    <xf numFmtId="0" fontId="47" fillId="0" borderId="165" xfId="0" applyFont="1" applyBorder="1" applyAlignment="1">
      <alignment vertical="center" wrapText="1"/>
    </xf>
    <xf numFmtId="0" fontId="0" fillId="0" borderId="167" xfId="0" applyBorder="1" applyAlignment="1">
      <alignment horizontal="right" vertical="center" wrapText="1"/>
    </xf>
    <xf numFmtId="0" fontId="47" fillId="0" borderId="167" xfId="0" applyFont="1" applyBorder="1" applyAlignment="1">
      <alignment horizontal="right" vertical="center" wrapText="1"/>
    </xf>
    <xf numFmtId="3" fontId="0" fillId="0" borderId="166" xfId="0" applyNumberFormat="1" applyBorder="1" applyAlignment="1">
      <alignment vertical="center"/>
    </xf>
    <xf numFmtId="0" fontId="43" fillId="5" borderId="168" xfId="0" applyFont="1" applyFill="1" applyBorder="1" applyAlignment="1">
      <alignment horizontal="center" vertical="center" wrapText="1"/>
    </xf>
    <xf numFmtId="0" fontId="43" fillId="5" borderId="169" xfId="0" applyFont="1" applyFill="1" applyBorder="1" applyAlignment="1">
      <alignment horizontal="center" vertical="center" wrapText="1"/>
    </xf>
    <xf numFmtId="3" fontId="0" fillId="0" borderId="170" xfId="0" applyNumberFormat="1" applyBorder="1" applyAlignment="1">
      <alignment vertical="center"/>
    </xf>
    <xf numFmtId="0" fontId="43" fillId="5" borderId="171" xfId="0" applyFont="1" applyFill="1" applyBorder="1" applyAlignment="1">
      <alignment horizontal="center" vertical="center" wrapText="1"/>
    </xf>
    <xf numFmtId="0" fontId="43" fillId="5" borderId="172" xfId="0" applyFont="1" applyFill="1" applyBorder="1" applyAlignment="1">
      <alignment horizontal="center" vertical="center" wrapText="1"/>
    </xf>
    <xf numFmtId="0" fontId="0" fillId="0" borderId="172" xfId="0" applyBorder="1" applyAlignment="1">
      <alignment vertical="center"/>
    </xf>
    <xf numFmtId="3" fontId="0" fillId="0" borderId="172" xfId="0" applyNumberFormat="1" applyBorder="1" applyAlignment="1">
      <alignment vertical="center"/>
    </xf>
    <xf numFmtId="3" fontId="0" fillId="0" borderId="173" xfId="0" applyNumberFormat="1" applyBorder="1" applyAlignment="1">
      <alignment vertical="center"/>
    </xf>
    <xf numFmtId="0" fontId="43" fillId="5" borderId="0" xfId="0" applyFont="1" applyFill="1" applyBorder="1" applyAlignment="1">
      <alignment horizontal="center" vertical="center" wrapText="1"/>
    </xf>
    <xf numFmtId="3" fontId="0" fillId="0" borderId="16" xfId="0" applyNumberFormat="1" applyBorder="1" applyAlignment="1">
      <alignment vertical="center"/>
    </xf>
    <xf numFmtId="0" fontId="0" fillId="0" borderId="174" xfId="0" applyBorder="1" applyAlignment="1">
      <alignment vertical="center"/>
    </xf>
    <xf numFmtId="0" fontId="0" fillId="0" borderId="175" xfId="0" applyBorder="1" applyAlignment="1">
      <alignment vertical="center"/>
    </xf>
    <xf numFmtId="3" fontId="0" fillId="0" borderId="176" xfId="0" applyNumberFormat="1" applyBorder="1" applyAlignment="1">
      <alignment vertical="center"/>
    </xf>
    <xf numFmtId="3" fontId="0" fillId="0" borderId="177" xfId="0" applyNumberFormat="1" applyBorder="1" applyAlignment="1">
      <alignment vertical="center"/>
    </xf>
    <xf numFmtId="0" fontId="43" fillId="0" borderId="178" xfId="0" applyFont="1" applyBorder="1" applyAlignment="1">
      <alignment/>
    </xf>
    <xf numFmtId="0" fontId="0" fillId="0" borderId="179" xfId="0" applyBorder="1" applyAlignment="1">
      <alignment/>
    </xf>
    <xf numFmtId="0" fontId="0" fillId="0" borderId="180" xfId="0" applyBorder="1" applyAlignment="1">
      <alignment vertical="center"/>
    </xf>
    <xf numFmtId="3" fontId="43" fillId="0" borderId="88" xfId="0" applyNumberFormat="1" applyFont="1" applyBorder="1" applyAlignment="1">
      <alignment vertical="center"/>
    </xf>
    <xf numFmtId="0" fontId="45" fillId="0" borderId="0" xfId="0" applyFont="1" applyAlignment="1">
      <alignment vertical="center" wrapText="1"/>
    </xf>
    <xf numFmtId="0" fontId="43" fillId="0" borderId="173" xfId="0" applyFont="1" applyFill="1" applyBorder="1" applyAlignment="1">
      <alignment horizontal="center" vertical="center" wrapText="1"/>
    </xf>
    <xf numFmtId="0" fontId="43" fillId="5" borderId="181" xfId="0" applyFont="1" applyFill="1" applyBorder="1" applyAlignment="1">
      <alignment vertical="center"/>
    </xf>
    <xf numFmtId="0" fontId="0" fillId="0" borderId="182" xfId="0" applyBorder="1" applyAlignment="1">
      <alignment vertical="center"/>
    </xf>
    <xf numFmtId="0" fontId="43" fillId="5" borderId="183" xfId="0" applyFont="1" applyFill="1" applyBorder="1" applyAlignment="1">
      <alignment vertical="center"/>
    </xf>
    <xf numFmtId="0" fontId="0" fillId="0" borderId="167" xfId="0" applyBorder="1" applyAlignment="1">
      <alignment vertical="center"/>
    </xf>
    <xf numFmtId="0" fontId="43" fillId="5" borderId="184" xfId="0" applyFont="1" applyFill="1" applyBorder="1" applyAlignment="1">
      <alignment vertical="center"/>
    </xf>
    <xf numFmtId="0" fontId="0" fillId="0" borderId="169" xfId="0" applyBorder="1" applyAlignment="1">
      <alignment vertical="center"/>
    </xf>
    <xf numFmtId="0" fontId="43" fillId="5" borderId="185" xfId="0" applyFont="1" applyFill="1" applyBorder="1" applyAlignment="1">
      <alignment vertical="center"/>
    </xf>
    <xf numFmtId="0" fontId="0" fillId="0" borderId="186" xfId="0" applyBorder="1" applyAlignment="1">
      <alignment vertical="center"/>
    </xf>
    <xf numFmtId="0" fontId="0" fillId="0" borderId="187" xfId="0" applyFont="1" applyBorder="1" applyAlignment="1">
      <alignment horizontal="center" vertical="center" wrapText="1"/>
    </xf>
    <xf numFmtId="0" fontId="0" fillId="0" borderId="188" xfId="0" applyFont="1" applyBorder="1" applyAlignment="1">
      <alignment horizontal="center" vertical="center" wrapText="1"/>
    </xf>
    <xf numFmtId="0" fontId="0" fillId="0" borderId="189" xfId="0" applyFont="1" applyBorder="1" applyAlignment="1">
      <alignment horizontal="center" vertical="center" wrapText="1"/>
    </xf>
    <xf numFmtId="0" fontId="0" fillId="0" borderId="190" xfId="0" applyBorder="1" applyAlignment="1">
      <alignment vertical="center"/>
    </xf>
    <xf numFmtId="3" fontId="0" fillId="0" borderId="32" xfId="0" applyNumberFormat="1" applyBorder="1" applyAlignment="1">
      <alignment vertical="center"/>
    </xf>
    <xf numFmtId="3" fontId="0" fillId="0" borderId="191" xfId="0" applyNumberFormat="1" applyBorder="1" applyAlignment="1">
      <alignment vertical="center"/>
    </xf>
    <xf numFmtId="0" fontId="0" fillId="0" borderId="192" xfId="0" applyBorder="1" applyAlignment="1">
      <alignment vertical="center"/>
    </xf>
    <xf numFmtId="0" fontId="0" fillId="0" borderId="193" xfId="0" applyBorder="1" applyAlignment="1">
      <alignment vertical="center"/>
    </xf>
    <xf numFmtId="3" fontId="0" fillId="0" borderId="194" xfId="0" applyNumberFormat="1" applyBorder="1" applyAlignment="1">
      <alignment vertical="center"/>
    </xf>
    <xf numFmtId="3" fontId="0" fillId="0" borderId="195" xfId="0" applyNumberFormat="1" applyBorder="1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0" fillId="0" borderId="85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0" xfId="0" applyBorder="1" applyAlignment="1">
      <alignment horizontal="center" vertical="center" wrapText="1"/>
    </xf>
    <xf numFmtId="0" fontId="0" fillId="0" borderId="196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149" xfId="0" applyBorder="1" applyAlignment="1">
      <alignment horizontal="center" vertical="center" wrapText="1"/>
    </xf>
    <xf numFmtId="0" fontId="0" fillId="0" borderId="197" xfId="0" applyBorder="1" applyAlignment="1">
      <alignment horizontal="center" vertical="center" wrapText="1"/>
    </xf>
    <xf numFmtId="0" fontId="0" fillId="0" borderId="68" xfId="0" applyFill="1" applyBorder="1" applyAlignment="1">
      <alignment horizontal="center" vertical="center" wrapText="1"/>
    </xf>
    <xf numFmtId="0" fontId="0" fillId="0" borderId="8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0" fillId="0" borderId="198" xfId="0" applyBorder="1" applyAlignment="1">
      <alignment vertical="center" wrapText="1"/>
    </xf>
    <xf numFmtId="0" fontId="0" fillId="0" borderId="62" xfId="0" applyBorder="1" applyAlignment="1">
      <alignment vertical="center"/>
    </xf>
    <xf numFmtId="0" fontId="43" fillId="0" borderId="47" xfId="0" applyFont="1" applyBorder="1" applyAlignment="1">
      <alignment vertical="center"/>
    </xf>
    <xf numFmtId="176" fontId="0" fillId="0" borderId="47" xfId="0" applyNumberFormat="1" applyFont="1" applyBorder="1" applyAlignment="1">
      <alignment vertical="center"/>
    </xf>
    <xf numFmtId="3" fontId="0" fillId="0" borderId="47" xfId="0" applyNumberFormat="1" applyFont="1" applyBorder="1" applyAlignment="1">
      <alignment vertical="center"/>
    </xf>
    <xf numFmtId="3" fontId="0" fillId="0" borderId="67" xfId="0" applyNumberFormat="1" applyFont="1" applyBorder="1" applyAlignment="1">
      <alignment vertical="center"/>
    </xf>
    <xf numFmtId="3" fontId="0" fillId="0" borderId="45" xfId="0" applyNumberFormat="1" applyBorder="1" applyAlignment="1">
      <alignment vertical="center"/>
    </xf>
    <xf numFmtId="3" fontId="0" fillId="0" borderId="149" xfId="0" applyNumberFormat="1" applyBorder="1" applyAlignment="1">
      <alignment vertical="center"/>
    </xf>
    <xf numFmtId="3" fontId="0" fillId="0" borderId="197" xfId="0" applyNumberFormat="1" applyBorder="1" applyAlignment="1">
      <alignment vertical="center"/>
    </xf>
    <xf numFmtId="0" fontId="43" fillId="0" borderId="68" xfId="0" applyFont="1" applyBorder="1" applyAlignment="1">
      <alignment vertical="center"/>
    </xf>
    <xf numFmtId="3" fontId="0" fillId="0" borderId="78" xfId="0" applyNumberFormat="1" applyBorder="1" applyAlignment="1">
      <alignment vertical="center"/>
    </xf>
    <xf numFmtId="3" fontId="0" fillId="0" borderId="87" xfId="0" applyNumberFormat="1" applyBorder="1" applyAlignment="1">
      <alignment vertical="center"/>
    </xf>
    <xf numFmtId="10" fontId="0" fillId="0" borderId="68" xfId="0" applyNumberFormat="1" applyBorder="1" applyAlignment="1">
      <alignment vertical="center"/>
    </xf>
    <xf numFmtId="0" fontId="43" fillId="0" borderId="199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43" fillId="0" borderId="51" xfId="0" applyFont="1" applyBorder="1" applyAlignment="1">
      <alignment vertical="center"/>
    </xf>
    <xf numFmtId="176" fontId="0" fillId="0" borderId="51" xfId="0" applyNumberFormat="1" applyFont="1" applyBorder="1" applyAlignment="1">
      <alignment vertical="center"/>
    </xf>
    <xf numFmtId="3" fontId="0" fillId="0" borderId="51" xfId="0" applyNumberFormat="1" applyFont="1" applyBorder="1" applyAlignment="1">
      <alignment vertical="center"/>
    </xf>
    <xf numFmtId="3" fontId="0" fillId="0" borderId="138" xfId="0" applyNumberFormat="1" applyFont="1" applyBorder="1" applyAlignment="1">
      <alignment vertical="center"/>
    </xf>
    <xf numFmtId="3" fontId="0" fillId="0" borderId="50" xfId="0" applyNumberFormat="1" applyBorder="1" applyAlignment="1">
      <alignment vertical="center"/>
    </xf>
    <xf numFmtId="0" fontId="43" fillId="0" borderId="200" xfId="0" applyFont="1" applyBorder="1" applyAlignment="1">
      <alignment vertical="center"/>
    </xf>
    <xf numFmtId="3" fontId="0" fillId="0" borderId="135" xfId="0" applyNumberFormat="1" applyBorder="1" applyAlignment="1">
      <alignment vertical="center"/>
    </xf>
    <xf numFmtId="3" fontId="0" fillId="0" borderId="103" xfId="0" applyNumberFormat="1" applyBorder="1" applyAlignment="1">
      <alignment vertical="center"/>
    </xf>
    <xf numFmtId="4" fontId="0" fillId="0" borderId="136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3" fontId="0" fillId="0" borderId="26" xfId="0" applyNumberFormat="1" applyBorder="1" applyAlignment="1">
      <alignment vertical="center"/>
    </xf>
    <xf numFmtId="3" fontId="0" fillId="0" borderId="101" xfId="0" applyNumberFormat="1" applyBorder="1" applyAlignment="1">
      <alignment vertical="center"/>
    </xf>
    <xf numFmtId="3" fontId="0" fillId="0" borderId="83" xfId="0" applyNumberFormat="1" applyFont="1" applyBorder="1" applyAlignment="1">
      <alignment vertical="center"/>
    </xf>
    <xf numFmtId="3" fontId="0" fillId="0" borderId="24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3" fontId="0" fillId="0" borderId="201" xfId="0" applyNumberFormat="1" applyBorder="1" applyAlignment="1">
      <alignment vertical="center"/>
    </xf>
    <xf numFmtId="0" fontId="43" fillId="0" borderId="202" xfId="0" applyFont="1" applyBorder="1" applyAlignment="1">
      <alignment vertical="center"/>
    </xf>
    <xf numFmtId="10" fontId="0" fillId="0" borderId="83" xfId="0" applyNumberFormat="1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87" xfId="0" applyBorder="1" applyAlignment="1">
      <alignment vertical="center"/>
    </xf>
    <xf numFmtId="179" fontId="0" fillId="0" borderId="66" xfId="0" applyNumberFormat="1" applyBorder="1" applyAlignment="1">
      <alignment vertical="center"/>
    </xf>
    <xf numFmtId="0" fontId="43" fillId="0" borderId="203" xfId="0" applyFont="1" applyFill="1" applyBorder="1" applyAlignment="1">
      <alignment horizontal="center" vertical="center" wrapText="1"/>
    </xf>
    <xf numFmtId="3" fontId="43" fillId="0" borderId="204" xfId="0" applyNumberFormat="1" applyFont="1" applyFill="1" applyBorder="1" applyAlignment="1">
      <alignment horizontal="center" vertical="center" wrapText="1"/>
    </xf>
    <xf numFmtId="3" fontId="43" fillId="0" borderId="205" xfId="0" applyNumberFormat="1" applyFont="1" applyFill="1" applyBorder="1" applyAlignment="1">
      <alignment horizontal="center" vertical="center" wrapText="1"/>
    </xf>
    <xf numFmtId="0" fontId="0" fillId="0" borderId="206" xfId="0" applyFill="1" applyBorder="1" applyAlignment="1">
      <alignment vertical="center"/>
    </xf>
    <xf numFmtId="3" fontId="43" fillId="0" borderId="207" xfId="0" applyNumberFormat="1" applyFont="1" applyFill="1" applyBorder="1" applyAlignment="1">
      <alignment vertical="center" wrapText="1"/>
    </xf>
    <xf numFmtId="3" fontId="43" fillId="0" borderId="208" xfId="0" applyNumberFormat="1" applyFont="1" applyFill="1" applyBorder="1" applyAlignment="1">
      <alignment vertical="center" wrapText="1"/>
    </xf>
    <xf numFmtId="0" fontId="0" fillId="0" borderId="183" xfId="0" applyBorder="1" applyAlignment="1">
      <alignment vertical="center" wrapText="1"/>
    </xf>
    <xf numFmtId="3" fontId="0" fillId="0" borderId="209" xfId="0" applyNumberFormat="1" applyBorder="1" applyAlignment="1">
      <alignment vertical="center" wrapText="1"/>
    </xf>
    <xf numFmtId="3" fontId="0" fillId="0" borderId="163" xfId="0" applyNumberFormat="1" applyBorder="1" applyAlignment="1">
      <alignment vertical="center" wrapText="1"/>
    </xf>
    <xf numFmtId="181" fontId="0" fillId="0" borderId="0" xfId="0" applyNumberFormat="1" applyAlignment="1">
      <alignment vertical="center"/>
    </xf>
    <xf numFmtId="0" fontId="0" fillId="0" borderId="210" xfId="0" applyBorder="1" applyAlignment="1">
      <alignment vertical="center" wrapText="1"/>
    </xf>
    <xf numFmtId="3" fontId="0" fillId="0" borderId="211" xfId="0" applyNumberFormat="1" applyBorder="1" applyAlignment="1">
      <alignment vertical="center" wrapText="1"/>
    </xf>
    <xf numFmtId="3" fontId="0" fillId="0" borderId="212" xfId="0" applyNumberFormat="1" applyBorder="1" applyAlignment="1">
      <alignment vertical="center" wrapText="1"/>
    </xf>
    <xf numFmtId="0" fontId="43" fillId="0" borderId="185" xfId="0" applyFont="1" applyBorder="1" applyAlignment="1">
      <alignment vertical="center"/>
    </xf>
    <xf numFmtId="3" fontId="43" fillId="0" borderId="213" xfId="0" applyNumberFormat="1" applyFont="1" applyBorder="1" applyAlignment="1">
      <alignment vertical="center"/>
    </xf>
    <xf numFmtId="3" fontId="43" fillId="0" borderId="214" xfId="0" applyNumberFormat="1" applyFont="1" applyBorder="1" applyAlignment="1">
      <alignment vertical="center"/>
    </xf>
    <xf numFmtId="0" fontId="32" fillId="0" borderId="25" xfId="0" applyFont="1" applyBorder="1" applyAlignment="1">
      <alignment vertical="center"/>
    </xf>
    <xf numFmtId="0" fontId="0" fillId="0" borderId="101" xfId="0" applyBorder="1" applyAlignment="1">
      <alignment vertical="center"/>
    </xf>
    <xf numFmtId="3" fontId="32" fillId="0" borderId="83" xfId="0" applyNumberFormat="1" applyFont="1" applyBorder="1" applyAlignment="1">
      <alignment vertical="center"/>
    </xf>
    <xf numFmtId="0" fontId="0" fillId="0" borderId="203" xfId="0" applyBorder="1" applyAlignment="1">
      <alignment vertical="center"/>
    </xf>
    <xf numFmtId="0" fontId="0" fillId="0" borderId="215" xfId="0" applyBorder="1" applyAlignment="1">
      <alignment vertical="center"/>
    </xf>
    <xf numFmtId="3" fontId="0" fillId="0" borderId="205" xfId="0" applyNumberFormat="1" applyBorder="1" applyAlignment="1">
      <alignment vertical="center" wrapText="1"/>
    </xf>
    <xf numFmtId="0" fontId="0" fillId="0" borderId="183" xfId="0" applyBorder="1" applyAlignment="1">
      <alignment vertical="center"/>
    </xf>
    <xf numFmtId="0" fontId="0" fillId="0" borderId="216" xfId="0" applyBorder="1" applyAlignment="1">
      <alignment vertical="center"/>
    </xf>
    <xf numFmtId="0" fontId="0" fillId="0" borderId="210" xfId="0" applyBorder="1" applyAlignment="1">
      <alignment vertical="center"/>
    </xf>
    <xf numFmtId="0" fontId="0" fillId="0" borderId="217" xfId="0" applyBorder="1" applyAlignment="1">
      <alignment vertical="center"/>
    </xf>
    <xf numFmtId="3" fontId="0" fillId="0" borderId="0" xfId="0" applyNumberFormat="1" applyBorder="1" applyAlignment="1">
      <alignment vertical="center" wrapText="1"/>
    </xf>
    <xf numFmtId="0" fontId="32" fillId="0" borderId="0" xfId="0" applyFont="1" applyAlignment="1">
      <alignment vertical="center"/>
    </xf>
    <xf numFmtId="0" fontId="43" fillId="0" borderId="171" xfId="0" applyFont="1" applyFill="1" applyBorder="1" applyAlignment="1">
      <alignment horizontal="center" vertical="center" wrapText="1"/>
    </xf>
    <xf numFmtId="0" fontId="43" fillId="0" borderId="172" xfId="0" applyFont="1" applyFill="1" applyBorder="1" applyAlignment="1">
      <alignment horizontal="center" vertical="center" wrapText="1"/>
    </xf>
    <xf numFmtId="3" fontId="43" fillId="0" borderId="182" xfId="0" applyNumberFormat="1" applyFont="1" applyFill="1" applyBorder="1" applyAlignment="1">
      <alignment vertical="center" wrapText="1"/>
    </xf>
    <xf numFmtId="0" fontId="0" fillId="0" borderId="218" xfId="0" applyBorder="1" applyAlignment="1">
      <alignment vertical="center" wrapText="1"/>
    </xf>
    <xf numFmtId="3" fontId="0" fillId="0" borderId="165" xfId="0" applyNumberFormat="1" applyBorder="1" applyAlignment="1">
      <alignment vertical="center" wrapText="1"/>
    </xf>
    <xf numFmtId="3" fontId="0" fillId="0" borderId="163" xfId="0" applyNumberFormat="1" applyBorder="1" applyAlignment="1">
      <alignment vertical="center"/>
    </xf>
    <xf numFmtId="0" fontId="0" fillId="0" borderId="219" xfId="0" applyBorder="1" applyAlignment="1">
      <alignment vertical="center" wrapText="1"/>
    </xf>
    <xf numFmtId="3" fontId="0" fillId="0" borderId="168" xfId="0" applyNumberFormat="1" applyBorder="1" applyAlignment="1">
      <alignment vertical="center" wrapText="1"/>
    </xf>
    <xf numFmtId="3" fontId="0" fillId="0" borderId="220" xfId="0" applyNumberFormat="1" applyBorder="1" applyAlignment="1">
      <alignment vertical="center"/>
    </xf>
    <xf numFmtId="0" fontId="43" fillId="0" borderId="171" xfId="0" applyFont="1" applyBorder="1" applyAlignment="1">
      <alignment vertical="center" wrapText="1"/>
    </xf>
    <xf numFmtId="3" fontId="43" fillId="0" borderId="221" xfId="0" applyNumberFormat="1" applyFont="1" applyBorder="1" applyAlignment="1">
      <alignment vertical="center" wrapText="1"/>
    </xf>
    <xf numFmtId="3" fontId="43" fillId="0" borderId="173" xfId="0" applyNumberFormat="1" applyFont="1" applyBorder="1" applyAlignment="1">
      <alignment vertical="center"/>
    </xf>
    <xf numFmtId="0" fontId="0" fillId="0" borderId="222" xfId="0" applyBorder="1" applyAlignment="1">
      <alignment vertical="center" wrapText="1"/>
    </xf>
    <xf numFmtId="3" fontId="0" fillId="0" borderId="222" xfId="0" applyNumberFormat="1" applyBorder="1" applyAlignment="1">
      <alignment vertical="center" wrapText="1"/>
    </xf>
    <xf numFmtId="0" fontId="0" fillId="0" borderId="222" xfId="0" applyBorder="1" applyAlignment="1">
      <alignment vertical="center"/>
    </xf>
    <xf numFmtId="0" fontId="32" fillId="0" borderId="0" xfId="0" applyFont="1" applyBorder="1" applyAlignment="1">
      <alignment vertical="center" wrapText="1"/>
    </xf>
    <xf numFmtId="0" fontId="32" fillId="0" borderId="223" xfId="0" applyFont="1" applyBorder="1" applyAlignment="1">
      <alignment vertical="center" wrapText="1"/>
    </xf>
    <xf numFmtId="3" fontId="0" fillId="0" borderId="223" xfId="0" applyNumberFormat="1" applyBorder="1" applyAlignment="1">
      <alignment vertical="center" wrapText="1"/>
    </xf>
    <xf numFmtId="0" fontId="0" fillId="0" borderId="223" xfId="0" applyBorder="1" applyAlignment="1">
      <alignment vertical="center"/>
    </xf>
    <xf numFmtId="0" fontId="0" fillId="0" borderId="224" xfId="0" applyBorder="1" applyAlignment="1">
      <alignment vertical="center" wrapText="1"/>
    </xf>
    <xf numFmtId="0" fontId="0" fillId="0" borderId="205" xfId="0" applyBorder="1" applyAlignment="1">
      <alignment vertical="center"/>
    </xf>
    <xf numFmtId="0" fontId="0" fillId="0" borderId="163" xfId="0" applyBorder="1" applyAlignment="1">
      <alignment vertical="center"/>
    </xf>
    <xf numFmtId="3" fontId="0" fillId="0" borderId="220" xfId="0" applyNumberFormat="1" applyBorder="1" applyAlignment="1">
      <alignment vertical="center" wrapText="1"/>
    </xf>
    <xf numFmtId="0" fontId="0" fillId="0" borderId="220" xfId="0" applyBorder="1" applyAlignment="1">
      <alignment vertical="center"/>
    </xf>
    <xf numFmtId="0" fontId="43" fillId="0" borderId="171" xfId="0" applyFont="1" applyBorder="1" applyAlignment="1">
      <alignment vertical="center"/>
    </xf>
    <xf numFmtId="0" fontId="0" fillId="0" borderId="173" xfId="0" applyBorder="1" applyAlignment="1">
      <alignment vertical="center"/>
    </xf>
    <xf numFmtId="0" fontId="2" fillId="4" borderId="0" xfId="0" applyFont="1" applyFill="1" applyBorder="1" applyAlignment="1" applyProtection="1">
      <alignment/>
      <protection locked="0"/>
    </xf>
    <xf numFmtId="0" fontId="50" fillId="4" borderId="0" xfId="0" applyFont="1" applyFill="1" applyBorder="1" applyAlignment="1" applyProtection="1">
      <alignment/>
      <protection locked="0"/>
    </xf>
    <xf numFmtId="0" fontId="8" fillId="4" borderId="0" xfId="0" applyFont="1" applyFill="1" applyBorder="1" applyAlignment="1" applyProtection="1">
      <alignment/>
      <protection locked="0"/>
    </xf>
    <xf numFmtId="0" fontId="3" fillId="4" borderId="0" xfId="0" applyFont="1" applyFill="1" applyBorder="1" applyAlignment="1" applyProtection="1">
      <alignment/>
      <protection locked="0"/>
    </xf>
    <xf numFmtId="0" fontId="0" fillId="0" borderId="54" xfId="0" applyFont="1" applyBorder="1" applyAlignment="1">
      <alignment/>
    </xf>
    <xf numFmtId="0" fontId="3" fillId="4" borderId="54" xfId="0" applyFont="1" applyFill="1" applyBorder="1" applyAlignment="1" applyProtection="1">
      <alignment wrapText="1"/>
      <protection locked="0"/>
    </xf>
    <xf numFmtId="0" fontId="1" fillId="4" borderId="0" xfId="0" applyFont="1" applyFill="1" applyBorder="1" applyAlignment="1" applyProtection="1">
      <alignment/>
      <protection locked="0"/>
    </xf>
    <xf numFmtId="0" fontId="5" fillId="4" borderId="0" xfId="0" applyFont="1" applyFill="1" applyBorder="1" applyAlignment="1" applyProtection="1">
      <alignment/>
      <protection locked="0"/>
    </xf>
    <xf numFmtId="164" fontId="3" fillId="4" borderId="0" xfId="0" applyNumberFormat="1" applyFont="1" applyFill="1" applyBorder="1" applyAlignment="1" applyProtection="1">
      <alignment/>
      <protection locked="0"/>
    </xf>
    <xf numFmtId="0" fontId="3" fillId="2" borderId="16" xfId="0" applyFont="1" applyFill="1" applyBorder="1" applyAlignment="1" applyProtection="1">
      <alignment horizontal="center"/>
      <protection locked="0"/>
    </xf>
    <xf numFmtId="164" fontId="4" fillId="3" borderId="101" xfId="0" applyNumberFormat="1" applyFont="1" applyFill="1" applyBorder="1" applyAlignment="1" applyProtection="1">
      <alignment horizontal="right"/>
      <protection locked="0"/>
    </xf>
    <xf numFmtId="164" fontId="4" fillId="3" borderId="156" xfId="0" applyNumberFormat="1" applyFont="1" applyFill="1" applyBorder="1" applyAlignment="1" applyProtection="1">
      <alignment horizontal="right"/>
      <protection locked="0"/>
    </xf>
    <xf numFmtId="164" fontId="4" fillId="3" borderId="128" xfId="0" applyNumberFormat="1" applyFont="1" applyFill="1" applyBorder="1" applyAlignment="1" applyProtection="1">
      <alignment horizontal="right"/>
      <protection locked="0"/>
    </xf>
    <xf numFmtId="164" fontId="4" fillId="3" borderId="108" xfId="0" applyNumberFormat="1" applyFont="1" applyFill="1" applyBorder="1" applyAlignment="1" applyProtection="1">
      <alignment horizontal="right"/>
      <protection locked="0"/>
    </xf>
    <xf numFmtId="164" fontId="4" fillId="3" borderId="65" xfId="0" applyNumberFormat="1" applyFont="1" applyFill="1" applyBorder="1" applyAlignment="1" applyProtection="1">
      <alignment horizontal="right"/>
      <protection locked="0"/>
    </xf>
    <xf numFmtId="165" fontId="6" fillId="5" borderId="26" xfId="0" applyNumberFormat="1" applyFont="1" applyFill="1" applyBorder="1" applyAlignment="1" applyProtection="1">
      <alignment horizontal="right"/>
      <protection locked="0"/>
    </xf>
    <xf numFmtId="165" fontId="6" fillId="5" borderId="27" xfId="0" applyNumberFormat="1" applyFont="1" applyFill="1" applyBorder="1" applyAlignment="1" applyProtection="1">
      <alignment horizontal="right"/>
      <protection locked="0"/>
    </xf>
    <xf numFmtId="165" fontId="6" fillId="5" borderId="28" xfId="0" applyNumberFormat="1" applyFont="1" applyFill="1" applyBorder="1" applyAlignment="1" applyProtection="1">
      <alignment horizontal="right"/>
      <protection locked="0"/>
    </xf>
    <xf numFmtId="165" fontId="6" fillId="5" borderId="83" xfId="0" applyNumberFormat="1" applyFont="1" applyFill="1" applyBorder="1" applyAlignment="1" applyProtection="1">
      <alignment horizontal="right"/>
      <protection locked="0"/>
    </xf>
    <xf numFmtId="164" fontId="3" fillId="4" borderId="225" xfId="0" applyNumberFormat="1" applyFont="1" applyFill="1" applyBorder="1" applyAlignment="1" applyProtection="1">
      <alignment horizontal="right"/>
      <protection locked="0"/>
    </xf>
    <xf numFmtId="164" fontId="4" fillId="3" borderId="78" xfId="0" applyNumberFormat="1" applyFont="1" applyFill="1" applyBorder="1" applyAlignment="1" applyProtection="1">
      <alignment horizontal="right"/>
      <protection locked="0"/>
    </xf>
    <xf numFmtId="164" fontId="4" fillId="3" borderId="66" xfId="0" applyNumberFormat="1" applyFont="1" applyFill="1" applyBorder="1" applyAlignment="1" applyProtection="1">
      <alignment horizontal="right"/>
      <protection locked="0"/>
    </xf>
    <xf numFmtId="164" fontId="4" fillId="3" borderId="9" xfId="0" applyNumberFormat="1" applyFont="1" applyFill="1" applyBorder="1" applyAlignment="1" applyProtection="1">
      <alignment horizontal="right"/>
      <protection locked="0"/>
    </xf>
    <xf numFmtId="164" fontId="6" fillId="4" borderId="69" xfId="0" applyNumberFormat="1" applyFont="1" applyFill="1" applyBorder="1" applyAlignment="1" applyProtection="1">
      <alignment horizontal="right"/>
      <protection locked="0"/>
    </xf>
    <xf numFmtId="164" fontId="6" fillId="4" borderId="150" xfId="0" applyNumberFormat="1" applyFont="1" applyFill="1" applyBorder="1" applyAlignment="1" applyProtection="1">
      <alignment horizontal="right"/>
      <protection locked="0"/>
    </xf>
    <xf numFmtId="164" fontId="6" fillId="3" borderId="101" xfId="0" applyNumberFormat="1" applyFont="1" applyFill="1" applyBorder="1" applyAlignment="1" applyProtection="1">
      <alignment horizontal="right"/>
      <protection locked="0"/>
    </xf>
    <xf numFmtId="164" fontId="6" fillId="3" borderId="156" xfId="0" applyNumberFormat="1" applyFont="1" applyFill="1" applyBorder="1" applyAlignment="1" applyProtection="1">
      <alignment horizontal="right"/>
      <protection locked="0"/>
    </xf>
    <xf numFmtId="164" fontId="6" fillId="0" borderId="226" xfId="0" applyNumberFormat="1" applyFont="1" applyFill="1" applyBorder="1" applyAlignment="1" applyProtection="1">
      <alignment horizontal="right"/>
      <protection locked="0"/>
    </xf>
    <xf numFmtId="164" fontId="6" fillId="0" borderId="227" xfId="0" applyNumberFormat="1" applyFont="1" applyFill="1" applyBorder="1" applyAlignment="1" applyProtection="1">
      <alignment horizontal="right"/>
      <protection locked="0"/>
    </xf>
    <xf numFmtId="164" fontId="6" fillId="0" borderId="228" xfId="0" applyNumberFormat="1" applyFont="1" applyFill="1" applyBorder="1" applyAlignment="1" applyProtection="1">
      <alignment horizontal="right"/>
      <protection locked="0"/>
    </xf>
    <xf numFmtId="164" fontId="6" fillId="0" borderId="229" xfId="0" applyNumberFormat="1" applyFont="1" applyFill="1" applyBorder="1" applyAlignment="1" applyProtection="1">
      <alignment horizontal="right"/>
      <protection locked="0"/>
    </xf>
    <xf numFmtId="164" fontId="7" fillId="0" borderId="44" xfId="0" applyNumberFormat="1" applyFont="1" applyFill="1" applyBorder="1" applyAlignment="1" applyProtection="1">
      <alignment horizontal="right"/>
      <protection locked="0"/>
    </xf>
    <xf numFmtId="164" fontId="7" fillId="0" borderId="225" xfId="0" applyNumberFormat="1" applyFont="1" applyFill="1" applyBorder="1" applyAlignment="1" applyProtection="1">
      <alignment horizontal="right"/>
      <protection locked="0"/>
    </xf>
    <xf numFmtId="164" fontId="3" fillId="4" borderId="230" xfId="0" applyNumberFormat="1" applyFont="1" applyFill="1" applyBorder="1" applyAlignment="1" applyProtection="1">
      <alignment horizontal="right"/>
      <protection locked="0"/>
    </xf>
    <xf numFmtId="164" fontId="3" fillId="0" borderId="38" xfId="0" applyNumberFormat="1" applyFont="1" applyFill="1" applyBorder="1" applyAlignment="1" applyProtection="1">
      <alignment horizontal="right"/>
      <protection locked="0"/>
    </xf>
    <xf numFmtId="164" fontId="3" fillId="0" borderId="39" xfId="0" applyNumberFormat="1" applyFont="1" applyFill="1" applyBorder="1" applyAlignment="1" applyProtection="1">
      <alignment horizontal="right"/>
      <protection locked="0"/>
    </xf>
    <xf numFmtId="164" fontId="3" fillId="0" borderId="40" xfId="0" applyNumberFormat="1" applyFont="1" applyFill="1" applyBorder="1" applyAlignment="1" applyProtection="1">
      <alignment horizontal="right"/>
      <protection locked="0"/>
    </xf>
    <xf numFmtId="164" fontId="3" fillId="0" borderId="41" xfId="0" applyNumberFormat="1" applyFont="1" applyFill="1" applyBorder="1" applyAlignment="1" applyProtection="1">
      <alignment horizontal="right"/>
      <protection locked="0"/>
    </xf>
    <xf numFmtId="164" fontId="3" fillId="0" borderId="42" xfId="0" applyNumberFormat="1" applyFont="1" applyFill="1" applyBorder="1" applyAlignment="1" applyProtection="1">
      <alignment horizontal="right"/>
      <protection locked="0"/>
    </xf>
    <xf numFmtId="164" fontId="3" fillId="0" borderId="44" xfId="0" applyNumberFormat="1" applyFont="1" applyFill="1" applyBorder="1" applyAlignment="1" applyProtection="1">
      <alignment horizontal="right"/>
      <protection locked="0"/>
    </xf>
    <xf numFmtId="164" fontId="6" fillId="0" borderId="40" xfId="0" applyNumberFormat="1" applyFont="1" applyFill="1" applyBorder="1" applyAlignment="1" applyProtection="1">
      <alignment horizontal="right"/>
      <protection locked="0"/>
    </xf>
    <xf numFmtId="164" fontId="3" fillId="0" borderId="225" xfId="0" applyNumberFormat="1" applyFont="1" applyFill="1" applyBorder="1" applyAlignment="1" applyProtection="1">
      <alignment horizontal="right"/>
      <protection locked="0"/>
    </xf>
    <xf numFmtId="164" fontId="7" fillId="4" borderId="40" xfId="0" applyNumberFormat="1" applyFont="1" applyFill="1" applyBorder="1" applyAlignment="1" applyProtection="1">
      <alignment horizontal="right"/>
      <protection locked="0"/>
    </xf>
    <xf numFmtId="164" fontId="7" fillId="4" borderId="44" xfId="0" applyNumberFormat="1" applyFont="1" applyFill="1" applyBorder="1" applyAlignment="1" applyProtection="1">
      <alignment horizontal="right"/>
      <protection locked="0"/>
    </xf>
    <xf numFmtId="164" fontId="7" fillId="4" borderId="44" xfId="0" applyNumberFormat="1" applyFont="1" applyFill="1" applyBorder="1" applyAlignment="1" applyProtection="1">
      <alignment horizontal="right"/>
      <protection locked="0"/>
    </xf>
    <xf numFmtId="164" fontId="7" fillId="4" borderId="225" xfId="0" applyNumberFormat="1" applyFont="1" applyFill="1" applyBorder="1" applyAlignment="1" applyProtection="1">
      <alignment horizontal="right"/>
      <protection locked="0"/>
    </xf>
    <xf numFmtId="3" fontId="3" fillId="4" borderId="39" xfId="0" applyNumberFormat="1" applyFont="1" applyFill="1" applyBorder="1" applyAlignment="1" applyProtection="1">
      <alignment horizontal="right"/>
      <protection locked="0"/>
    </xf>
    <xf numFmtId="3" fontId="3" fillId="4" borderId="41" xfId="0" applyNumberFormat="1" applyFont="1" applyFill="1" applyBorder="1" applyAlignment="1" applyProtection="1">
      <alignment horizontal="right"/>
      <protection locked="0"/>
    </xf>
    <xf numFmtId="3" fontId="3" fillId="4" borderId="42" xfId="0" applyNumberFormat="1" applyFont="1" applyFill="1" applyBorder="1" applyAlignment="1" applyProtection="1">
      <alignment horizontal="right"/>
      <protection locked="0"/>
    </xf>
    <xf numFmtId="3" fontId="3" fillId="4" borderId="44" xfId="0" applyNumberFormat="1" applyFont="1" applyFill="1" applyBorder="1" applyAlignment="1" applyProtection="1">
      <alignment horizontal="right"/>
      <protection locked="0"/>
    </xf>
    <xf numFmtId="3" fontId="6" fillId="4" borderId="40" xfId="0" applyNumberFormat="1" applyFont="1" applyFill="1" applyBorder="1" applyAlignment="1" applyProtection="1">
      <alignment horizontal="right"/>
      <protection locked="0"/>
    </xf>
    <xf numFmtId="3" fontId="3" fillId="4" borderId="225" xfId="0" applyNumberFormat="1" applyFont="1" applyFill="1" applyBorder="1" applyAlignment="1" applyProtection="1">
      <alignment horizontal="right"/>
      <protection locked="0"/>
    </xf>
    <xf numFmtId="3" fontId="3" fillId="0" borderId="38" xfId="0" applyNumberFormat="1" applyFont="1" applyFill="1" applyBorder="1" applyAlignment="1" applyProtection="1">
      <alignment horizontal="right"/>
      <protection locked="0"/>
    </xf>
    <xf numFmtId="3" fontId="3" fillId="0" borderId="225" xfId="0" applyNumberFormat="1" applyFont="1" applyFill="1" applyBorder="1" applyAlignment="1" applyProtection="1">
      <alignment horizontal="right"/>
      <protection locked="0"/>
    </xf>
    <xf numFmtId="3" fontId="3" fillId="0" borderId="44" xfId="0" applyNumberFormat="1" applyFont="1" applyFill="1" applyBorder="1" applyAlignment="1" applyProtection="1">
      <alignment horizontal="right"/>
      <protection locked="0"/>
    </xf>
    <xf numFmtId="3" fontId="6" fillId="0" borderId="40" xfId="0" applyNumberFormat="1" applyFont="1" applyFill="1" applyBorder="1" applyAlignment="1" applyProtection="1">
      <alignment horizontal="right"/>
      <protection locked="0"/>
    </xf>
    <xf numFmtId="3" fontId="4" fillId="3" borderId="24" xfId="0" applyNumberFormat="1" applyFont="1" applyFill="1" applyBorder="1" applyAlignment="1" applyProtection="1">
      <alignment horizontal="right"/>
      <protection locked="0"/>
    </xf>
    <xf numFmtId="164" fontId="3" fillId="4" borderId="38" xfId="0" applyNumberFormat="1" applyFont="1" applyFill="1" applyBorder="1" applyAlignment="1" applyProtection="1">
      <alignment horizontal="right"/>
      <protection locked="0"/>
    </xf>
    <xf numFmtId="164" fontId="3" fillId="4" borderId="44" xfId="0" applyNumberFormat="1" applyFont="1" applyFill="1" applyBorder="1" applyAlignment="1" applyProtection="1">
      <alignment horizontal="right"/>
      <protection locked="0"/>
    </xf>
    <xf numFmtId="164" fontId="3" fillId="4" borderId="225" xfId="0" applyNumberFormat="1" applyFont="1" applyFill="1" applyBorder="1" applyAlignment="1" applyProtection="1">
      <alignment horizontal="right"/>
      <protection locked="0"/>
    </xf>
    <xf numFmtId="4" fontId="4" fillId="5" borderId="19" xfId="0" applyNumberFormat="1" applyFont="1" applyFill="1" applyBorder="1" applyAlignment="1" applyProtection="1">
      <alignment horizontal="right"/>
      <protection locked="0"/>
    </xf>
    <xf numFmtId="4" fontId="4" fillId="5" borderId="126" xfId="0" applyNumberFormat="1" applyFont="1" applyFill="1" applyBorder="1" applyAlignment="1" applyProtection="1">
      <alignment horizontal="right"/>
      <protection locked="0"/>
    </xf>
    <xf numFmtId="4" fontId="4" fillId="5" borderId="23" xfId="0" applyNumberFormat="1" applyFont="1" applyFill="1" applyBorder="1" applyAlignment="1" applyProtection="1">
      <alignment horizontal="right"/>
      <protection locked="0"/>
    </xf>
    <xf numFmtId="0" fontId="7" fillId="2" borderId="231" xfId="0" applyFont="1" applyFill="1" applyBorder="1" applyAlignment="1" applyProtection="1">
      <alignment/>
      <protection locked="0"/>
    </xf>
    <xf numFmtId="0" fontId="8" fillId="2" borderId="62" xfId="0" applyFont="1" applyFill="1" applyBorder="1" applyAlignment="1" applyProtection="1">
      <alignment/>
      <protection locked="0"/>
    </xf>
    <xf numFmtId="164" fontId="4" fillId="3" borderId="149" xfId="0" applyNumberFormat="1" applyFont="1" applyFill="1" applyBorder="1" applyAlignment="1" applyProtection="1">
      <alignment horizontal="right"/>
      <protection locked="0"/>
    </xf>
    <xf numFmtId="4" fontId="4" fillId="5" borderId="10" xfId="0" applyNumberFormat="1" applyFont="1" applyFill="1" applyBorder="1" applyAlignment="1" applyProtection="1">
      <alignment horizontal="right"/>
      <protection locked="0"/>
    </xf>
    <xf numFmtId="3" fontId="0" fillId="0" borderId="232" xfId="0" applyNumberFormat="1" applyBorder="1" applyAlignment="1">
      <alignment vertical="center"/>
    </xf>
    <xf numFmtId="0" fontId="11" fillId="0" borderId="0" xfId="20" applyFont="1">
      <alignment/>
      <protection/>
    </xf>
    <xf numFmtId="0" fontId="3" fillId="4" borderId="37" xfId="0" applyFont="1" applyFill="1" applyBorder="1" applyAlignment="1" applyProtection="1">
      <alignment/>
      <protection locked="0"/>
    </xf>
    <xf numFmtId="0" fontId="10" fillId="0" borderId="0" xfId="20" applyFont="1">
      <alignment/>
      <protection/>
    </xf>
    <xf numFmtId="3" fontId="7" fillId="4" borderId="38" xfId="0" applyNumberFormat="1" applyFont="1" applyFill="1" applyBorder="1" applyAlignment="1" applyProtection="1">
      <alignment horizontal="right"/>
      <protection locked="0"/>
    </xf>
    <xf numFmtId="3" fontId="7" fillId="4" borderId="39" xfId="0" applyNumberFormat="1" applyFont="1" applyFill="1" applyBorder="1" applyAlignment="1" applyProtection="1">
      <alignment horizontal="right"/>
      <protection locked="0"/>
    </xf>
    <xf numFmtId="4" fontId="51" fillId="5" borderId="59" xfId="0" applyNumberFormat="1" applyFont="1" applyFill="1" applyBorder="1" applyAlignment="1" applyProtection="1">
      <alignment horizontal="right"/>
      <protection locked="0"/>
    </xf>
    <xf numFmtId="0" fontId="7" fillId="4" borderId="37" xfId="0" applyFont="1" applyFill="1" applyBorder="1" applyAlignment="1" applyProtection="1">
      <alignment/>
      <protection locked="0"/>
    </xf>
    <xf numFmtId="164" fontId="6" fillId="4" borderId="38" xfId="0" applyNumberFormat="1" applyFont="1" applyFill="1" applyBorder="1" applyAlignment="1" applyProtection="1">
      <alignment horizontal="right"/>
      <protection locked="0"/>
    </xf>
    <xf numFmtId="164" fontId="6" fillId="4" borderId="39" xfId="0" applyNumberFormat="1" applyFont="1" applyFill="1" applyBorder="1" applyAlignment="1" applyProtection="1">
      <alignment horizontal="right"/>
      <protection locked="0"/>
    </xf>
    <xf numFmtId="164" fontId="6" fillId="4" borderId="40" xfId="0" applyNumberFormat="1" applyFont="1" applyFill="1" applyBorder="1" applyAlignment="1" applyProtection="1">
      <alignment horizontal="right"/>
      <protection locked="0"/>
    </xf>
    <xf numFmtId="164" fontId="6" fillId="4" borderId="41" xfId="0" applyNumberFormat="1" applyFont="1" applyFill="1" applyBorder="1" applyAlignment="1" applyProtection="1">
      <alignment horizontal="right"/>
      <protection locked="0"/>
    </xf>
    <xf numFmtId="164" fontId="6" fillId="4" borderId="42" xfId="0" applyNumberFormat="1" applyFont="1" applyFill="1" applyBorder="1" applyAlignment="1" applyProtection="1">
      <alignment horizontal="right"/>
      <protection locked="0"/>
    </xf>
    <xf numFmtId="164" fontId="6" fillId="4" borderId="44" xfId="0" applyNumberFormat="1" applyFont="1" applyFill="1" applyBorder="1" applyAlignment="1" applyProtection="1">
      <alignment horizontal="right"/>
      <protection locked="0"/>
    </xf>
    <xf numFmtId="164" fontId="6" fillId="4" borderId="225" xfId="0" applyNumberFormat="1" applyFont="1" applyFill="1" applyBorder="1" applyAlignment="1" applyProtection="1">
      <alignment horizontal="right"/>
      <protection locked="0"/>
    </xf>
    <xf numFmtId="0" fontId="52" fillId="0" borderId="0" xfId="20" applyFont="1">
      <alignment/>
      <protection/>
    </xf>
    <xf numFmtId="0" fontId="42" fillId="0" borderId="0" xfId="0" applyFont="1" applyAlignment="1">
      <alignment horizontal="center" vertical="center"/>
    </xf>
    <xf numFmtId="0" fontId="18" fillId="0" borderId="87" xfId="25" applyFont="1" applyBorder="1" applyAlignment="1">
      <alignment horizontal="center" vertical="center"/>
      <protection/>
    </xf>
    <xf numFmtId="0" fontId="18" fillId="0" borderId="1" xfId="25" applyFont="1" applyBorder="1" applyAlignment="1">
      <alignment vertical="center" wrapText="1"/>
      <protection/>
    </xf>
    <xf numFmtId="49" fontId="15" fillId="0" borderId="233" xfId="25" applyNumberFormat="1" applyFont="1" applyBorder="1" applyAlignment="1">
      <alignment horizontal="center" vertical="center" wrapText="1"/>
      <protection/>
    </xf>
    <xf numFmtId="49" fontId="15" fillId="0" borderId="234" xfId="25" applyNumberFormat="1" applyFont="1" applyBorder="1" applyAlignment="1">
      <alignment horizontal="center" vertical="center" wrapText="1"/>
      <protection/>
    </xf>
    <xf numFmtId="0" fontId="44" fillId="0" borderId="0" xfId="0" applyFont="1" applyAlignment="1">
      <alignment vertical="center"/>
    </xf>
    <xf numFmtId="0" fontId="18" fillId="0" borderId="0" xfId="25" applyFont="1" applyAlignment="1">
      <alignment horizontal="center" vertical="center"/>
      <protection/>
    </xf>
    <xf numFmtId="0" fontId="18" fillId="0" borderId="2" xfId="25" applyFont="1" applyBorder="1" applyAlignment="1">
      <alignment vertical="center" wrapText="1"/>
      <protection/>
    </xf>
    <xf numFmtId="0" fontId="18" fillId="0" borderId="97" xfId="25" applyFont="1" applyBorder="1" applyAlignment="1">
      <alignment vertical="center" wrapText="1"/>
      <protection/>
    </xf>
    <xf numFmtId="0" fontId="18" fillId="0" borderId="31" xfId="25" applyFont="1" applyBorder="1" applyAlignment="1">
      <alignment vertical="center" wrapText="1"/>
      <protection/>
    </xf>
    <xf numFmtId="0" fontId="18" fillId="0" borderId="106" xfId="25" applyFont="1" applyBorder="1" applyAlignment="1">
      <alignment vertical="center" wrapText="1"/>
      <protection/>
    </xf>
    <xf numFmtId="0" fontId="18" fillId="0" borderId="108" xfId="25" applyFont="1" applyBorder="1" applyAlignment="1">
      <alignment vertical="center" wrapText="1"/>
      <protection/>
    </xf>
    <xf numFmtId="0" fontId="17" fillId="0" borderId="25" xfId="25" applyFont="1" applyBorder="1" applyAlignment="1">
      <alignment horizontal="center" vertical="center"/>
      <protection/>
    </xf>
    <xf numFmtId="0" fontId="17" fillId="0" borderId="72" xfId="25" applyFont="1" applyBorder="1" applyAlignment="1">
      <alignment horizontal="center" vertical="center"/>
      <protection/>
    </xf>
    <xf numFmtId="0" fontId="17" fillId="0" borderId="101" xfId="25" applyFont="1" applyBorder="1" applyAlignment="1">
      <alignment horizontal="center" vertical="center"/>
      <protection/>
    </xf>
    <xf numFmtId="49" fontId="18" fillId="0" borderId="235" xfId="25" applyNumberFormat="1" applyFont="1" applyBorder="1" applyAlignment="1">
      <alignment horizontal="center" vertical="center" wrapText="1"/>
      <protection/>
    </xf>
    <xf numFmtId="49" fontId="18" fillId="0" borderId="236" xfId="25" applyNumberFormat="1" applyFont="1" applyBorder="1" applyAlignment="1">
      <alignment horizontal="center" vertical="center" wrapText="1"/>
      <protection/>
    </xf>
    <xf numFmtId="49" fontId="15" fillId="0" borderId="13" xfId="25" applyNumberFormat="1" applyFont="1" applyBorder="1" applyAlignment="1">
      <alignment horizontal="center" vertical="center" wrapText="1"/>
      <protection/>
    </xf>
    <xf numFmtId="49" fontId="15" fillId="0" borderId="20" xfId="25" applyNumberFormat="1" applyFont="1" applyBorder="1" applyAlignment="1">
      <alignment horizontal="center" vertical="center" wrapText="1"/>
      <protection/>
    </xf>
    <xf numFmtId="0" fontId="27" fillId="0" borderId="0" xfId="25" applyFont="1" applyAlignment="1">
      <alignment horizontal="center" vertical="center" wrapText="1"/>
      <protection/>
    </xf>
    <xf numFmtId="0" fontId="15" fillId="0" borderId="5" xfId="25" applyFont="1" applyBorder="1" applyAlignment="1">
      <alignment horizontal="center" vertical="center" textRotation="90" wrapText="1"/>
      <protection/>
    </xf>
    <xf numFmtId="0" fontId="15" fillId="0" borderId="12" xfId="25" applyFont="1" applyBorder="1" applyAlignment="1">
      <alignment horizontal="center" vertical="center" textRotation="90" wrapText="1"/>
      <protection/>
    </xf>
    <xf numFmtId="0" fontId="15" fillId="0" borderId="19" xfId="25" applyFont="1" applyBorder="1" applyAlignment="1">
      <alignment horizontal="center" vertical="center" textRotation="90" wrapText="1"/>
      <protection/>
    </xf>
    <xf numFmtId="0" fontId="15" fillId="0" borderId="10" xfId="25" applyFont="1" applyBorder="1" applyAlignment="1">
      <alignment horizontal="center" vertical="center" textRotation="90" wrapText="1"/>
      <protection/>
    </xf>
    <xf numFmtId="0" fontId="15" fillId="0" borderId="17" xfId="25" applyFont="1" applyBorder="1" applyAlignment="1">
      <alignment horizontal="center" vertical="center" textRotation="90" wrapText="1"/>
      <protection/>
    </xf>
    <xf numFmtId="0" fontId="15" fillId="0" borderId="89" xfId="25" applyFont="1" applyBorder="1" applyAlignment="1">
      <alignment horizontal="center" vertical="center" textRotation="90" wrapText="1"/>
      <protection/>
    </xf>
    <xf numFmtId="0" fontId="18" fillId="0" borderId="237" xfId="23" applyFont="1" applyBorder="1" applyAlignment="1">
      <alignment vertical="center" wrapText="1"/>
      <protection/>
    </xf>
    <xf numFmtId="0" fontId="33" fillId="0" borderId="103" xfId="23" applyFont="1" applyBorder="1" applyAlignment="1">
      <alignment vertical="center" wrapText="1"/>
      <protection/>
    </xf>
    <xf numFmtId="0" fontId="33" fillId="0" borderId="125" xfId="23" applyFont="1" applyBorder="1" applyAlignment="1">
      <alignment vertical="center" wrapText="1"/>
      <protection/>
    </xf>
    <xf numFmtId="0" fontId="33" fillId="0" borderId="31" xfId="23" applyFont="1" applyBorder="1" applyAlignment="1">
      <alignment vertical="center" wrapText="1"/>
      <protection/>
    </xf>
    <xf numFmtId="0" fontId="33" fillId="0" borderId="106" xfId="23" applyFont="1" applyBorder="1" applyAlignment="1">
      <alignment vertical="center" wrapText="1"/>
      <protection/>
    </xf>
    <xf numFmtId="0" fontId="33" fillId="0" borderId="108" xfId="23" applyFont="1" applyBorder="1" applyAlignment="1">
      <alignment vertical="center" wrapText="1"/>
      <protection/>
    </xf>
    <xf numFmtId="0" fontId="18" fillId="0" borderId="4" xfId="25" applyFont="1" applyBorder="1" applyAlignment="1">
      <alignment horizontal="center" vertical="center" wrapText="1"/>
      <protection/>
    </xf>
    <xf numFmtId="0" fontId="18" fillId="0" borderId="1" xfId="25" applyFont="1" applyBorder="1" applyAlignment="1">
      <alignment horizontal="center" vertical="center" wrapText="1"/>
      <protection/>
    </xf>
    <xf numFmtId="0" fontId="18" fillId="0" borderId="11" xfId="25" applyFont="1" applyBorder="1" applyAlignment="1">
      <alignment horizontal="center" vertical="center" wrapText="1"/>
      <protection/>
    </xf>
    <xf numFmtId="0" fontId="18" fillId="0" borderId="3" xfId="25" applyFont="1" applyBorder="1" applyAlignment="1">
      <alignment horizontal="center" vertical="center" wrapText="1"/>
      <protection/>
    </xf>
    <xf numFmtId="0" fontId="18" fillId="0" borderId="18" xfId="25" applyFont="1" applyBorder="1" applyAlignment="1">
      <alignment horizontal="center" vertical="center" wrapText="1"/>
      <protection/>
    </xf>
    <xf numFmtId="0" fontId="18" fillId="0" borderId="59" xfId="25" applyFont="1" applyBorder="1" applyAlignment="1">
      <alignment horizontal="center" vertical="center" wrapText="1"/>
      <protection/>
    </xf>
    <xf numFmtId="49" fontId="31" fillId="0" borderId="95" xfId="25" applyNumberFormat="1" applyFont="1" applyBorder="1" applyAlignment="1">
      <alignment horizontal="center" vertical="center" wrapText="1"/>
      <protection/>
    </xf>
    <xf numFmtId="49" fontId="31" fillId="0" borderId="91" xfId="25" applyNumberFormat="1" applyFont="1" applyBorder="1" applyAlignment="1">
      <alignment horizontal="center" vertical="center" wrapText="1"/>
      <protection/>
    </xf>
    <xf numFmtId="49" fontId="31" fillId="0" borderId="238" xfId="25" applyNumberFormat="1" applyFont="1" applyBorder="1" applyAlignment="1">
      <alignment horizontal="center" vertical="center" wrapText="1"/>
      <protection/>
    </xf>
    <xf numFmtId="0" fontId="18" fillId="0" borderId="84" xfId="23" applyFont="1" applyBorder="1" applyAlignment="1">
      <alignment vertical="center"/>
      <protection/>
    </xf>
    <xf numFmtId="0" fontId="18" fillId="0" borderId="8" xfId="23" applyFont="1" applyBorder="1" applyAlignment="1">
      <alignment vertical="center"/>
      <protection/>
    </xf>
    <xf numFmtId="0" fontId="18" fillId="0" borderId="9" xfId="23" applyFont="1" applyBorder="1" applyAlignment="1">
      <alignment vertical="center"/>
      <protection/>
    </xf>
    <xf numFmtId="0" fontId="18" fillId="0" borderId="46" xfId="23" applyFont="1" applyBorder="1" applyAlignment="1">
      <alignment vertical="center"/>
      <protection/>
    </xf>
    <xf numFmtId="0" fontId="18" fillId="0" borderId="87" xfId="23" applyFont="1" applyBorder="1" applyAlignment="1">
      <alignment vertical="center"/>
      <protection/>
    </xf>
    <xf numFmtId="0" fontId="18" fillId="0" borderId="66" xfId="23" applyFont="1" applyBorder="1" applyAlignment="1">
      <alignment vertical="center"/>
      <protection/>
    </xf>
    <xf numFmtId="0" fontId="18" fillId="0" borderId="239" xfId="25" applyFont="1" applyBorder="1" applyAlignment="1">
      <alignment horizontal="center" vertical="center"/>
      <protection/>
    </xf>
    <xf numFmtId="0" fontId="18" fillId="0" borderId="240" xfId="25" applyFont="1" applyBorder="1" applyAlignment="1">
      <alignment horizontal="center" vertical="center"/>
      <protection/>
    </xf>
    <xf numFmtId="0" fontId="18" fillId="0" borderId="241" xfId="25" applyFont="1" applyBorder="1" applyAlignment="1">
      <alignment horizontal="center" vertical="center"/>
      <protection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176" fontId="23" fillId="0" borderId="242" xfId="0" applyNumberFormat="1" applyFont="1" applyFill="1" applyBorder="1" applyAlignment="1">
      <alignment horizontal="center" vertical="center" wrapText="1"/>
    </xf>
    <xf numFmtId="176" fontId="23" fillId="0" borderId="9" xfId="0" applyNumberFormat="1" applyFont="1" applyFill="1" applyBorder="1" applyAlignment="1">
      <alignment horizontal="center" vertical="center" wrapText="1"/>
    </xf>
    <xf numFmtId="0" fontId="0" fillId="0" borderId="243" xfId="0" applyBorder="1" applyAlignment="1">
      <alignment horizontal="center" vertical="center" wrapText="1"/>
    </xf>
    <xf numFmtId="0" fontId="0" fillId="0" borderId="244" xfId="0" applyBorder="1" applyAlignment="1">
      <alignment horizontal="center" vertical="center" wrapText="1"/>
    </xf>
    <xf numFmtId="176" fontId="34" fillId="0" borderId="0" xfId="24" applyNumberFormat="1" applyFont="1" applyFill="1" applyAlignment="1">
      <alignment vertical="center" wrapText="1"/>
      <protection/>
    </xf>
    <xf numFmtId="0" fontId="44" fillId="0" borderId="0" xfId="0" applyFont="1" applyBorder="1" applyAlignment="1">
      <alignment horizontal="left" vertical="center" wrapText="1"/>
    </xf>
    <xf numFmtId="0" fontId="43" fillId="0" borderId="245" xfId="0" applyFont="1" applyFill="1" applyBorder="1" applyAlignment="1">
      <alignment horizontal="center" vertical="center" wrapText="1"/>
    </xf>
    <xf numFmtId="0" fontId="43" fillId="0" borderId="182" xfId="0" applyFont="1" applyFill="1" applyBorder="1" applyAlignment="1">
      <alignment horizontal="center" vertical="center" wrapText="1"/>
    </xf>
    <xf numFmtId="0" fontId="43" fillId="0" borderId="246" xfId="0" applyFont="1" applyFill="1" applyBorder="1" applyAlignment="1">
      <alignment horizontal="center" vertical="center" wrapText="1"/>
    </xf>
    <xf numFmtId="0" fontId="43" fillId="5" borderId="165" xfId="0" applyFont="1" applyFill="1" applyBorder="1" applyAlignment="1">
      <alignment horizontal="center" vertical="center" wrapText="1"/>
    </xf>
    <xf numFmtId="0" fontId="43" fillId="5" borderId="167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0" fillId="0" borderId="178" xfId="0" applyBorder="1" applyAlignment="1">
      <alignment horizontal="center" vertical="center"/>
    </xf>
    <xf numFmtId="0" fontId="0" fillId="0" borderId="180" xfId="0" applyBorder="1" applyAlignment="1">
      <alignment horizontal="center" vertical="center"/>
    </xf>
    <xf numFmtId="0" fontId="32" fillId="0" borderId="185" xfId="0" applyFont="1" applyFill="1" applyBorder="1" applyAlignment="1">
      <alignment horizontal="center" vertical="center" wrapText="1"/>
    </xf>
    <xf numFmtId="0" fontId="32" fillId="0" borderId="186" xfId="0" applyFont="1" applyFill="1" applyBorder="1" applyAlignment="1">
      <alignment horizontal="center" vertical="center" wrapText="1"/>
    </xf>
    <xf numFmtId="0" fontId="32" fillId="0" borderId="247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2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17" fillId="0" borderId="0" xfId="22" applyFont="1" applyAlignment="1">
      <alignment horizontal="center" vertical="center" wrapText="1"/>
      <protection/>
    </xf>
    <xf numFmtId="0" fontId="22" fillId="0" borderId="63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3" fontId="22" fillId="0" borderId="108" xfId="0" applyNumberFormat="1" applyFont="1" applyBorder="1" applyAlignment="1">
      <alignment horizontal="center" vertical="center" wrapText="1"/>
    </xf>
    <xf numFmtId="3" fontId="22" fillId="0" borderId="69" xfId="0" applyNumberFormat="1" applyFont="1" applyBorder="1" applyAlignment="1">
      <alignment horizontal="center" vertical="center" wrapText="1"/>
    </xf>
    <xf numFmtId="3" fontId="22" fillId="0" borderId="32" xfId="0" applyNumberFormat="1" applyFont="1" applyBorder="1" applyAlignment="1">
      <alignment horizontal="center" vertical="center" wrapText="1"/>
    </xf>
    <xf numFmtId="3" fontId="22" fillId="0" borderId="51" xfId="0" applyNumberFormat="1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3" fontId="22" fillId="0" borderId="30" xfId="0" applyNumberFormat="1" applyFont="1" applyFill="1" applyBorder="1" applyAlignment="1">
      <alignment horizontal="center" vertical="center" wrapText="1"/>
    </xf>
    <xf numFmtId="3" fontId="22" fillId="0" borderId="50" xfId="0" applyNumberFormat="1" applyFont="1" applyFill="1" applyBorder="1" applyAlignment="1">
      <alignment horizontal="center" vertical="center" wrapText="1"/>
    </xf>
    <xf numFmtId="3" fontId="22" fillId="0" borderId="108" xfId="0" applyNumberFormat="1" applyFont="1" applyFill="1" applyBorder="1" applyAlignment="1">
      <alignment horizontal="center" vertical="center" wrapText="1"/>
    </xf>
    <xf numFmtId="3" fontId="22" fillId="0" borderId="69" xfId="0" applyNumberFormat="1" applyFont="1" applyFill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83" xfId="0" applyFont="1" applyBorder="1" applyAlignment="1">
      <alignment horizontal="center" vertical="center"/>
    </xf>
    <xf numFmtId="3" fontId="22" fillId="0" borderId="137" xfId="0" applyNumberFormat="1" applyFont="1" applyBorder="1" applyAlignment="1">
      <alignment horizontal="center" vertical="center" wrapText="1"/>
    </xf>
    <xf numFmtId="3" fontId="22" fillId="0" borderId="70" xfId="0" applyNumberFormat="1" applyFont="1" applyBorder="1" applyAlignment="1">
      <alignment horizontal="center" vertical="center" wrapText="1"/>
    </xf>
    <xf numFmtId="3" fontId="22" fillId="0" borderId="55" xfId="0" applyNumberFormat="1" applyFont="1" applyFill="1" applyBorder="1" applyAlignment="1">
      <alignment horizontal="center" vertical="center" wrapText="1"/>
    </xf>
    <xf numFmtId="3" fontId="22" fillId="0" borderId="71" xfId="0" applyNumberFormat="1" applyFont="1" applyFill="1" applyBorder="1" applyAlignment="1">
      <alignment horizontal="center" vertical="center" wrapText="1"/>
    </xf>
    <xf numFmtId="0" fontId="23" fillId="0" borderId="7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156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 wrapText="1"/>
    </xf>
    <xf numFmtId="0" fontId="22" fillId="0" borderId="248" xfId="0" applyFont="1" applyBorder="1" applyAlignment="1">
      <alignment horizontal="center" vertical="center" wrapText="1"/>
    </xf>
    <xf numFmtId="3" fontId="22" fillId="0" borderId="97" xfId="0" applyNumberFormat="1" applyFont="1" applyBorder="1" applyAlignment="1">
      <alignment horizontal="center" vertical="center" wrapText="1"/>
    </xf>
    <xf numFmtId="3" fontId="22" fillId="0" borderId="126" xfId="0" applyNumberFormat="1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3" fontId="22" fillId="0" borderId="56" xfId="0" applyNumberFormat="1" applyFont="1" applyBorder="1" applyAlignment="1">
      <alignment horizontal="center" vertical="center" wrapText="1"/>
    </xf>
    <xf numFmtId="3" fontId="22" fillId="0" borderId="2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3" fontId="22" fillId="0" borderId="249" xfId="0" applyNumberFormat="1" applyFont="1" applyFill="1" applyBorder="1" applyAlignment="1">
      <alignment horizontal="center" vertical="center" wrapText="1"/>
    </xf>
    <xf numFmtId="3" fontId="22" fillId="0" borderId="250" xfId="0" applyNumberFormat="1" applyFont="1" applyFill="1" applyBorder="1" applyAlignment="1">
      <alignment horizontal="center" vertical="center" wrapText="1"/>
    </xf>
    <xf numFmtId="3" fontId="22" fillId="0" borderId="251" xfId="0" applyNumberFormat="1" applyFont="1" applyFill="1" applyBorder="1" applyAlignment="1">
      <alignment horizontal="center" vertical="center" wrapText="1"/>
    </xf>
    <xf numFmtId="3" fontId="22" fillId="0" borderId="252" xfId="0" applyNumberFormat="1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4" fontId="22" fillId="0" borderId="56" xfId="0" applyNumberFormat="1" applyFont="1" applyBorder="1" applyAlignment="1">
      <alignment horizontal="center" vertical="center" wrapText="1"/>
    </xf>
    <xf numFmtId="4" fontId="22" fillId="0" borderId="20" xfId="0" applyNumberFormat="1" applyFont="1" applyBorder="1" applyAlignment="1">
      <alignment horizontal="center" vertical="center" wrapText="1"/>
    </xf>
    <xf numFmtId="0" fontId="10" fillId="0" borderId="25" xfId="21" applyBorder="1" applyAlignment="1">
      <alignment vertical="center" wrapText="1"/>
      <protection/>
    </xf>
    <xf numFmtId="0" fontId="10" fillId="0" borderId="72" xfId="21" applyBorder="1" applyAlignment="1">
      <alignment vertical="center" wrapText="1"/>
      <protection/>
    </xf>
    <xf numFmtId="0" fontId="10" fillId="0" borderId="101" xfId="21" applyBorder="1" applyAlignment="1">
      <alignment vertical="center" wrapText="1"/>
      <protection/>
    </xf>
    <xf numFmtId="0" fontId="10" fillId="0" borderId="25" xfId="21" applyBorder="1" applyAlignment="1">
      <alignment horizontal="center" vertical="center" wrapText="1"/>
      <protection/>
    </xf>
    <xf numFmtId="0" fontId="10" fillId="0" borderId="72" xfId="21" applyBorder="1" applyAlignment="1">
      <alignment horizontal="center" vertical="center" wrapText="1"/>
      <protection/>
    </xf>
    <xf numFmtId="0" fontId="10" fillId="0" borderId="101" xfId="21" applyBorder="1" applyAlignment="1">
      <alignment horizontal="center" vertical="center" wrapText="1"/>
      <protection/>
    </xf>
    <xf numFmtId="0" fontId="24" fillId="0" borderId="0" xfId="21" applyFont="1" applyAlignment="1">
      <alignment horizontal="center" vertical="center"/>
      <protection/>
    </xf>
  </cellXfs>
  <cellStyles count="14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maketa dle zákona" xfId="20"/>
    <cellStyle name="normální_Počty financovaných studentů 1998-2006" xfId="21"/>
    <cellStyle name="normální_Přehled poskyt. prostředků VŠ-rozpočet 2000-2006" xfId="22"/>
    <cellStyle name="normální_Tab.1-bilance PV" xfId="23"/>
    <cellStyle name="normální_Tab.3 ODPOČTY_25.1.06 po PV" xfId="24"/>
    <cellStyle name="normální_Tabulka 1-Bilanční-návrh 13.1.04" xfId="25"/>
    <cellStyle name="Percent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3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2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2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5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5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981450" y="481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352425</xdr:colOff>
      <xdr:row>21</xdr:row>
      <xdr:rowOff>0</xdr:rowOff>
    </xdr:from>
    <xdr:to>
      <xdr:col>7</xdr:col>
      <xdr:colOff>352425</xdr:colOff>
      <xdr:row>21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6553200" y="481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657225" y="481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21</xdr:row>
      <xdr:rowOff>0</xdr:rowOff>
    </xdr:from>
    <xdr:to>
      <xdr:col>5</xdr:col>
      <xdr:colOff>342900</xdr:colOff>
      <xdr:row>21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5172075" y="481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21</xdr:row>
      <xdr:rowOff>0</xdr:rowOff>
    </xdr:from>
    <xdr:to>
      <xdr:col>3</xdr:col>
      <xdr:colOff>409575</xdr:colOff>
      <xdr:row>21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3600450" y="481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28575</xdr:rowOff>
    </xdr:from>
    <xdr:to>
      <xdr:col>11</xdr:col>
      <xdr:colOff>0</xdr:colOff>
      <xdr:row>20</xdr:row>
      <xdr:rowOff>123825</xdr:rowOff>
    </xdr:to>
    <xdr:sp>
      <xdr:nvSpPr>
        <xdr:cNvPr id="6" name="AutoShape 6"/>
        <xdr:cNvSpPr>
          <a:spLocks/>
        </xdr:cNvSpPr>
      </xdr:nvSpPr>
      <xdr:spPr>
        <a:xfrm>
          <a:off x="9401175" y="4429125"/>
          <a:ext cx="0" cy="9525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21</xdr:row>
      <xdr:rowOff>0</xdr:rowOff>
    </xdr:from>
    <xdr:to>
      <xdr:col>11</xdr:col>
      <xdr:colOff>0</xdr:colOff>
      <xdr:row>21</xdr:row>
      <xdr:rowOff>0</xdr:rowOff>
    </xdr:to>
    <xdr:sp>
      <xdr:nvSpPr>
        <xdr:cNvPr id="7" name="AutoShape 7"/>
        <xdr:cNvSpPr>
          <a:spLocks/>
        </xdr:cNvSpPr>
      </xdr:nvSpPr>
      <xdr:spPr>
        <a:xfrm>
          <a:off x="9401175" y="4819650"/>
          <a:ext cx="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21</xdr:row>
      <xdr:rowOff>0</xdr:rowOff>
    </xdr:from>
    <xdr:to>
      <xdr:col>11</xdr:col>
      <xdr:colOff>0</xdr:colOff>
      <xdr:row>21</xdr:row>
      <xdr:rowOff>0</xdr:rowOff>
    </xdr:to>
    <xdr:sp>
      <xdr:nvSpPr>
        <xdr:cNvPr id="8" name="AutoShape 8"/>
        <xdr:cNvSpPr>
          <a:spLocks/>
        </xdr:cNvSpPr>
      </xdr:nvSpPr>
      <xdr:spPr>
        <a:xfrm>
          <a:off x="9401175" y="4819650"/>
          <a:ext cx="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21</xdr:row>
      <xdr:rowOff>0</xdr:rowOff>
    </xdr:from>
    <xdr:to>
      <xdr:col>5</xdr:col>
      <xdr:colOff>352425</xdr:colOff>
      <xdr:row>21</xdr:row>
      <xdr:rowOff>0</xdr:rowOff>
    </xdr:to>
    <xdr:sp>
      <xdr:nvSpPr>
        <xdr:cNvPr id="9" name="Line 9"/>
        <xdr:cNvSpPr>
          <a:spLocks/>
        </xdr:cNvSpPr>
      </xdr:nvSpPr>
      <xdr:spPr>
        <a:xfrm flipH="1" flipV="1">
          <a:off x="5181600" y="481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21</xdr:row>
      <xdr:rowOff>0</xdr:rowOff>
    </xdr:from>
    <xdr:to>
      <xdr:col>11</xdr:col>
      <xdr:colOff>0</xdr:colOff>
      <xdr:row>21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9401175" y="4819650"/>
          <a:ext cx="0" cy="0"/>
        </a:xfrm>
        <a:prstGeom prst="wedgeRoundRectCallout">
          <a:avLst>
            <a:gd name="adj1" fmla="val -46666"/>
            <a:gd name="adj2" fmla="val -198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Oproti listu "skut.2000-2005+2006 podrobn (3)" byl přidán vyznačený sloupec</a:t>
          </a:r>
        </a:p>
      </xdr:txBody>
    </xdr:sp>
    <xdr:clientData/>
  </xdr:twoCellAnchor>
  <xdr:twoCellAnchor>
    <xdr:from>
      <xdr:col>3</xdr:col>
      <xdr:colOff>76200</xdr:colOff>
      <xdr:row>20</xdr:row>
      <xdr:rowOff>152400</xdr:rowOff>
    </xdr:from>
    <xdr:to>
      <xdr:col>3</xdr:col>
      <xdr:colOff>190500</xdr:colOff>
      <xdr:row>20</xdr:row>
      <xdr:rowOff>238125</xdr:rowOff>
    </xdr:to>
    <xdr:sp>
      <xdr:nvSpPr>
        <xdr:cNvPr id="11" name="AutoShape 11"/>
        <xdr:cNvSpPr>
          <a:spLocks/>
        </xdr:cNvSpPr>
      </xdr:nvSpPr>
      <xdr:spPr>
        <a:xfrm>
          <a:off x="3267075" y="4552950"/>
          <a:ext cx="114300" cy="85725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22</xdr:row>
      <xdr:rowOff>28575</xdr:rowOff>
    </xdr:from>
    <xdr:to>
      <xdr:col>0</xdr:col>
      <xdr:colOff>342900</xdr:colOff>
      <xdr:row>22</xdr:row>
      <xdr:rowOff>114300</xdr:rowOff>
    </xdr:to>
    <xdr:sp>
      <xdr:nvSpPr>
        <xdr:cNvPr id="12" name="AutoShape 12"/>
        <xdr:cNvSpPr>
          <a:spLocks/>
        </xdr:cNvSpPr>
      </xdr:nvSpPr>
      <xdr:spPr>
        <a:xfrm>
          <a:off x="228600" y="5010150"/>
          <a:ext cx="114300" cy="85725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19</xdr:row>
      <xdr:rowOff>38100</xdr:rowOff>
    </xdr:from>
    <xdr:to>
      <xdr:col>3</xdr:col>
      <xdr:colOff>180975</xdr:colOff>
      <xdr:row>19</xdr:row>
      <xdr:rowOff>123825</xdr:rowOff>
    </xdr:to>
    <xdr:sp>
      <xdr:nvSpPr>
        <xdr:cNvPr id="13" name="AutoShape 13"/>
        <xdr:cNvSpPr>
          <a:spLocks/>
        </xdr:cNvSpPr>
      </xdr:nvSpPr>
      <xdr:spPr>
        <a:xfrm>
          <a:off x="3257550" y="4267200"/>
          <a:ext cx="114300" cy="85725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showGridLines="0" zoomScale="75" zoomScaleNormal="75" workbookViewId="0" topLeftCell="A1">
      <pane xSplit="1" ySplit="1" topLeftCell="G2" activePane="bottomRight" state="frozen"/>
      <selection pane="topLeft" activeCell="F13" sqref="F13"/>
      <selection pane="topRight" activeCell="F13" sqref="F13"/>
      <selection pane="bottomLeft" activeCell="F13" sqref="F13"/>
      <selection pane="bottomRight" activeCell="A5" sqref="A5"/>
    </sheetView>
  </sheetViews>
  <sheetFormatPr defaultColWidth="9.140625" defaultRowHeight="12.75"/>
  <cols>
    <col min="1" max="1" width="104.00390625" style="759" bestFit="1" customWidth="1"/>
    <col min="2" max="2" width="13.140625" style="759" customWidth="1"/>
    <col min="3" max="3" width="15.421875" style="759" customWidth="1"/>
    <col min="4" max="4" width="13.140625" style="759" customWidth="1"/>
    <col min="5" max="7" width="6.8515625" style="759" customWidth="1"/>
    <col min="8" max="8" width="14.57421875" style="759" customWidth="1"/>
    <col min="9" max="9" width="14.140625" style="759" customWidth="1"/>
    <col min="10" max="10" width="14.421875" style="759" customWidth="1"/>
    <col min="11" max="11" width="13.28125" style="759" customWidth="1"/>
    <col min="12" max="12" width="8.140625" style="759" customWidth="1"/>
    <col min="13" max="16384" width="9.140625" style="1" customWidth="1"/>
  </cols>
  <sheetData>
    <row r="1" spans="1:12" ht="20.25">
      <c r="A1" s="757" t="s">
        <v>115</v>
      </c>
      <c r="B1" s="762"/>
      <c r="C1" s="756"/>
      <c r="D1" s="756"/>
      <c r="E1" s="756"/>
      <c r="F1" s="756"/>
      <c r="G1" s="756"/>
      <c r="H1" s="756"/>
      <c r="I1" s="756"/>
      <c r="J1" s="756"/>
      <c r="K1" s="756"/>
      <c r="L1" s="756"/>
    </row>
    <row r="2" spans="1:12" ht="18.75">
      <c r="A2" s="758"/>
      <c r="B2" s="762"/>
      <c r="C2" s="756"/>
      <c r="D2" s="756"/>
      <c r="E2" s="756"/>
      <c r="F2" s="756"/>
      <c r="G2" s="756"/>
      <c r="H2" s="756"/>
      <c r="I2" s="756"/>
      <c r="J2" s="756"/>
      <c r="K2" s="756"/>
      <c r="L2" s="756"/>
    </row>
    <row r="3" spans="1:2" ht="12" customHeight="1">
      <c r="A3" s="758"/>
      <c r="B3" s="762"/>
    </row>
    <row r="4" spans="3:11" ht="15.75" thickBot="1">
      <c r="C4" s="763"/>
      <c r="K4" s="764"/>
    </row>
    <row r="5" spans="1:12" ht="12.75">
      <c r="A5" s="121"/>
      <c r="B5" s="2"/>
      <c r="C5" s="3"/>
      <c r="D5" s="3"/>
      <c r="E5" s="3"/>
      <c r="F5" s="3"/>
      <c r="G5" s="3"/>
      <c r="H5" s="3"/>
      <c r="I5" s="3"/>
      <c r="J5" s="3"/>
      <c r="K5" s="3"/>
      <c r="L5" s="819"/>
    </row>
    <row r="6" spans="1:12" ht="16.5" thickBot="1">
      <c r="A6" s="122"/>
      <c r="B6" s="4"/>
      <c r="C6" s="5" t="s">
        <v>114</v>
      </c>
      <c r="D6" s="6"/>
      <c r="E6" s="6"/>
      <c r="F6" s="6"/>
      <c r="G6" s="6"/>
      <c r="H6" s="6"/>
      <c r="I6" s="6"/>
      <c r="J6" s="6"/>
      <c r="K6" s="6"/>
      <c r="L6" s="820"/>
    </row>
    <row r="7" spans="1:12" ht="16.5" thickBot="1">
      <c r="A7" s="123"/>
      <c r="B7" s="7" t="s">
        <v>125</v>
      </c>
      <c r="C7" s="8"/>
      <c r="D7" s="8"/>
      <c r="E7" s="8"/>
      <c r="F7" s="8"/>
      <c r="G7" s="8"/>
      <c r="H7" s="8"/>
      <c r="I7" s="8"/>
      <c r="J7" s="8"/>
      <c r="K7" s="9"/>
      <c r="L7" s="124"/>
    </row>
    <row r="8" spans="1:12" ht="15.75">
      <c r="A8" s="125" t="s">
        <v>126</v>
      </c>
      <c r="B8" s="10" t="s">
        <v>127</v>
      </c>
      <c r="C8" s="11" t="s">
        <v>128</v>
      </c>
      <c r="D8" s="12" t="s">
        <v>128</v>
      </c>
      <c r="E8" s="13" t="s">
        <v>129</v>
      </c>
      <c r="F8" s="14"/>
      <c r="G8" s="14"/>
      <c r="H8" s="14"/>
      <c r="I8" s="14"/>
      <c r="J8" s="14"/>
      <c r="K8" s="15"/>
      <c r="L8" s="16" t="s">
        <v>130</v>
      </c>
    </row>
    <row r="9" spans="1:12" ht="15.75">
      <c r="A9" s="122"/>
      <c r="B9" s="17"/>
      <c r="C9" s="18" t="s">
        <v>131</v>
      </c>
      <c r="D9" s="765" t="s">
        <v>132</v>
      </c>
      <c r="E9" s="19"/>
      <c r="F9" s="20" t="s">
        <v>129</v>
      </c>
      <c r="G9" s="21"/>
      <c r="H9" s="22"/>
      <c r="I9" s="23" t="s">
        <v>133</v>
      </c>
      <c r="J9" s="23" t="s">
        <v>134</v>
      </c>
      <c r="K9" s="23" t="s">
        <v>150</v>
      </c>
      <c r="L9" s="24" t="s">
        <v>135</v>
      </c>
    </row>
    <row r="10" spans="1:12" ht="13.5" thickBot="1">
      <c r="A10" s="126"/>
      <c r="B10" s="25"/>
      <c r="C10" s="26" t="s">
        <v>136</v>
      </c>
      <c r="D10" s="27" t="s">
        <v>136</v>
      </c>
      <c r="E10" s="27" t="s">
        <v>137</v>
      </c>
      <c r="F10" s="28" t="s">
        <v>138</v>
      </c>
      <c r="G10" s="29" t="s">
        <v>139</v>
      </c>
      <c r="H10" s="27" t="s">
        <v>140</v>
      </c>
      <c r="I10" s="27" t="s">
        <v>141</v>
      </c>
      <c r="J10" s="27" t="s">
        <v>136</v>
      </c>
      <c r="K10" s="27" t="s">
        <v>142</v>
      </c>
      <c r="L10" s="30"/>
    </row>
    <row r="11" spans="1:12" ht="16.5" thickBot="1">
      <c r="A11" s="31" t="s">
        <v>151</v>
      </c>
      <c r="B11" s="32">
        <v>22212669</v>
      </c>
      <c r="C11" s="36">
        <v>3387907</v>
      </c>
      <c r="D11" s="33">
        <v>18824762</v>
      </c>
      <c r="E11" s="33">
        <v>0</v>
      </c>
      <c r="F11" s="34">
        <v>0</v>
      </c>
      <c r="G11" s="35">
        <v>0</v>
      </c>
      <c r="H11" s="766">
        <v>0</v>
      </c>
      <c r="I11" s="766">
        <v>9918603</v>
      </c>
      <c r="J11" s="766">
        <v>8906159</v>
      </c>
      <c r="K11" s="33">
        <v>18824762</v>
      </c>
      <c r="L11" s="767">
        <v>0</v>
      </c>
    </row>
    <row r="12" spans="1:12" ht="16.5" thickBot="1">
      <c r="A12" s="38" t="s">
        <v>149</v>
      </c>
      <c r="B12" s="39">
        <v>19064257</v>
      </c>
      <c r="C12" s="768">
        <v>508319</v>
      </c>
      <c r="D12" s="40">
        <v>18555938</v>
      </c>
      <c r="E12" s="40">
        <v>0</v>
      </c>
      <c r="F12" s="41">
        <v>0</v>
      </c>
      <c r="G12" s="42">
        <v>0</v>
      </c>
      <c r="H12" s="769">
        <v>0</v>
      </c>
      <c r="I12" s="769">
        <v>9918603</v>
      </c>
      <c r="J12" s="769">
        <v>8637335</v>
      </c>
      <c r="K12" s="40">
        <v>18555938</v>
      </c>
      <c r="L12" s="770">
        <v>0</v>
      </c>
    </row>
    <row r="13" spans="1:12" ht="13.5" thickBot="1">
      <c r="A13" s="46" t="s">
        <v>152</v>
      </c>
      <c r="B13" s="47">
        <v>20.39</v>
      </c>
      <c r="C13" s="48">
        <v>60.91</v>
      </c>
      <c r="D13" s="771">
        <v>18.21</v>
      </c>
      <c r="E13" s="771">
        <v>0</v>
      </c>
      <c r="F13" s="772">
        <v>0</v>
      </c>
      <c r="G13" s="773">
        <v>0</v>
      </c>
      <c r="H13" s="771">
        <v>0</v>
      </c>
      <c r="I13" s="771">
        <v>71.28</v>
      </c>
      <c r="J13" s="771">
        <v>42.61</v>
      </c>
      <c r="K13" s="771">
        <v>54.07</v>
      </c>
      <c r="L13" s="774">
        <v>0</v>
      </c>
    </row>
    <row r="14" spans="1:12" ht="13.5" thickBot="1">
      <c r="A14" s="49" t="s">
        <v>91</v>
      </c>
      <c r="B14" s="50">
        <v>3148412</v>
      </c>
      <c r="C14" s="51">
        <v>2879588</v>
      </c>
      <c r="D14" s="52">
        <v>268824</v>
      </c>
      <c r="E14" s="52"/>
      <c r="F14" s="53"/>
      <c r="G14" s="54"/>
      <c r="H14" s="56"/>
      <c r="I14" s="56"/>
      <c r="J14" s="56">
        <v>268824</v>
      </c>
      <c r="K14" s="52">
        <v>268824</v>
      </c>
      <c r="L14" s="775"/>
    </row>
    <row r="15" spans="1:12" ht="15.75">
      <c r="A15" s="57" t="s">
        <v>153</v>
      </c>
      <c r="B15" s="58">
        <v>-980</v>
      </c>
      <c r="C15" s="776">
        <v>0</v>
      </c>
      <c r="D15" s="59">
        <v>-980</v>
      </c>
      <c r="E15" s="59">
        <v>0</v>
      </c>
      <c r="F15" s="60">
        <v>0</v>
      </c>
      <c r="G15" s="61">
        <v>0</v>
      </c>
      <c r="H15" s="777">
        <v>0</v>
      </c>
      <c r="I15" s="778">
        <v>0</v>
      </c>
      <c r="J15" s="778">
        <v>-980</v>
      </c>
      <c r="K15" s="59">
        <v>-980</v>
      </c>
      <c r="L15" s="821">
        <v>0</v>
      </c>
    </row>
    <row r="16" spans="1:12" ht="13.5" thickBot="1">
      <c r="A16" s="62" t="s">
        <v>143</v>
      </c>
      <c r="B16" s="44">
        <v>0</v>
      </c>
      <c r="C16" s="45"/>
      <c r="D16" s="63"/>
      <c r="E16" s="63"/>
      <c r="F16" s="64"/>
      <c r="G16" s="65"/>
      <c r="H16" s="779"/>
      <c r="I16" s="779"/>
      <c r="J16" s="779">
        <v>0</v>
      </c>
      <c r="K16" s="63"/>
      <c r="L16" s="780"/>
    </row>
    <row r="17" spans="1:12" s="824" customFormat="1" ht="12.75">
      <c r="A17" s="830" t="s">
        <v>154</v>
      </c>
      <c r="B17" s="831">
        <v>-980</v>
      </c>
      <c r="C17" s="832">
        <v>0</v>
      </c>
      <c r="D17" s="833">
        <v>-980</v>
      </c>
      <c r="E17" s="833">
        <v>0</v>
      </c>
      <c r="F17" s="834">
        <v>0</v>
      </c>
      <c r="G17" s="835">
        <v>0</v>
      </c>
      <c r="H17" s="836">
        <v>0</v>
      </c>
      <c r="I17" s="836">
        <v>0</v>
      </c>
      <c r="J17" s="836">
        <v>-980</v>
      </c>
      <c r="K17" s="833">
        <v>-980</v>
      </c>
      <c r="L17" s="837">
        <v>0</v>
      </c>
    </row>
    <row r="18" spans="1:12" ht="12.75">
      <c r="A18" s="49" t="s">
        <v>92</v>
      </c>
      <c r="B18" s="50">
        <v>-980</v>
      </c>
      <c r="C18" s="51"/>
      <c r="D18" s="52">
        <v>-980</v>
      </c>
      <c r="E18" s="52"/>
      <c r="F18" s="53"/>
      <c r="G18" s="54"/>
      <c r="H18" s="56"/>
      <c r="I18" s="56"/>
      <c r="J18" s="56">
        <v>-980</v>
      </c>
      <c r="K18" s="52">
        <v>-980</v>
      </c>
      <c r="L18" s="775"/>
    </row>
    <row r="19" spans="1:12" s="838" customFormat="1" ht="12.75">
      <c r="A19" s="830" t="s">
        <v>144</v>
      </c>
      <c r="B19" s="87">
        <v>0</v>
      </c>
      <c r="C19" s="88">
        <v>0</v>
      </c>
      <c r="D19" s="89">
        <v>0</v>
      </c>
      <c r="E19" s="89">
        <v>0</v>
      </c>
      <c r="F19" s="90">
        <v>0</v>
      </c>
      <c r="G19" s="91">
        <v>0</v>
      </c>
      <c r="H19" s="800">
        <v>0</v>
      </c>
      <c r="I19" s="800">
        <v>0</v>
      </c>
      <c r="J19" s="800">
        <v>0</v>
      </c>
      <c r="K19" s="89">
        <v>0</v>
      </c>
      <c r="L19" s="801">
        <v>0</v>
      </c>
    </row>
    <row r="20" spans="1:12" s="838" customFormat="1" ht="13.5" thickBot="1">
      <c r="A20" s="830" t="s">
        <v>145</v>
      </c>
      <c r="B20" s="87">
        <v>0</v>
      </c>
      <c r="C20" s="88">
        <v>0</v>
      </c>
      <c r="D20" s="89">
        <v>0</v>
      </c>
      <c r="E20" s="89">
        <v>0</v>
      </c>
      <c r="F20" s="90">
        <v>0</v>
      </c>
      <c r="G20" s="91">
        <v>0</v>
      </c>
      <c r="H20" s="800">
        <v>0</v>
      </c>
      <c r="I20" s="800">
        <v>0</v>
      </c>
      <c r="J20" s="800">
        <v>0</v>
      </c>
      <c r="K20" s="89">
        <v>0</v>
      </c>
      <c r="L20" s="801">
        <v>0</v>
      </c>
    </row>
    <row r="21" spans="1:12" ht="16.5" thickBot="1">
      <c r="A21" s="31" t="s">
        <v>155</v>
      </c>
      <c r="B21" s="37">
        <v>22211689</v>
      </c>
      <c r="C21" s="36">
        <v>3387907</v>
      </c>
      <c r="D21" s="66">
        <v>18823782</v>
      </c>
      <c r="E21" s="33">
        <v>0</v>
      </c>
      <c r="F21" s="34">
        <v>0</v>
      </c>
      <c r="G21" s="35">
        <v>0</v>
      </c>
      <c r="H21" s="766">
        <v>0</v>
      </c>
      <c r="I21" s="766">
        <v>9918603</v>
      </c>
      <c r="J21" s="766">
        <v>8905179</v>
      </c>
      <c r="K21" s="33">
        <v>18823782</v>
      </c>
      <c r="L21" s="767">
        <v>0</v>
      </c>
    </row>
    <row r="22" spans="1:12" ht="16.5" thickBot="1">
      <c r="A22" s="31" t="s">
        <v>156</v>
      </c>
      <c r="B22" s="37">
        <v>19063277</v>
      </c>
      <c r="C22" s="36">
        <v>508319</v>
      </c>
      <c r="D22" s="66">
        <v>18554958</v>
      </c>
      <c r="E22" s="33">
        <v>0</v>
      </c>
      <c r="F22" s="34">
        <v>0</v>
      </c>
      <c r="G22" s="35">
        <v>0</v>
      </c>
      <c r="H22" s="766">
        <v>0</v>
      </c>
      <c r="I22" s="766">
        <v>9918603</v>
      </c>
      <c r="J22" s="766">
        <v>8636355</v>
      </c>
      <c r="K22" s="33">
        <v>18554958</v>
      </c>
      <c r="L22" s="767">
        <v>0</v>
      </c>
    </row>
    <row r="23" spans="1:12" ht="13.5" thickBot="1">
      <c r="A23" s="46" t="s">
        <v>152</v>
      </c>
      <c r="B23" s="47">
        <v>20.44</v>
      </c>
      <c r="C23" s="48">
        <v>60.91</v>
      </c>
      <c r="D23" s="771">
        <v>18.26</v>
      </c>
      <c r="E23" s="771">
        <v>0</v>
      </c>
      <c r="F23" s="772">
        <v>0</v>
      </c>
      <c r="G23" s="773">
        <v>0</v>
      </c>
      <c r="H23" s="771">
        <v>0</v>
      </c>
      <c r="I23" s="771">
        <v>71.27</v>
      </c>
      <c r="J23" s="771">
        <v>43.51</v>
      </c>
      <c r="K23" s="771">
        <v>54.74</v>
      </c>
      <c r="L23" s="774">
        <v>0</v>
      </c>
    </row>
    <row r="24" spans="1:12" ht="13.5" thickBot="1">
      <c r="A24" s="49" t="s">
        <v>91</v>
      </c>
      <c r="B24" s="50">
        <v>3148412</v>
      </c>
      <c r="C24" s="106">
        <v>2879588</v>
      </c>
      <c r="D24" s="52">
        <v>268824</v>
      </c>
      <c r="E24" s="52">
        <v>0</v>
      </c>
      <c r="F24" s="53">
        <v>0</v>
      </c>
      <c r="G24" s="54">
        <v>0</v>
      </c>
      <c r="H24" s="56">
        <v>0</v>
      </c>
      <c r="I24" s="56">
        <v>0</v>
      </c>
      <c r="J24" s="56">
        <v>268824</v>
      </c>
      <c r="K24" s="52">
        <v>268824</v>
      </c>
      <c r="L24" s="775">
        <v>0</v>
      </c>
    </row>
    <row r="25" spans="1:12" ht="13.5" thickBot="1">
      <c r="A25" s="67" t="s">
        <v>157</v>
      </c>
      <c r="B25" s="68">
        <v>3557649</v>
      </c>
      <c r="C25" s="69">
        <v>1759159</v>
      </c>
      <c r="D25" s="70">
        <v>1798490</v>
      </c>
      <c r="E25" s="71">
        <v>0</v>
      </c>
      <c r="F25" s="72">
        <v>0</v>
      </c>
      <c r="G25" s="73">
        <v>0</v>
      </c>
      <c r="H25" s="781">
        <v>0</v>
      </c>
      <c r="I25" s="781">
        <v>495930</v>
      </c>
      <c r="J25" s="781">
        <v>1302560</v>
      </c>
      <c r="K25" s="71">
        <v>1798490</v>
      </c>
      <c r="L25" s="782">
        <v>0</v>
      </c>
    </row>
    <row r="26" spans="1:12" ht="12.75">
      <c r="A26" s="74" t="s">
        <v>148</v>
      </c>
      <c r="B26" s="75">
        <v>1816611</v>
      </c>
      <c r="C26" s="76">
        <v>0</v>
      </c>
      <c r="D26" s="77">
        <v>1816611</v>
      </c>
      <c r="E26" s="783">
        <v>0</v>
      </c>
      <c r="F26" s="784">
        <v>0</v>
      </c>
      <c r="G26" s="785">
        <v>0</v>
      </c>
      <c r="H26" s="783">
        <v>0</v>
      </c>
      <c r="I26" s="783">
        <v>495930</v>
      </c>
      <c r="J26" s="783">
        <v>1320681</v>
      </c>
      <c r="K26" s="783">
        <v>1816611</v>
      </c>
      <c r="L26" s="786">
        <v>0</v>
      </c>
    </row>
    <row r="27" spans="1:12" ht="12.75">
      <c r="A27" s="78" t="s">
        <v>158</v>
      </c>
      <c r="B27" s="79">
        <v>340273</v>
      </c>
      <c r="C27" s="80">
        <v>-121867</v>
      </c>
      <c r="D27" s="81">
        <v>462140</v>
      </c>
      <c r="E27" s="81">
        <v>0</v>
      </c>
      <c r="F27" s="82">
        <v>0</v>
      </c>
      <c r="G27" s="83">
        <v>0</v>
      </c>
      <c r="H27" s="787">
        <v>0</v>
      </c>
      <c r="I27" s="787">
        <v>495930</v>
      </c>
      <c r="J27" s="81">
        <v>-33790</v>
      </c>
      <c r="K27" s="81">
        <v>462140</v>
      </c>
      <c r="L27" s="788">
        <v>0</v>
      </c>
    </row>
    <row r="28" spans="1:12" ht="12.75">
      <c r="A28" s="84" t="s">
        <v>93</v>
      </c>
      <c r="B28" s="50">
        <v>495930</v>
      </c>
      <c r="C28" s="51"/>
      <c r="D28" s="52">
        <v>495930</v>
      </c>
      <c r="E28" s="52">
        <v>0</v>
      </c>
      <c r="F28" s="53"/>
      <c r="G28" s="54"/>
      <c r="H28" s="52">
        <v>0</v>
      </c>
      <c r="I28" s="56">
        <v>495930</v>
      </c>
      <c r="J28" s="789"/>
      <c r="K28" s="52">
        <v>495930</v>
      </c>
      <c r="L28" s="55"/>
    </row>
    <row r="29" spans="1:12" ht="12.75">
      <c r="A29" s="84" t="s">
        <v>94</v>
      </c>
      <c r="B29" s="790">
        <v>-469600</v>
      </c>
      <c r="C29" s="791">
        <v>-451479</v>
      </c>
      <c r="D29" s="792">
        <v>-18121</v>
      </c>
      <c r="E29" s="792"/>
      <c r="F29" s="793"/>
      <c r="G29" s="794"/>
      <c r="H29" s="795"/>
      <c r="I29" s="795"/>
      <c r="J29" s="796">
        <v>-18121</v>
      </c>
      <c r="K29" s="792">
        <v>-18121</v>
      </c>
      <c r="L29" s="797"/>
    </row>
    <row r="30" spans="1:12" ht="12.75">
      <c r="A30" s="85" t="s">
        <v>95</v>
      </c>
      <c r="B30" s="50">
        <v>-15669</v>
      </c>
      <c r="C30" s="51"/>
      <c r="D30" s="52">
        <v>-15669</v>
      </c>
      <c r="E30" s="52"/>
      <c r="F30" s="53"/>
      <c r="G30" s="54"/>
      <c r="H30" s="56"/>
      <c r="I30" s="799"/>
      <c r="J30" s="798">
        <v>-15669</v>
      </c>
      <c r="K30" s="52">
        <v>-15669</v>
      </c>
      <c r="L30" s="775"/>
    </row>
    <row r="31" spans="1:12" ht="12.75">
      <c r="A31" s="85" t="s">
        <v>96</v>
      </c>
      <c r="B31" s="50">
        <v>-204589</v>
      </c>
      <c r="C31" s="51"/>
      <c r="D31" s="52">
        <v>-204589</v>
      </c>
      <c r="E31" s="52"/>
      <c r="F31" s="53"/>
      <c r="G31" s="54"/>
      <c r="H31" s="56"/>
      <c r="I31" s="56"/>
      <c r="J31" s="798">
        <v>-204589</v>
      </c>
      <c r="K31" s="52">
        <v>-204589</v>
      </c>
      <c r="L31" s="775"/>
    </row>
    <row r="32" spans="1:12" ht="25.5">
      <c r="A32" s="761" t="s">
        <v>97</v>
      </c>
      <c r="B32" s="50">
        <v>534201</v>
      </c>
      <c r="C32" s="51">
        <v>329612</v>
      </c>
      <c r="D32" s="52">
        <v>204589</v>
      </c>
      <c r="E32" s="52"/>
      <c r="F32" s="53"/>
      <c r="G32" s="54"/>
      <c r="H32" s="56"/>
      <c r="I32" s="56"/>
      <c r="J32" s="798">
        <v>204589</v>
      </c>
      <c r="K32" s="52">
        <v>204589</v>
      </c>
      <c r="L32" s="775"/>
    </row>
    <row r="33" spans="1:12" ht="12.75">
      <c r="A33" s="86" t="s">
        <v>159</v>
      </c>
      <c r="B33" s="87">
        <v>3193451</v>
      </c>
      <c r="C33" s="88">
        <v>1867801</v>
      </c>
      <c r="D33" s="89">
        <v>1325650</v>
      </c>
      <c r="E33" s="89">
        <v>0</v>
      </c>
      <c r="F33" s="90">
        <v>0</v>
      </c>
      <c r="G33" s="91">
        <v>0</v>
      </c>
      <c r="H33" s="800">
        <v>0</v>
      </c>
      <c r="I33" s="800">
        <v>0</v>
      </c>
      <c r="J33" s="89">
        <v>1325650</v>
      </c>
      <c r="K33" s="89">
        <v>1325650</v>
      </c>
      <c r="L33" s="801">
        <v>0</v>
      </c>
    </row>
    <row r="34" spans="1:12" ht="12.75">
      <c r="A34" s="760" t="s">
        <v>98</v>
      </c>
      <c r="B34" s="93">
        <v>2193451</v>
      </c>
      <c r="C34" s="802">
        <v>1867801</v>
      </c>
      <c r="D34" s="92">
        <v>325650</v>
      </c>
      <c r="E34" s="92"/>
      <c r="F34" s="803"/>
      <c r="G34" s="804"/>
      <c r="H34" s="805"/>
      <c r="I34" s="805"/>
      <c r="J34" s="806">
        <v>325650</v>
      </c>
      <c r="K34" s="92">
        <v>325650</v>
      </c>
      <c r="L34" s="807"/>
    </row>
    <row r="35" spans="1:12" ht="12.75">
      <c r="A35" s="760" t="s">
        <v>99</v>
      </c>
      <c r="B35" s="93">
        <v>1000000</v>
      </c>
      <c r="C35" s="802"/>
      <c r="D35" s="92">
        <v>1000000</v>
      </c>
      <c r="E35" s="92"/>
      <c r="F35" s="803"/>
      <c r="G35" s="804"/>
      <c r="H35" s="805"/>
      <c r="I35" s="805"/>
      <c r="J35" s="806">
        <v>1000000</v>
      </c>
      <c r="K35" s="92">
        <v>1000000</v>
      </c>
      <c r="L35" s="807"/>
    </row>
    <row r="36" spans="1:12" s="824" customFormat="1" ht="12.75">
      <c r="A36" s="86" t="s">
        <v>160</v>
      </c>
      <c r="B36" s="827">
        <v>23925</v>
      </c>
      <c r="C36" s="828">
        <v>13225</v>
      </c>
      <c r="D36" s="94">
        <v>10700</v>
      </c>
      <c r="E36" s="89">
        <v>0</v>
      </c>
      <c r="F36" s="90">
        <v>0</v>
      </c>
      <c r="G36" s="91">
        <v>0</v>
      </c>
      <c r="H36" s="800">
        <v>0</v>
      </c>
      <c r="I36" s="800">
        <v>0</v>
      </c>
      <c r="J36" s="94">
        <v>10700</v>
      </c>
      <c r="K36" s="94">
        <v>10700</v>
      </c>
      <c r="L36" s="801">
        <v>0</v>
      </c>
    </row>
    <row r="37" spans="1:12" ht="12.75">
      <c r="A37" s="85" t="s">
        <v>100</v>
      </c>
      <c r="B37" s="93">
        <v>13225</v>
      </c>
      <c r="C37" s="802">
        <v>13225</v>
      </c>
      <c r="D37" s="92"/>
      <c r="E37" s="92"/>
      <c r="F37" s="803"/>
      <c r="G37" s="804"/>
      <c r="H37" s="805"/>
      <c r="I37" s="805"/>
      <c r="J37" s="806"/>
      <c r="K37" s="92"/>
      <c r="L37" s="807"/>
    </row>
    <row r="38" spans="1:12" ht="12.75">
      <c r="A38" s="85" t="s">
        <v>101</v>
      </c>
      <c r="B38" s="808">
        <v>2000</v>
      </c>
      <c r="C38" s="95"/>
      <c r="D38" s="96">
        <v>2000</v>
      </c>
      <c r="E38" s="96"/>
      <c r="F38" s="97"/>
      <c r="G38" s="98"/>
      <c r="H38" s="810"/>
      <c r="I38" s="810"/>
      <c r="J38" s="811">
        <v>2000</v>
      </c>
      <c r="K38" s="96">
        <v>2000</v>
      </c>
      <c r="L38" s="809"/>
    </row>
    <row r="39" spans="1:12" ht="12.75">
      <c r="A39" s="85" t="s">
        <v>102</v>
      </c>
      <c r="B39" s="808">
        <v>3700</v>
      </c>
      <c r="C39" s="802"/>
      <c r="D39" s="92">
        <v>3700</v>
      </c>
      <c r="E39" s="92"/>
      <c r="F39" s="803"/>
      <c r="G39" s="804"/>
      <c r="H39" s="805"/>
      <c r="I39" s="805"/>
      <c r="J39" s="811">
        <v>3700</v>
      </c>
      <c r="K39" s="96">
        <v>3700</v>
      </c>
      <c r="L39" s="807"/>
    </row>
    <row r="40" spans="1:12" ht="12.75">
      <c r="A40" s="85" t="s">
        <v>103</v>
      </c>
      <c r="B40" s="808">
        <v>4000</v>
      </c>
      <c r="C40" s="802"/>
      <c r="D40" s="92">
        <v>4000</v>
      </c>
      <c r="E40" s="92"/>
      <c r="F40" s="803"/>
      <c r="G40" s="804"/>
      <c r="H40" s="805"/>
      <c r="I40" s="805"/>
      <c r="J40" s="811">
        <v>4000</v>
      </c>
      <c r="K40" s="96">
        <v>4000</v>
      </c>
      <c r="L40" s="807"/>
    </row>
    <row r="41" spans="1:12" ht="13.5" thickBot="1">
      <c r="A41" s="85" t="s">
        <v>104</v>
      </c>
      <c r="B41" s="808">
        <v>1000</v>
      </c>
      <c r="C41" s="802"/>
      <c r="D41" s="92">
        <v>1000</v>
      </c>
      <c r="E41" s="92"/>
      <c r="F41" s="803"/>
      <c r="G41" s="804"/>
      <c r="H41" s="805"/>
      <c r="I41" s="805"/>
      <c r="J41" s="811">
        <v>1000</v>
      </c>
      <c r="K41" s="96">
        <v>1000</v>
      </c>
      <c r="L41" s="807"/>
    </row>
    <row r="42" spans="1:12" ht="16.5" thickBot="1">
      <c r="A42" s="99" t="s">
        <v>161</v>
      </c>
      <c r="B42" s="812">
        <v>25769338</v>
      </c>
      <c r="C42" s="100">
        <v>5147066</v>
      </c>
      <c r="D42" s="101">
        <v>20622272</v>
      </c>
      <c r="E42" s="33">
        <v>0</v>
      </c>
      <c r="F42" s="34">
        <v>0</v>
      </c>
      <c r="G42" s="35">
        <v>0</v>
      </c>
      <c r="H42" s="766">
        <v>0</v>
      </c>
      <c r="I42" s="101">
        <v>10414533</v>
      </c>
      <c r="J42" s="101">
        <v>10207739</v>
      </c>
      <c r="K42" s="101">
        <v>20622272</v>
      </c>
      <c r="L42" s="767">
        <v>0</v>
      </c>
    </row>
    <row r="43" spans="1:12" ht="16.5" thickBot="1">
      <c r="A43" s="102" t="s">
        <v>162</v>
      </c>
      <c r="B43" s="105">
        <v>20879888</v>
      </c>
      <c r="C43" s="43">
        <v>508319</v>
      </c>
      <c r="D43" s="43">
        <v>20371569</v>
      </c>
      <c r="E43" s="43">
        <v>0</v>
      </c>
      <c r="F43" s="103">
        <v>0</v>
      </c>
      <c r="G43" s="104">
        <v>0</v>
      </c>
      <c r="H43" s="43">
        <v>0</v>
      </c>
      <c r="I43" s="43">
        <v>10414533</v>
      </c>
      <c r="J43" s="43">
        <v>9957036</v>
      </c>
      <c r="K43" s="43">
        <v>20371569</v>
      </c>
      <c r="L43" s="767">
        <v>0</v>
      </c>
    </row>
    <row r="44" spans="1:12" ht="13.5" thickBot="1">
      <c r="A44" s="46" t="s">
        <v>152</v>
      </c>
      <c r="B44" s="47">
        <v>18.27</v>
      </c>
      <c r="C44" s="48">
        <v>44.05</v>
      </c>
      <c r="D44" s="771">
        <v>18</v>
      </c>
      <c r="E44" s="771">
        <v>0</v>
      </c>
      <c r="F44" s="772">
        <v>0</v>
      </c>
      <c r="G44" s="773">
        <v>0</v>
      </c>
      <c r="H44" s="771">
        <v>0</v>
      </c>
      <c r="I44" s="771">
        <v>71.27</v>
      </c>
      <c r="J44" s="771">
        <v>38.49</v>
      </c>
      <c r="K44" s="771">
        <v>50.33</v>
      </c>
      <c r="L44" s="774">
        <v>0</v>
      </c>
    </row>
    <row r="45" spans="1:12" s="826" customFormat="1" ht="12.75">
      <c r="A45" s="825" t="s">
        <v>105</v>
      </c>
      <c r="B45" s="813">
        <v>4889450</v>
      </c>
      <c r="C45" s="106">
        <v>4638747</v>
      </c>
      <c r="D45" s="107">
        <v>250703</v>
      </c>
      <c r="E45" s="107"/>
      <c r="F45" s="108"/>
      <c r="G45" s="109"/>
      <c r="H45" s="814"/>
      <c r="I45" s="814"/>
      <c r="J45" s="814">
        <v>250703</v>
      </c>
      <c r="K45" s="107">
        <v>250703</v>
      </c>
      <c r="L45" s="815"/>
    </row>
    <row r="46" spans="1:12" s="826" customFormat="1" ht="12.75">
      <c r="A46" s="825" t="s">
        <v>106</v>
      </c>
      <c r="B46" s="813">
        <v>108550</v>
      </c>
      <c r="C46" s="106"/>
      <c r="D46" s="107">
        <v>108550</v>
      </c>
      <c r="E46" s="107"/>
      <c r="F46" s="108"/>
      <c r="G46" s="109"/>
      <c r="H46" s="814"/>
      <c r="I46" s="814"/>
      <c r="J46" s="814">
        <v>108550</v>
      </c>
      <c r="K46" s="107">
        <v>108550</v>
      </c>
      <c r="L46" s="815"/>
    </row>
    <row r="47" spans="1:12" s="826" customFormat="1" ht="12.75">
      <c r="A47" s="825" t="s">
        <v>107</v>
      </c>
      <c r="B47" s="813">
        <v>325650</v>
      </c>
      <c r="C47" s="106"/>
      <c r="D47" s="107">
        <v>325650</v>
      </c>
      <c r="E47" s="107"/>
      <c r="F47" s="108"/>
      <c r="G47" s="109"/>
      <c r="H47" s="814"/>
      <c r="I47" s="814"/>
      <c r="J47" s="814">
        <v>325650</v>
      </c>
      <c r="K47" s="107">
        <v>325650</v>
      </c>
      <c r="L47" s="815"/>
    </row>
    <row r="48" spans="1:12" s="826" customFormat="1" ht="12.75">
      <c r="A48" s="825" t="s">
        <v>108</v>
      </c>
      <c r="B48" s="813">
        <v>96039</v>
      </c>
      <c r="C48" s="106"/>
      <c r="D48" s="107">
        <v>96039</v>
      </c>
      <c r="E48" s="107"/>
      <c r="F48" s="108"/>
      <c r="G48" s="109"/>
      <c r="H48" s="814"/>
      <c r="I48" s="814"/>
      <c r="J48" s="814">
        <v>96039</v>
      </c>
      <c r="K48" s="107">
        <v>96039</v>
      </c>
      <c r="L48" s="815"/>
    </row>
    <row r="49" spans="1:12" s="826" customFormat="1" ht="12.75">
      <c r="A49" s="825" t="s">
        <v>109</v>
      </c>
      <c r="B49" s="813">
        <v>0</v>
      </c>
      <c r="C49" s="106"/>
      <c r="D49" s="107"/>
      <c r="E49" s="107"/>
      <c r="F49" s="108"/>
      <c r="G49" s="109"/>
      <c r="H49" s="814"/>
      <c r="I49" s="814"/>
      <c r="J49" s="814">
        <v>0</v>
      </c>
      <c r="K49" s="107">
        <v>0</v>
      </c>
      <c r="L49" s="815"/>
    </row>
    <row r="50" spans="1:12" s="826" customFormat="1" ht="12.75">
      <c r="A50" s="825" t="s">
        <v>110</v>
      </c>
      <c r="B50" s="813">
        <v>329612</v>
      </c>
      <c r="C50" s="106">
        <v>329612</v>
      </c>
      <c r="D50" s="107"/>
      <c r="E50" s="107"/>
      <c r="F50" s="108"/>
      <c r="G50" s="109"/>
      <c r="H50" s="814"/>
      <c r="I50" s="814"/>
      <c r="J50" s="814"/>
      <c r="K50" s="107"/>
      <c r="L50" s="815"/>
    </row>
    <row r="51" spans="1:12" s="826" customFormat="1" ht="13.5" thickBot="1">
      <c r="A51" s="825" t="s">
        <v>111</v>
      </c>
      <c r="B51" s="813">
        <v>1867801</v>
      </c>
      <c r="C51" s="106">
        <v>1867801</v>
      </c>
      <c r="D51" s="107"/>
      <c r="E51" s="107"/>
      <c r="F51" s="108"/>
      <c r="G51" s="109"/>
      <c r="H51" s="814"/>
      <c r="I51" s="814"/>
      <c r="J51" s="814"/>
      <c r="K51" s="107"/>
      <c r="L51" s="815"/>
    </row>
    <row r="52" spans="1:12" ht="15.75">
      <c r="A52" s="110" t="s">
        <v>163</v>
      </c>
      <c r="B52" s="111">
        <v>16.01</v>
      </c>
      <c r="C52" s="112">
        <v>51.92</v>
      </c>
      <c r="D52" s="113">
        <v>9.55</v>
      </c>
      <c r="E52" s="113" t="s">
        <v>146</v>
      </c>
      <c r="F52" s="114" t="s">
        <v>146</v>
      </c>
      <c r="G52" s="115" t="s">
        <v>146</v>
      </c>
      <c r="H52" s="113" t="s">
        <v>146</v>
      </c>
      <c r="I52" s="113">
        <v>5</v>
      </c>
      <c r="J52" s="113">
        <v>14.61</v>
      </c>
      <c r="K52" s="113">
        <v>9.55</v>
      </c>
      <c r="L52" s="822" t="s">
        <v>146</v>
      </c>
    </row>
    <row r="53" spans="1:12" ht="16.5" thickBot="1">
      <c r="A53" s="116"/>
      <c r="B53" s="829"/>
      <c r="C53" s="816"/>
      <c r="D53" s="118"/>
      <c r="E53" s="118"/>
      <c r="F53" s="119"/>
      <c r="G53" s="120"/>
      <c r="H53" s="817"/>
      <c r="I53" s="817"/>
      <c r="J53" s="817"/>
      <c r="K53" s="118"/>
      <c r="L53" s="818"/>
    </row>
    <row r="54" spans="1:12" ht="15.75">
      <c r="A54" s="110" t="s">
        <v>164</v>
      </c>
      <c r="B54" s="111">
        <v>9.52</v>
      </c>
      <c r="C54" s="112">
        <v>0</v>
      </c>
      <c r="D54" s="113">
        <v>9.78</v>
      </c>
      <c r="E54" s="113" t="s">
        <v>146</v>
      </c>
      <c r="F54" s="114" t="s">
        <v>146</v>
      </c>
      <c r="G54" s="115" t="s">
        <v>146</v>
      </c>
      <c r="H54" s="113" t="s">
        <v>146</v>
      </c>
      <c r="I54" s="113">
        <v>5</v>
      </c>
      <c r="J54" s="113">
        <v>15.28</v>
      </c>
      <c r="K54" s="113">
        <v>9.78</v>
      </c>
      <c r="L54" s="822" t="s">
        <v>146</v>
      </c>
    </row>
    <row r="55" spans="1:12" ht="16.5" thickBot="1">
      <c r="A55" s="116" t="s">
        <v>147</v>
      </c>
      <c r="B55" s="117"/>
      <c r="C55" s="816"/>
      <c r="D55" s="118"/>
      <c r="E55" s="118"/>
      <c r="F55" s="119"/>
      <c r="G55" s="120"/>
      <c r="H55" s="817"/>
      <c r="I55" s="817"/>
      <c r="J55" s="817"/>
      <c r="K55" s="118"/>
      <c r="L55" s="818"/>
    </row>
    <row r="56" spans="1:12" ht="15.75">
      <c r="A56" s="110" t="s">
        <v>112</v>
      </c>
      <c r="B56" s="111">
        <v>16.02</v>
      </c>
      <c r="C56" s="112">
        <v>51.92</v>
      </c>
      <c r="D56" s="113">
        <v>9.55</v>
      </c>
      <c r="E56" s="113" t="s">
        <v>146</v>
      </c>
      <c r="F56" s="114" t="s">
        <v>146</v>
      </c>
      <c r="G56" s="115" t="s">
        <v>146</v>
      </c>
      <c r="H56" s="113" t="s">
        <v>146</v>
      </c>
      <c r="I56" s="113">
        <v>5</v>
      </c>
      <c r="J56" s="113">
        <v>14.63</v>
      </c>
      <c r="K56" s="113">
        <v>9.55</v>
      </c>
      <c r="L56" s="822" t="s">
        <v>146</v>
      </c>
    </row>
    <row r="57" spans="1:12" ht="16.5" thickBot="1">
      <c r="A57" s="116"/>
      <c r="B57" s="117"/>
      <c r="C57" s="816"/>
      <c r="D57" s="118"/>
      <c r="E57" s="118"/>
      <c r="F57" s="119"/>
      <c r="G57" s="120"/>
      <c r="H57" s="817"/>
      <c r="I57" s="817"/>
      <c r="J57" s="817"/>
      <c r="K57" s="118"/>
      <c r="L57" s="818"/>
    </row>
    <row r="58" spans="1:12" ht="15.75">
      <c r="A58" s="110" t="s">
        <v>112</v>
      </c>
      <c r="B58" s="111">
        <v>9.53</v>
      </c>
      <c r="C58" s="112">
        <v>0</v>
      </c>
      <c r="D58" s="113">
        <v>9.79</v>
      </c>
      <c r="E58" s="113" t="s">
        <v>146</v>
      </c>
      <c r="F58" s="114" t="s">
        <v>146</v>
      </c>
      <c r="G58" s="115" t="s">
        <v>146</v>
      </c>
      <c r="H58" s="113" t="s">
        <v>146</v>
      </c>
      <c r="I58" s="113">
        <v>5</v>
      </c>
      <c r="J58" s="113">
        <v>15.29</v>
      </c>
      <c r="K58" s="113">
        <v>9.79</v>
      </c>
      <c r="L58" s="822" t="s">
        <v>146</v>
      </c>
    </row>
    <row r="59" spans="1:12" ht="16.5" thickBot="1">
      <c r="A59" s="116" t="s">
        <v>113</v>
      </c>
      <c r="B59" s="117"/>
      <c r="C59" s="816"/>
      <c r="D59" s="118"/>
      <c r="E59" s="118"/>
      <c r="F59" s="119"/>
      <c r="G59" s="120"/>
      <c r="H59" s="817"/>
      <c r="I59" s="817"/>
      <c r="J59" s="817"/>
      <c r="K59" s="118"/>
      <c r="L59" s="818"/>
    </row>
    <row r="63" spans="2:4" ht="12.75">
      <c r="B63" s="764"/>
      <c r="C63" s="764"/>
      <c r="D63" s="764"/>
    </row>
    <row r="65" ht="12.75">
      <c r="C65" s="764"/>
    </row>
  </sheetData>
  <printOptions horizontalCentered="1"/>
  <pageMargins left="0.5905511811023623" right="0.5905511811023623" top="0.984251968503937" bottom="0.29" header="0.5118110236220472" footer="0.2"/>
  <pageSetup horizontalDpi="600" verticalDpi="600" orientation="landscape" paperSize="9" scale="57" r:id="rId1"/>
  <headerFooter alignWithMargins="0">
    <oddHeader>&amp;R&amp;"Arial,Kurzíva"Kapitola B.3.I.1&amp;"Arial,Obyčejné"
&amp;"Arial,Tučné"Tabulka č.1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85"/>
  <sheetViews>
    <sheetView workbookViewId="0" topLeftCell="A1">
      <selection activeCell="D18" sqref="D18:D27"/>
    </sheetView>
  </sheetViews>
  <sheetFormatPr defaultColWidth="9.140625" defaultRowHeight="12.75"/>
  <cols>
    <col min="1" max="1" width="67.28125" style="160" customWidth="1"/>
    <col min="2" max="2" width="15.7109375" style="160" customWidth="1"/>
    <col min="3" max="3" width="14.57421875" style="160" customWidth="1"/>
    <col min="4" max="4" width="11.140625" style="160" bestFit="1" customWidth="1"/>
    <col min="5" max="16384" width="9.140625" style="160" customWidth="1"/>
  </cols>
  <sheetData>
    <row r="1" spans="1:3" s="204" customFormat="1" ht="48" customHeight="1">
      <c r="A1" s="912" t="s">
        <v>31</v>
      </c>
      <c r="B1" s="912"/>
      <c r="C1" s="912"/>
    </row>
    <row r="2" ht="13.5" thickBot="1"/>
    <row r="3" spans="1:3" ht="18.75" thickBot="1">
      <c r="A3" s="718" t="s">
        <v>32</v>
      </c>
      <c r="B3" s="719"/>
      <c r="C3" s="720">
        <f>B43+B85</f>
        <v>142106</v>
      </c>
    </row>
    <row r="4" spans="1:2" ht="13.5" thickBot="1">
      <c r="A4" s="449"/>
      <c r="B4" s="449"/>
    </row>
    <row r="5" spans="1:3" ht="12.75">
      <c r="A5" s="721" t="s">
        <v>33</v>
      </c>
      <c r="B5" s="722"/>
      <c r="C5" s="723">
        <f>C9+C10</f>
        <v>923705</v>
      </c>
    </row>
    <row r="6" spans="1:4" ht="12.75">
      <c r="A6" s="724" t="s">
        <v>34</v>
      </c>
      <c r="B6" s="725"/>
      <c r="C6" s="710">
        <v>136246</v>
      </c>
      <c r="D6"/>
    </row>
    <row r="7" spans="1:4" ht="12.75">
      <c r="A7" s="724" t="s">
        <v>35</v>
      </c>
      <c r="B7" s="725"/>
      <c r="C7" s="710">
        <v>5860</v>
      </c>
      <c r="D7"/>
    </row>
    <row r="8" spans="1:4" ht="12.75">
      <c r="A8" s="724" t="s">
        <v>36</v>
      </c>
      <c r="B8" s="725"/>
      <c r="C8" s="710">
        <v>6500</v>
      </c>
      <c r="D8"/>
    </row>
    <row r="9" spans="1:4" ht="12.75">
      <c r="A9" s="724" t="s">
        <v>37</v>
      </c>
      <c r="B9" s="725"/>
      <c r="C9" s="710">
        <f>C43</f>
        <v>885604</v>
      </c>
      <c r="D9"/>
    </row>
    <row r="10" spans="1:4" ht="13.5" thickBot="1">
      <c r="A10" s="726" t="s">
        <v>38</v>
      </c>
      <c r="B10" s="727"/>
      <c r="C10" s="714">
        <f>C85</f>
        <v>38101</v>
      </c>
      <c r="D10"/>
    </row>
    <row r="11" spans="1:4" ht="6.75" customHeight="1">
      <c r="A11" s="449"/>
      <c r="B11" s="449"/>
      <c r="C11" s="728"/>
      <c r="D11"/>
    </row>
    <row r="12" ht="12.75">
      <c r="A12" s="160" t="s">
        <v>39</v>
      </c>
    </row>
    <row r="13" ht="12.75">
      <c r="B13" s="728"/>
    </row>
    <row r="14" ht="18">
      <c r="A14" s="729" t="s">
        <v>40</v>
      </c>
    </row>
    <row r="15" ht="13.5" thickBot="1"/>
    <row r="16" spans="1:3" ht="12.75" customHeight="1" thickBot="1">
      <c r="A16" s="730" t="s">
        <v>29</v>
      </c>
      <c r="B16" s="731" t="s">
        <v>41</v>
      </c>
      <c r="C16" s="621" t="s">
        <v>167</v>
      </c>
    </row>
    <row r="17" spans="1:3" s="449" customFormat="1" ht="2.25" customHeight="1">
      <c r="A17" s="705"/>
      <c r="B17" s="732"/>
      <c r="C17" s="732"/>
    </row>
    <row r="18" spans="1:3" ht="12.75">
      <c r="A18" s="733" t="s">
        <v>1201</v>
      </c>
      <c r="B18" s="734">
        <v>17344</v>
      </c>
      <c r="C18" s="710">
        <f aca="true" t="shared" si="0" ref="C18:C42">ROUNDUP(B18*6500,-3)/1000</f>
        <v>112736</v>
      </c>
    </row>
    <row r="19" spans="1:3" ht="12.75">
      <c r="A19" s="733" t="s">
        <v>1223</v>
      </c>
      <c r="B19" s="734">
        <v>4693</v>
      </c>
      <c r="C19" s="735">
        <f t="shared" si="0"/>
        <v>30505</v>
      </c>
    </row>
    <row r="20" spans="1:3" ht="12.75">
      <c r="A20" s="733" t="s">
        <v>1228</v>
      </c>
      <c r="B20" s="734">
        <v>3850</v>
      </c>
      <c r="C20" s="735">
        <f t="shared" si="0"/>
        <v>25025</v>
      </c>
    </row>
    <row r="21" spans="1:3" ht="12.75">
      <c r="A21" s="733" t="s">
        <v>1233</v>
      </c>
      <c r="B21" s="734">
        <v>14794</v>
      </c>
      <c r="C21" s="735">
        <f t="shared" si="0"/>
        <v>96161</v>
      </c>
    </row>
    <row r="22" spans="1:3" ht="12.75">
      <c r="A22" s="733" t="s">
        <v>1239</v>
      </c>
      <c r="B22" s="734">
        <v>8422</v>
      </c>
      <c r="C22" s="735">
        <f t="shared" si="0"/>
        <v>54743</v>
      </c>
    </row>
    <row r="23" spans="1:3" ht="12.75">
      <c r="A23" s="733" t="s">
        <v>1242</v>
      </c>
      <c r="B23" s="734">
        <v>1725</v>
      </c>
      <c r="C23" s="735">
        <f t="shared" si="0"/>
        <v>11213</v>
      </c>
    </row>
    <row r="24" spans="1:3" ht="12.75">
      <c r="A24" s="733" t="s">
        <v>1246</v>
      </c>
      <c r="B24" s="734">
        <v>4044</v>
      </c>
      <c r="C24" s="735">
        <f t="shared" si="0"/>
        <v>26286</v>
      </c>
    </row>
    <row r="25" spans="1:3" ht="12.75">
      <c r="A25" s="733" t="s">
        <v>761</v>
      </c>
      <c r="B25" s="734">
        <v>2866</v>
      </c>
      <c r="C25" s="735">
        <f t="shared" si="0"/>
        <v>18629</v>
      </c>
    </row>
    <row r="26" spans="1:3" ht="12.75">
      <c r="A26" s="733" t="s">
        <v>1251</v>
      </c>
      <c r="B26" s="734">
        <v>2659</v>
      </c>
      <c r="C26" s="735">
        <f t="shared" si="0"/>
        <v>17284</v>
      </c>
    </row>
    <row r="27" spans="1:3" ht="12.75">
      <c r="A27" s="733" t="s">
        <v>1254</v>
      </c>
      <c r="B27" s="734">
        <v>11348</v>
      </c>
      <c r="C27" s="735">
        <f t="shared" si="0"/>
        <v>73762</v>
      </c>
    </row>
    <row r="28" spans="1:3" ht="12.75">
      <c r="A28" s="733" t="s">
        <v>1262</v>
      </c>
      <c r="B28" s="734">
        <v>1992</v>
      </c>
      <c r="C28" s="735">
        <f t="shared" si="0"/>
        <v>12948</v>
      </c>
    </row>
    <row r="29" spans="1:3" ht="12.75">
      <c r="A29" s="733" t="s">
        <v>1267</v>
      </c>
      <c r="B29" s="734">
        <v>8576</v>
      </c>
      <c r="C29" s="735">
        <f t="shared" si="0"/>
        <v>55744</v>
      </c>
    </row>
    <row r="30" spans="1:3" ht="12.75">
      <c r="A30" s="733" t="s">
        <v>1272</v>
      </c>
      <c r="B30" s="734">
        <v>3725</v>
      </c>
      <c r="C30" s="735">
        <f t="shared" si="0"/>
        <v>24213</v>
      </c>
    </row>
    <row r="31" spans="1:3" ht="12.75">
      <c r="A31" s="733" t="s">
        <v>1276</v>
      </c>
      <c r="B31" s="734">
        <v>4327</v>
      </c>
      <c r="C31" s="735">
        <f t="shared" si="0"/>
        <v>28126</v>
      </c>
    </row>
    <row r="32" spans="1:3" ht="12.75">
      <c r="A32" s="733" t="s">
        <v>1280</v>
      </c>
      <c r="B32" s="734">
        <v>12411</v>
      </c>
      <c r="C32" s="735">
        <f t="shared" si="0"/>
        <v>80672</v>
      </c>
    </row>
    <row r="33" spans="1:3" ht="12.75">
      <c r="A33" s="733" t="s">
        <v>1286</v>
      </c>
      <c r="B33" s="734">
        <v>9384</v>
      </c>
      <c r="C33" s="735">
        <f t="shared" si="0"/>
        <v>60996</v>
      </c>
    </row>
    <row r="34" spans="1:3" ht="12.75">
      <c r="A34" s="733" t="s">
        <v>1292</v>
      </c>
      <c r="B34" s="734">
        <v>3341</v>
      </c>
      <c r="C34" s="735">
        <f t="shared" si="0"/>
        <v>21717</v>
      </c>
    </row>
    <row r="35" spans="1:3" ht="12.75">
      <c r="A35" s="733" t="s">
        <v>1297</v>
      </c>
      <c r="B35" s="734">
        <v>8884</v>
      </c>
      <c r="C35" s="735">
        <f t="shared" si="0"/>
        <v>57746</v>
      </c>
    </row>
    <row r="36" spans="1:3" ht="12.75">
      <c r="A36" s="733" t="s">
        <v>1303</v>
      </c>
      <c r="B36" s="734">
        <v>5148</v>
      </c>
      <c r="C36" s="735">
        <f t="shared" si="0"/>
        <v>33462</v>
      </c>
    </row>
    <row r="37" spans="1:3" ht="12.75">
      <c r="A37" s="733" t="s">
        <v>1308</v>
      </c>
      <c r="B37" s="734">
        <v>4836</v>
      </c>
      <c r="C37" s="735">
        <f t="shared" si="0"/>
        <v>31434</v>
      </c>
    </row>
    <row r="38" spans="1:3" ht="12.75">
      <c r="A38" s="733" t="s">
        <v>1313</v>
      </c>
      <c r="B38" s="734">
        <v>479</v>
      </c>
      <c r="C38" s="735">
        <f t="shared" si="0"/>
        <v>3114</v>
      </c>
    </row>
    <row r="39" spans="1:3" ht="12.75">
      <c r="A39" s="733" t="s">
        <v>1317</v>
      </c>
      <c r="B39" s="734">
        <v>103</v>
      </c>
      <c r="C39" s="735">
        <f t="shared" si="0"/>
        <v>670</v>
      </c>
    </row>
    <row r="40" spans="1:3" ht="12.75">
      <c r="A40" s="733" t="s">
        <v>1318</v>
      </c>
      <c r="B40" s="734">
        <v>192</v>
      </c>
      <c r="C40" s="735">
        <f t="shared" si="0"/>
        <v>1248</v>
      </c>
    </row>
    <row r="41" spans="1:3" ht="12.75">
      <c r="A41" s="733" t="s">
        <v>1319</v>
      </c>
      <c r="B41" s="734">
        <v>351</v>
      </c>
      <c r="C41" s="735">
        <f t="shared" si="0"/>
        <v>2282</v>
      </c>
    </row>
    <row r="42" spans="1:3" ht="13.5" thickBot="1">
      <c r="A42" s="736" t="s">
        <v>1320</v>
      </c>
      <c r="B42" s="737">
        <v>752</v>
      </c>
      <c r="C42" s="738">
        <f t="shared" si="0"/>
        <v>4888</v>
      </c>
    </row>
    <row r="43" spans="1:3" ht="13.5" thickBot="1">
      <c r="A43" s="739" t="s">
        <v>266</v>
      </c>
      <c r="B43" s="740">
        <f>SUM(B18:B42)</f>
        <v>136246</v>
      </c>
      <c r="C43" s="741">
        <f>SUM(C18:C42)</f>
        <v>885604</v>
      </c>
    </row>
    <row r="44" spans="1:3" ht="27.75" customHeight="1">
      <c r="A44" s="742"/>
      <c r="B44" s="743"/>
      <c r="C44" s="744"/>
    </row>
    <row r="45" spans="1:3" ht="18">
      <c r="A45" s="745" t="s">
        <v>42</v>
      </c>
      <c r="B45" s="728"/>
      <c r="C45" s="449"/>
    </row>
    <row r="46" spans="1:3" ht="12" customHeight="1" thickBot="1">
      <c r="A46" s="746"/>
      <c r="B46" s="747"/>
      <c r="C46" s="748"/>
    </row>
    <row r="47" spans="1:3" ht="13.5" thickBot="1">
      <c r="A47" s="730" t="s">
        <v>29</v>
      </c>
      <c r="B47" s="731" t="s">
        <v>41</v>
      </c>
      <c r="C47" s="621" t="s">
        <v>167</v>
      </c>
    </row>
    <row r="48" spans="1:3" ht="3" customHeight="1" thickBot="1">
      <c r="A48" s="458"/>
      <c r="B48" s="728"/>
      <c r="C48" s="449"/>
    </row>
    <row r="49" spans="1:3" ht="12.75">
      <c r="A49" s="749" t="s">
        <v>43</v>
      </c>
      <c r="B49" s="723">
        <v>111</v>
      </c>
      <c r="C49" s="750">
        <f aca="true" t="shared" si="1" ref="C49:C84">ROUNDUP(B49*6500,-3)/1000</f>
        <v>722</v>
      </c>
    </row>
    <row r="50" spans="1:3" ht="12.75">
      <c r="A50" s="733" t="s">
        <v>44</v>
      </c>
      <c r="B50" s="710">
        <v>156</v>
      </c>
      <c r="C50" s="751">
        <f t="shared" si="1"/>
        <v>1014</v>
      </c>
    </row>
    <row r="51" spans="1:3" ht="12.75">
      <c r="A51" s="733" t="s">
        <v>45</v>
      </c>
      <c r="B51" s="710">
        <v>699</v>
      </c>
      <c r="C51" s="751">
        <f t="shared" si="1"/>
        <v>4544</v>
      </c>
    </row>
    <row r="52" spans="1:3" ht="12.75">
      <c r="A52" s="733" t="s">
        <v>46</v>
      </c>
      <c r="B52" s="710">
        <v>631</v>
      </c>
      <c r="C52" s="751">
        <f t="shared" si="1"/>
        <v>4102</v>
      </c>
    </row>
    <row r="53" spans="1:3" ht="12.75">
      <c r="A53" s="733" t="s">
        <v>47</v>
      </c>
      <c r="B53" s="710">
        <v>175</v>
      </c>
      <c r="C53" s="751">
        <f t="shared" si="1"/>
        <v>1138</v>
      </c>
    </row>
    <row r="54" spans="1:3" ht="12.75">
      <c r="A54" s="733" t="s">
        <v>50</v>
      </c>
      <c r="B54" s="710">
        <v>197</v>
      </c>
      <c r="C54" s="751">
        <f t="shared" si="1"/>
        <v>1281</v>
      </c>
    </row>
    <row r="55" spans="1:3" ht="12.75">
      <c r="A55" s="733" t="s">
        <v>51</v>
      </c>
      <c r="B55" s="710">
        <v>113</v>
      </c>
      <c r="C55" s="751">
        <f t="shared" si="1"/>
        <v>735</v>
      </c>
    </row>
    <row r="56" spans="1:3" ht="12.75">
      <c r="A56" s="733" t="s">
        <v>52</v>
      </c>
      <c r="B56" s="710">
        <v>272</v>
      </c>
      <c r="C56" s="751">
        <f t="shared" si="1"/>
        <v>1768</v>
      </c>
    </row>
    <row r="57" spans="1:3" ht="12.75">
      <c r="A57" s="733" t="s">
        <v>53</v>
      </c>
      <c r="B57" s="710">
        <v>213</v>
      </c>
      <c r="C57" s="751">
        <f t="shared" si="1"/>
        <v>1385</v>
      </c>
    </row>
    <row r="58" spans="1:3" ht="12.75">
      <c r="A58" s="733" t="s">
        <v>54</v>
      </c>
      <c r="B58" s="710">
        <v>288</v>
      </c>
      <c r="C58" s="751">
        <f t="shared" si="1"/>
        <v>1872</v>
      </c>
    </row>
    <row r="59" spans="1:3" ht="12.75">
      <c r="A59" s="733" t="s">
        <v>55</v>
      </c>
      <c r="B59" s="710">
        <v>303</v>
      </c>
      <c r="C59" s="751">
        <f t="shared" si="1"/>
        <v>1970</v>
      </c>
    </row>
    <row r="60" spans="1:3" ht="12.75">
      <c r="A60" s="733" t="s">
        <v>56</v>
      </c>
      <c r="B60" s="710">
        <v>70</v>
      </c>
      <c r="C60" s="751">
        <f t="shared" si="1"/>
        <v>455</v>
      </c>
    </row>
    <row r="61" spans="1:3" ht="12.75">
      <c r="A61" s="733" t="s">
        <v>57</v>
      </c>
      <c r="B61" s="710">
        <v>109</v>
      </c>
      <c r="C61" s="751">
        <f t="shared" si="1"/>
        <v>709</v>
      </c>
    </row>
    <row r="62" spans="1:3" ht="12.75" customHeight="1">
      <c r="A62" s="733" t="s">
        <v>58</v>
      </c>
      <c r="B62" s="710">
        <v>6</v>
      </c>
      <c r="C62" s="751">
        <f t="shared" si="1"/>
        <v>39</v>
      </c>
    </row>
    <row r="63" spans="1:3" ht="12.75" customHeight="1">
      <c r="A63" s="733" t="s">
        <v>59</v>
      </c>
      <c r="B63" s="710">
        <v>129</v>
      </c>
      <c r="C63" s="751">
        <f t="shared" si="1"/>
        <v>839</v>
      </c>
    </row>
    <row r="64" spans="1:3" ht="12.75" customHeight="1">
      <c r="A64" s="733" t="s">
        <v>66</v>
      </c>
      <c r="B64" s="710">
        <v>39</v>
      </c>
      <c r="C64" s="751">
        <f t="shared" si="1"/>
        <v>254</v>
      </c>
    </row>
    <row r="65" spans="1:3" ht="12.75" customHeight="1">
      <c r="A65" s="733" t="s">
        <v>67</v>
      </c>
      <c r="B65" s="710">
        <v>96</v>
      </c>
      <c r="C65" s="751">
        <f t="shared" si="1"/>
        <v>624</v>
      </c>
    </row>
    <row r="66" spans="1:3" ht="12.75">
      <c r="A66" s="733" t="s">
        <v>68</v>
      </c>
      <c r="B66" s="710">
        <v>115</v>
      </c>
      <c r="C66" s="751">
        <f t="shared" si="1"/>
        <v>748</v>
      </c>
    </row>
    <row r="67" spans="1:3" ht="12.75">
      <c r="A67" s="733" t="s">
        <v>69</v>
      </c>
      <c r="B67" s="710">
        <v>23</v>
      </c>
      <c r="C67" s="751">
        <f t="shared" si="1"/>
        <v>150</v>
      </c>
    </row>
    <row r="68" spans="1:3" ht="12.75">
      <c r="A68" s="733" t="s">
        <v>70</v>
      </c>
      <c r="B68" s="710">
        <v>62</v>
      </c>
      <c r="C68" s="751">
        <f t="shared" si="1"/>
        <v>403</v>
      </c>
    </row>
    <row r="69" spans="1:3" ht="12.75">
      <c r="A69" s="733" t="s">
        <v>71</v>
      </c>
      <c r="B69" s="710">
        <v>101</v>
      </c>
      <c r="C69" s="751">
        <f t="shared" si="1"/>
        <v>657</v>
      </c>
    </row>
    <row r="70" spans="1:3" ht="12.75">
      <c r="A70" s="733" t="s">
        <v>72</v>
      </c>
      <c r="B70" s="710">
        <v>59</v>
      </c>
      <c r="C70" s="751">
        <f t="shared" si="1"/>
        <v>384</v>
      </c>
    </row>
    <row r="71" spans="1:3" ht="12.75">
      <c r="A71" s="733" t="s">
        <v>73</v>
      </c>
      <c r="B71" s="710">
        <v>172</v>
      </c>
      <c r="C71" s="751">
        <f t="shared" si="1"/>
        <v>1118</v>
      </c>
    </row>
    <row r="72" spans="1:3" ht="12.75">
      <c r="A72" s="733" t="s">
        <v>74</v>
      </c>
      <c r="B72" s="710">
        <v>27</v>
      </c>
      <c r="C72" s="751">
        <f t="shared" si="1"/>
        <v>176</v>
      </c>
    </row>
    <row r="73" spans="1:3" ht="12.75">
      <c r="A73" s="733" t="s">
        <v>75</v>
      </c>
      <c r="B73" s="710">
        <v>51</v>
      </c>
      <c r="C73" s="751">
        <f t="shared" si="1"/>
        <v>332</v>
      </c>
    </row>
    <row r="74" spans="1:3" ht="12.75">
      <c r="A74" s="733" t="s">
        <v>76</v>
      </c>
      <c r="B74" s="710">
        <v>371</v>
      </c>
      <c r="C74" s="751">
        <f t="shared" si="1"/>
        <v>2412</v>
      </c>
    </row>
    <row r="75" spans="1:3" ht="12.75">
      <c r="A75" s="733" t="s">
        <v>77</v>
      </c>
      <c r="B75" s="710">
        <v>98</v>
      </c>
      <c r="C75" s="751">
        <f t="shared" si="1"/>
        <v>637</v>
      </c>
    </row>
    <row r="76" spans="1:3" ht="12.75">
      <c r="A76" s="733" t="s">
        <v>79</v>
      </c>
      <c r="B76" s="710">
        <v>17</v>
      </c>
      <c r="C76" s="751">
        <f t="shared" si="1"/>
        <v>111</v>
      </c>
    </row>
    <row r="77" spans="1:3" ht="12.75">
      <c r="A77" s="733" t="s">
        <v>80</v>
      </c>
      <c r="B77" s="710">
        <v>346</v>
      </c>
      <c r="C77" s="751">
        <f t="shared" si="1"/>
        <v>2249</v>
      </c>
    </row>
    <row r="78" spans="1:3" ht="12.75">
      <c r="A78" s="733" t="s">
        <v>81</v>
      </c>
      <c r="B78" s="710">
        <v>340</v>
      </c>
      <c r="C78" s="751">
        <f t="shared" si="1"/>
        <v>2210</v>
      </c>
    </row>
    <row r="79" spans="1:3" ht="12.75">
      <c r="A79" s="733" t="s">
        <v>82</v>
      </c>
      <c r="B79" s="710">
        <v>164</v>
      </c>
      <c r="C79" s="751">
        <f t="shared" si="1"/>
        <v>1066</v>
      </c>
    </row>
    <row r="80" spans="1:3" ht="12.75">
      <c r="A80" s="733" t="s">
        <v>83</v>
      </c>
      <c r="B80" s="710">
        <v>179</v>
      </c>
      <c r="C80" s="751">
        <f t="shared" si="1"/>
        <v>1164</v>
      </c>
    </row>
    <row r="81" spans="1:3" ht="12.75">
      <c r="A81" s="733" t="s">
        <v>84</v>
      </c>
      <c r="B81" s="710">
        <v>41</v>
      </c>
      <c r="C81" s="751">
        <f t="shared" si="1"/>
        <v>267</v>
      </c>
    </row>
    <row r="82" spans="1:3" ht="12.75">
      <c r="A82" s="733" t="s">
        <v>85</v>
      </c>
      <c r="B82" s="710">
        <v>29</v>
      </c>
      <c r="C82" s="751">
        <f t="shared" si="1"/>
        <v>189</v>
      </c>
    </row>
    <row r="83" spans="1:3" ht="12.75">
      <c r="A83" s="733" t="s">
        <v>86</v>
      </c>
      <c r="B83" s="710">
        <v>6</v>
      </c>
      <c r="C83" s="751">
        <f t="shared" si="1"/>
        <v>39</v>
      </c>
    </row>
    <row r="84" spans="1:3" ht="13.5" thickBot="1">
      <c r="A84" s="736" t="s">
        <v>87</v>
      </c>
      <c r="B84" s="752">
        <v>52</v>
      </c>
      <c r="C84" s="753">
        <f t="shared" si="1"/>
        <v>338</v>
      </c>
    </row>
    <row r="85" spans="1:3" ht="13.5" thickBot="1">
      <c r="A85" s="754" t="s">
        <v>266</v>
      </c>
      <c r="B85" s="741">
        <f>SUM(B49:B84)</f>
        <v>5860</v>
      </c>
      <c r="C85" s="755">
        <f>SUM(C49:C84)</f>
        <v>38101</v>
      </c>
    </row>
  </sheetData>
  <mergeCells count="1">
    <mergeCell ref="A1:C1"/>
  </mergeCells>
  <printOptions horizontalCentered="1"/>
  <pageMargins left="0.2362204724409449" right="0.2362204724409449" top="0.82" bottom="0.22" header="0.5511811023622047" footer="0.2362204724409449"/>
  <pageSetup horizontalDpi="600" verticalDpi="600" orientation="portrait" paperSize="9" scale="67" r:id="rId2"/>
  <headerFooter alignWithMargins="0">
    <oddHeader>&amp;R&amp;"Arial,Kurzíva"Příloha č. B.3.I.1
&amp;"Arial,Tučné"Příloha č.8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2"/>
  <sheetViews>
    <sheetView zoomScale="75" zoomScaleNormal="75" workbookViewId="0" topLeftCell="A1">
      <selection activeCell="I3" sqref="I3"/>
    </sheetView>
  </sheetViews>
  <sheetFormatPr defaultColWidth="9.140625" defaultRowHeight="12.75"/>
  <cols>
    <col min="1" max="1" width="6.00390625" style="127" customWidth="1"/>
    <col min="2" max="2" width="22.7109375" style="127" customWidth="1"/>
    <col min="3" max="3" width="12.28125" style="127" customWidth="1"/>
    <col min="4" max="4" width="12.00390625" style="127" bestFit="1" customWidth="1"/>
    <col min="5" max="5" width="13.00390625" style="127" customWidth="1"/>
    <col min="6" max="6" width="13.28125" style="127" customWidth="1"/>
    <col min="7" max="7" width="12.57421875" style="127" customWidth="1"/>
    <col min="8" max="8" width="12.7109375" style="127" customWidth="1"/>
    <col min="9" max="9" width="13.421875" style="127" customWidth="1"/>
    <col min="10" max="10" width="11.57421875" style="127" bestFit="1" customWidth="1"/>
    <col min="11" max="11" width="12.7109375" style="127" bestFit="1" customWidth="1"/>
    <col min="12" max="12" width="8.7109375" style="127" bestFit="1" customWidth="1"/>
    <col min="13" max="13" width="14.421875" style="127" customWidth="1"/>
    <col min="14" max="14" width="11.57421875" style="127" customWidth="1"/>
    <col min="15" max="15" width="10.421875" style="127" bestFit="1" customWidth="1"/>
    <col min="16" max="16" width="11.57421875" style="127" bestFit="1" customWidth="1"/>
    <col min="17" max="18" width="10.421875" style="127" bestFit="1" customWidth="1"/>
    <col min="19" max="16384" width="9.140625" style="127" customWidth="1"/>
  </cols>
  <sheetData>
    <row r="1" spans="1:13" ht="50.25" customHeight="1">
      <c r="A1" s="913" t="s">
        <v>165</v>
      </c>
      <c r="B1" s="913"/>
      <c r="C1" s="913"/>
      <c r="D1" s="913"/>
      <c r="E1" s="913"/>
      <c r="F1" s="913"/>
      <c r="G1" s="913"/>
      <c r="H1" s="913"/>
      <c r="I1" s="128"/>
      <c r="J1" s="128"/>
      <c r="K1" s="128"/>
      <c r="L1" s="128"/>
      <c r="M1" s="129"/>
    </row>
    <row r="2" spans="1:13" ht="11.25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spans="1:8" ht="12.75" customHeight="1">
      <c r="A3" s="130" t="s">
        <v>166</v>
      </c>
      <c r="H3" s="131" t="s">
        <v>167</v>
      </c>
    </row>
    <row r="4" spans="1:8" ht="12.75" customHeight="1">
      <c r="A4" s="132"/>
      <c r="H4" s="133"/>
    </row>
    <row r="5" spans="1:8" s="135" customFormat="1" ht="12.75" customHeight="1">
      <c r="A5" s="134" t="s">
        <v>199</v>
      </c>
      <c r="H5" s="136"/>
    </row>
    <row r="6" spans="1:8" ht="12.75" customHeight="1">
      <c r="A6" s="132"/>
      <c r="B6" s="135" t="s">
        <v>168</v>
      </c>
      <c r="H6" s="133"/>
    </row>
    <row r="7" spans="9:12" ht="13.5" thickBot="1">
      <c r="I7" s="137"/>
      <c r="J7" s="137"/>
      <c r="K7" s="137"/>
      <c r="L7" s="137"/>
    </row>
    <row r="8" spans="1:12" ht="15.75" thickBot="1">
      <c r="A8" s="914" t="s">
        <v>169</v>
      </c>
      <c r="B8" s="927" t="s">
        <v>170</v>
      </c>
      <c r="C8" s="928"/>
      <c r="D8" s="928"/>
      <c r="E8" s="928"/>
      <c r="F8" s="928"/>
      <c r="G8" s="928"/>
      <c r="H8" s="929"/>
      <c r="I8" s="138"/>
      <c r="J8" s="138"/>
      <c r="K8" s="138"/>
      <c r="L8" s="137"/>
    </row>
    <row r="9" spans="1:8" ht="13.5" customHeight="1">
      <c r="A9" s="915"/>
      <c r="B9" s="917" t="s">
        <v>49</v>
      </c>
      <c r="C9" s="919" t="s">
        <v>172</v>
      </c>
      <c r="D9" s="921" t="s">
        <v>173</v>
      </c>
      <c r="E9" s="930" t="s">
        <v>174</v>
      </c>
      <c r="F9" s="923" t="s">
        <v>175</v>
      </c>
      <c r="G9" s="925" t="s">
        <v>176</v>
      </c>
      <c r="H9" s="932" t="s">
        <v>177</v>
      </c>
    </row>
    <row r="10" spans="1:8" ht="72.75" customHeight="1" thickBot="1">
      <c r="A10" s="916"/>
      <c r="B10" s="918"/>
      <c r="C10" s="920"/>
      <c r="D10" s="922"/>
      <c r="E10" s="931"/>
      <c r="F10" s="924"/>
      <c r="G10" s="926"/>
      <c r="H10" s="933"/>
    </row>
    <row r="11" spans="1:8" ht="12.75">
      <c r="A11" s="139">
        <v>2000</v>
      </c>
      <c r="B11" s="140">
        <v>8275493</v>
      </c>
      <c r="C11" s="141">
        <v>760000</v>
      </c>
      <c r="D11" s="141">
        <v>1611956</v>
      </c>
      <c r="E11" s="142">
        <v>2220725</v>
      </c>
      <c r="F11" s="143">
        <f aca="true" t="shared" si="0" ref="F11:F18">SUM(B11:E11)</f>
        <v>12868174</v>
      </c>
      <c r="G11" s="144"/>
      <c r="H11" s="145"/>
    </row>
    <row r="12" spans="1:8" ht="12.75">
      <c r="A12" s="146">
        <v>2001</v>
      </c>
      <c r="B12" s="147">
        <v>9040821</v>
      </c>
      <c r="C12" s="148">
        <v>800000</v>
      </c>
      <c r="D12" s="149">
        <v>2349757</v>
      </c>
      <c r="E12" s="150">
        <v>800000</v>
      </c>
      <c r="F12" s="151">
        <f t="shared" si="0"/>
        <v>12990578</v>
      </c>
      <c r="G12" s="147">
        <f aca="true" t="shared" si="1" ref="G12:G18">F12-F11</f>
        <v>122404</v>
      </c>
      <c r="H12" s="152">
        <f aca="true" t="shared" si="2" ref="H12:H18">F12/F11-1</f>
        <v>0.009512149897879851</v>
      </c>
    </row>
    <row r="13" spans="1:8" ht="12.75">
      <c r="A13" s="146">
        <v>2002</v>
      </c>
      <c r="B13" s="147">
        <v>11135683</v>
      </c>
      <c r="C13" s="149">
        <v>810005</v>
      </c>
      <c r="D13" s="149">
        <v>1770163</v>
      </c>
      <c r="E13" s="150">
        <v>2300000</v>
      </c>
      <c r="F13" s="151">
        <f t="shared" si="0"/>
        <v>16015851</v>
      </c>
      <c r="G13" s="147">
        <f t="shared" si="1"/>
        <v>3025273</v>
      </c>
      <c r="H13" s="152">
        <f t="shared" si="2"/>
        <v>0.23288209346805044</v>
      </c>
    </row>
    <row r="14" spans="1:8" ht="12.75">
      <c r="A14" s="146">
        <v>2003</v>
      </c>
      <c r="B14" s="147">
        <v>12421218</v>
      </c>
      <c r="C14" s="149">
        <v>800000</v>
      </c>
      <c r="D14" s="149">
        <v>2090972</v>
      </c>
      <c r="E14" s="150">
        <v>1044227</v>
      </c>
      <c r="F14" s="151">
        <f t="shared" si="0"/>
        <v>16356417</v>
      </c>
      <c r="G14" s="147">
        <f t="shared" si="1"/>
        <v>340566</v>
      </c>
      <c r="H14" s="152">
        <f t="shared" si="2"/>
        <v>0.02126430871515983</v>
      </c>
    </row>
    <row r="15" spans="1:8" ht="12.75">
      <c r="A15" s="146">
        <v>2004</v>
      </c>
      <c r="B15" s="147">
        <v>14538359</v>
      </c>
      <c r="C15" s="149">
        <v>810005</v>
      </c>
      <c r="D15" s="149">
        <v>2625702</v>
      </c>
      <c r="E15" s="150">
        <v>1044227</v>
      </c>
      <c r="F15" s="151">
        <f t="shared" si="0"/>
        <v>19018293</v>
      </c>
      <c r="G15" s="147">
        <f t="shared" si="1"/>
        <v>2661876</v>
      </c>
      <c r="H15" s="152">
        <f t="shared" si="2"/>
        <v>0.16274199905761755</v>
      </c>
    </row>
    <row r="16" spans="1:8" ht="12.75">
      <c r="A16" s="146">
        <v>2005</v>
      </c>
      <c r="B16" s="147">
        <v>15911721</v>
      </c>
      <c r="C16" s="149">
        <v>810005</v>
      </c>
      <c r="D16" s="149">
        <v>3412667</v>
      </c>
      <c r="E16" s="150">
        <v>1044227</v>
      </c>
      <c r="F16" s="151">
        <f t="shared" si="0"/>
        <v>21178620</v>
      </c>
      <c r="G16" s="147">
        <f t="shared" si="1"/>
        <v>2160327</v>
      </c>
      <c r="H16" s="152">
        <f t="shared" si="2"/>
        <v>0.11359205581699672</v>
      </c>
    </row>
    <row r="17" spans="1:8" ht="12.75">
      <c r="A17" s="146">
        <v>2006</v>
      </c>
      <c r="B17" s="147">
        <v>18894257</v>
      </c>
      <c r="C17" s="149">
        <v>170000</v>
      </c>
      <c r="D17" s="149">
        <v>3148412</v>
      </c>
      <c r="E17" s="150">
        <v>1044227</v>
      </c>
      <c r="F17" s="151">
        <f t="shared" si="0"/>
        <v>23256896</v>
      </c>
      <c r="G17" s="147">
        <f t="shared" si="1"/>
        <v>2078276</v>
      </c>
      <c r="H17" s="152">
        <f t="shared" si="2"/>
        <v>0.09813085082975181</v>
      </c>
    </row>
    <row r="18" spans="1:8" ht="13.5" thickBot="1">
      <c r="A18" s="153">
        <v>2007</v>
      </c>
      <c r="B18" s="154">
        <v>20149649</v>
      </c>
      <c r="C18" s="155">
        <v>200000</v>
      </c>
      <c r="D18" s="155">
        <v>2513330</v>
      </c>
      <c r="E18" s="156">
        <v>1044227</v>
      </c>
      <c r="F18" s="157">
        <f t="shared" si="0"/>
        <v>23907206</v>
      </c>
      <c r="G18" s="154">
        <f t="shared" si="1"/>
        <v>650310</v>
      </c>
      <c r="H18" s="158">
        <f t="shared" si="2"/>
        <v>0.02796202898271538</v>
      </c>
    </row>
    <row r="21" ht="12.75">
      <c r="C21" s="159"/>
    </row>
    <row r="22" ht="12.75">
      <c r="F22" s="159"/>
    </row>
  </sheetData>
  <mergeCells count="10">
    <mergeCell ref="A1:H1"/>
    <mergeCell ref="A8:A10"/>
    <mergeCell ref="B9:B10"/>
    <mergeCell ref="C9:C10"/>
    <mergeCell ref="D9:D10"/>
    <mergeCell ref="F9:F10"/>
    <mergeCell ref="G9:G10"/>
    <mergeCell ref="B8:H8"/>
    <mergeCell ref="E9:E10"/>
    <mergeCell ref="H9:H10"/>
  </mergeCells>
  <printOptions horizontalCentered="1"/>
  <pageMargins left="0.2362204724409449" right="0.2362204724409449" top="0.984251968503937" bottom="0.31496062992125984" header="0.61" footer="0.2755905511811024"/>
  <pageSetup horizontalDpi="600" verticalDpi="600" orientation="landscape" paperSize="9" r:id="rId1"/>
  <headerFooter alignWithMargins="0">
    <oddHeader>&amp;R&amp;"Arial CE,Kurzíva"Kapitola B.3.I.1
&amp;"Arial CE,Tučné"Tabulka č.9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zoomScale="75" zoomScaleNormal="75" workbookViewId="0" topLeftCell="A1">
      <selection activeCell="L1" sqref="L1"/>
    </sheetView>
  </sheetViews>
  <sheetFormatPr defaultColWidth="9.140625" defaultRowHeight="12.75"/>
  <cols>
    <col min="1" max="1" width="9.8515625" style="160" customWidth="1"/>
    <col min="2" max="2" width="23.57421875" style="171" customWidth="1"/>
    <col min="3" max="3" width="14.421875" style="171" customWidth="1"/>
    <col min="4" max="4" width="11.8515625" style="171" customWidth="1"/>
    <col min="5" max="5" width="12.7109375" style="205" customWidth="1"/>
    <col min="6" max="6" width="10.421875" style="160" bestFit="1" customWidth="1"/>
    <col min="7" max="7" width="10.140625" style="160" customWidth="1"/>
    <col min="8" max="8" width="10.57421875" style="160" customWidth="1"/>
    <col min="9" max="9" width="12.57421875" style="160" customWidth="1"/>
    <col min="10" max="11" width="12.421875" style="165" customWidth="1"/>
    <col min="12" max="16384" width="9.140625" style="160" customWidth="1"/>
  </cols>
  <sheetData>
    <row r="1" spans="1:11" ht="47.25" customHeight="1">
      <c r="A1" s="946" t="s">
        <v>90</v>
      </c>
      <c r="B1" s="946"/>
      <c r="C1" s="946"/>
      <c r="D1" s="946"/>
      <c r="E1" s="946"/>
      <c r="F1" s="946"/>
      <c r="G1" s="946"/>
      <c r="H1" s="946"/>
      <c r="I1" s="946"/>
      <c r="J1" s="946"/>
      <c r="K1" s="946"/>
    </row>
    <row r="2" spans="1:11" ht="6" customHeight="1">
      <c r="A2" s="161"/>
      <c r="B2" s="161"/>
      <c r="C2" s="161"/>
      <c r="D2" s="161"/>
      <c r="E2" s="161"/>
      <c r="F2" s="161"/>
      <c r="G2" s="161"/>
      <c r="H2" s="161"/>
      <c r="I2" s="162"/>
      <c r="J2" s="163"/>
      <c r="K2" s="163"/>
    </row>
    <row r="3" spans="1:11" ht="18">
      <c r="A3" s="164" t="s">
        <v>178</v>
      </c>
      <c r="B3" s="162"/>
      <c r="C3" s="162"/>
      <c r="D3" s="162"/>
      <c r="E3" s="162"/>
      <c r="F3" s="162"/>
      <c r="G3" s="162"/>
      <c r="H3" s="162"/>
      <c r="I3" s="162"/>
      <c r="J3" s="163"/>
      <c r="K3" s="163"/>
    </row>
    <row r="4" spans="2:5" ht="6.75" customHeight="1">
      <c r="B4" s="160"/>
      <c r="C4" s="160"/>
      <c r="D4" s="160"/>
      <c r="E4" s="160"/>
    </row>
    <row r="5" spans="1:8" ht="12" customHeight="1">
      <c r="A5" s="166" t="s">
        <v>179</v>
      </c>
      <c r="B5" s="167"/>
      <c r="C5" s="167"/>
      <c r="D5" s="167"/>
      <c r="E5" s="167"/>
      <c r="F5" s="167"/>
      <c r="G5" s="168"/>
      <c r="H5" s="168"/>
    </row>
    <row r="6" spans="1:11" ht="14.25" customHeight="1">
      <c r="A6" s="947" t="s">
        <v>180</v>
      </c>
      <c r="B6" s="947"/>
      <c r="C6" s="947"/>
      <c r="D6" s="947"/>
      <c r="E6" s="947"/>
      <c r="F6" s="947"/>
      <c r="G6" s="947"/>
      <c r="H6" s="947"/>
      <c r="I6" s="169"/>
      <c r="J6" s="169"/>
      <c r="K6" s="169"/>
    </row>
    <row r="7" spans="1:8" ht="14.25">
      <c r="A7" s="167" t="s">
        <v>181</v>
      </c>
      <c r="B7" s="167"/>
      <c r="C7" s="167"/>
      <c r="D7" s="167"/>
      <c r="E7" s="167"/>
      <c r="F7" s="167"/>
      <c r="G7" s="168"/>
      <c r="H7" s="168"/>
    </row>
    <row r="8" spans="1:8" ht="15" customHeight="1">
      <c r="A8" s="170" t="s">
        <v>182</v>
      </c>
      <c r="B8" s="167"/>
      <c r="C8" s="167"/>
      <c r="E8" s="167"/>
      <c r="F8" s="167"/>
      <c r="G8" s="168"/>
      <c r="H8" s="168"/>
    </row>
    <row r="9" spans="1:8" ht="15" customHeight="1" thickBot="1">
      <c r="A9" s="167"/>
      <c r="B9" s="167"/>
      <c r="C9" s="167"/>
      <c r="E9" s="167"/>
      <c r="F9" s="167"/>
      <c r="G9" s="168"/>
      <c r="H9" s="168"/>
    </row>
    <row r="10" spans="1:11" ht="24.75" customHeight="1" thickBot="1">
      <c r="A10" s="952" t="s">
        <v>169</v>
      </c>
      <c r="B10" s="934" t="s">
        <v>183</v>
      </c>
      <c r="C10" s="934"/>
      <c r="D10" s="934"/>
      <c r="E10" s="934"/>
      <c r="F10" s="934"/>
      <c r="G10" s="934"/>
      <c r="H10" s="934"/>
      <c r="I10" s="934"/>
      <c r="J10" s="935"/>
      <c r="K10" s="936"/>
    </row>
    <row r="11" spans="1:11" ht="29.25" customHeight="1" thickTop="1">
      <c r="A11" s="953"/>
      <c r="B11" s="939" t="s">
        <v>171</v>
      </c>
      <c r="C11" s="943" t="s">
        <v>184</v>
      </c>
      <c r="D11" s="943" t="s">
        <v>172</v>
      </c>
      <c r="E11" s="941" t="s">
        <v>173</v>
      </c>
      <c r="F11" s="943" t="s">
        <v>174</v>
      </c>
      <c r="G11" s="955" t="s">
        <v>185</v>
      </c>
      <c r="H11" s="941" t="s">
        <v>186</v>
      </c>
      <c r="I11" s="937" t="s">
        <v>187</v>
      </c>
      <c r="J11" s="948" t="s">
        <v>175</v>
      </c>
      <c r="K11" s="950" t="s">
        <v>176</v>
      </c>
    </row>
    <row r="12" spans="1:11" s="172" customFormat="1" ht="54" customHeight="1" thickBot="1">
      <c r="A12" s="954"/>
      <c r="B12" s="940"/>
      <c r="C12" s="944"/>
      <c r="D12" s="944"/>
      <c r="E12" s="942"/>
      <c r="F12" s="944"/>
      <c r="G12" s="956"/>
      <c r="H12" s="942"/>
      <c r="I12" s="938"/>
      <c r="J12" s="949"/>
      <c r="K12" s="951"/>
    </row>
    <row r="13" spans="1:11" s="172" customFormat="1" ht="12.75" customHeight="1" thickBot="1">
      <c r="A13" s="173">
        <v>1</v>
      </c>
      <c r="B13" s="174">
        <v>2</v>
      </c>
      <c r="C13" s="174">
        <v>3</v>
      </c>
      <c r="D13" s="174">
        <v>4</v>
      </c>
      <c r="E13" s="174">
        <v>5</v>
      </c>
      <c r="F13" s="174">
        <v>6</v>
      </c>
      <c r="G13" s="174">
        <v>7</v>
      </c>
      <c r="H13" s="174">
        <v>8</v>
      </c>
      <c r="I13" s="175">
        <v>9</v>
      </c>
      <c r="J13" s="176">
        <v>10</v>
      </c>
      <c r="K13" s="177">
        <v>11</v>
      </c>
    </row>
    <row r="14" spans="1:11" s="172" customFormat="1" ht="1.5" customHeight="1" hidden="1">
      <c r="A14" s="178"/>
      <c r="B14" s="179"/>
      <c r="C14" s="179"/>
      <c r="D14" s="179"/>
      <c r="E14" s="180"/>
      <c r="F14" s="181">
        <v>5</v>
      </c>
      <c r="G14" s="182">
        <v>6</v>
      </c>
      <c r="H14" s="180"/>
      <c r="I14" s="183"/>
      <c r="J14" s="184"/>
      <c r="K14" s="185"/>
    </row>
    <row r="15" spans="1:11" ht="12.75">
      <c r="A15" s="186">
        <v>2000</v>
      </c>
      <c r="B15" s="187">
        <v>8260660</v>
      </c>
      <c r="C15" s="187">
        <v>97158</v>
      </c>
      <c r="D15" s="187">
        <v>780003</v>
      </c>
      <c r="E15" s="187">
        <v>1841033</v>
      </c>
      <c r="F15" s="187">
        <v>2683064</v>
      </c>
      <c r="G15" s="188"/>
      <c r="H15" s="187">
        <v>1200</v>
      </c>
      <c r="I15" s="189">
        <v>0</v>
      </c>
      <c r="J15" s="190">
        <f aca="true" t="shared" si="0" ref="J15:J21">B15+C15+D15+E15+F15+H15+I15</f>
        <v>13663118</v>
      </c>
      <c r="K15" s="191"/>
    </row>
    <row r="16" spans="1:11" ht="12.75">
      <c r="A16" s="186">
        <v>2001</v>
      </c>
      <c r="B16" s="187">
        <v>8958512</v>
      </c>
      <c r="C16" s="187">
        <v>248681</v>
      </c>
      <c r="D16" s="187">
        <v>782965</v>
      </c>
      <c r="E16" s="187">
        <v>2041823</v>
      </c>
      <c r="F16" s="187">
        <v>3331764.59</v>
      </c>
      <c r="G16" s="188">
        <f aca="true" t="shared" si="1" ref="G16:G21">SUM(F16/F15)</f>
        <v>1.2417760403777174</v>
      </c>
      <c r="H16" s="187">
        <v>7168</v>
      </c>
      <c r="I16" s="189">
        <v>45323</v>
      </c>
      <c r="J16" s="190">
        <f t="shared" si="0"/>
        <v>15416236.59</v>
      </c>
      <c r="K16" s="191">
        <f aca="true" t="shared" si="2" ref="K16:K21">J16/J15-1</f>
        <v>0.1283102868613153</v>
      </c>
    </row>
    <row r="17" spans="1:11" s="165" customFormat="1" ht="12.75">
      <c r="A17" s="192">
        <v>2002</v>
      </c>
      <c r="B17" s="187">
        <v>10246278</v>
      </c>
      <c r="C17" s="193">
        <v>438218</v>
      </c>
      <c r="D17" s="193">
        <v>812872</v>
      </c>
      <c r="E17" s="187">
        <v>2622216</v>
      </c>
      <c r="F17" s="193">
        <v>3387981.99</v>
      </c>
      <c r="G17" s="194">
        <f t="shared" si="1"/>
        <v>1.0168731608976012</v>
      </c>
      <c r="H17" s="193">
        <v>6327</v>
      </c>
      <c r="I17" s="195">
        <v>233573</v>
      </c>
      <c r="J17" s="190">
        <f t="shared" si="0"/>
        <v>17747465.990000002</v>
      </c>
      <c r="K17" s="191">
        <f t="shared" si="2"/>
        <v>0.15121909853875715</v>
      </c>
    </row>
    <row r="18" spans="1:11" ht="12.75">
      <c r="A18" s="186">
        <v>2003</v>
      </c>
      <c r="B18" s="187">
        <v>12052573</v>
      </c>
      <c r="C18" s="187">
        <v>92672</v>
      </c>
      <c r="D18" s="187">
        <v>815910</v>
      </c>
      <c r="E18" s="187">
        <v>2619045</v>
      </c>
      <c r="F18" s="187">
        <v>3270175.53</v>
      </c>
      <c r="G18" s="188">
        <f t="shared" si="1"/>
        <v>0.965228132750493</v>
      </c>
      <c r="H18" s="187">
        <v>10708</v>
      </c>
      <c r="I18" s="189">
        <v>396675</v>
      </c>
      <c r="J18" s="190">
        <f t="shared" si="0"/>
        <v>19257758.53</v>
      </c>
      <c r="K18" s="191">
        <f t="shared" si="2"/>
        <v>0.08509905249859262</v>
      </c>
    </row>
    <row r="19" spans="1:11" ht="12.75">
      <c r="A19" s="186">
        <v>2004</v>
      </c>
      <c r="B19" s="187">
        <v>14040060</v>
      </c>
      <c r="C19" s="187">
        <v>103145</v>
      </c>
      <c r="D19" s="187">
        <v>812027</v>
      </c>
      <c r="E19" s="187">
        <v>2526196</v>
      </c>
      <c r="F19" s="187">
        <v>3282212.77</v>
      </c>
      <c r="G19" s="188">
        <f t="shared" si="1"/>
        <v>1.003680915562352</v>
      </c>
      <c r="H19" s="187">
        <v>17802</v>
      </c>
      <c r="I19" s="189">
        <v>713736</v>
      </c>
      <c r="J19" s="190">
        <f t="shared" si="0"/>
        <v>21495178.77</v>
      </c>
      <c r="K19" s="191">
        <f t="shared" si="2"/>
        <v>0.11618279648249374</v>
      </c>
    </row>
    <row r="20" spans="1:11" ht="13.5" customHeight="1">
      <c r="A20" s="192">
        <v>2005</v>
      </c>
      <c r="B20" s="193">
        <v>16074723</v>
      </c>
      <c r="C20" s="193">
        <v>163156</v>
      </c>
      <c r="D20" s="193">
        <v>651419</v>
      </c>
      <c r="E20" s="193">
        <v>3555392</v>
      </c>
      <c r="F20" s="193">
        <v>4171199</v>
      </c>
      <c r="G20" s="194">
        <f t="shared" si="1"/>
        <v>1.2708496652397097</v>
      </c>
      <c r="H20" s="193">
        <v>19142</v>
      </c>
      <c r="I20" s="195">
        <v>465536</v>
      </c>
      <c r="J20" s="190">
        <f t="shared" si="0"/>
        <v>25100567</v>
      </c>
      <c r="K20" s="191">
        <f t="shared" si="2"/>
        <v>0.16773008815501944</v>
      </c>
    </row>
    <row r="21" spans="1:11" s="204" customFormat="1" ht="33" customHeight="1" thickBot="1">
      <c r="A21" s="196" t="s">
        <v>188</v>
      </c>
      <c r="B21" s="197">
        <v>18970335</v>
      </c>
      <c r="C21" s="198">
        <v>355750</v>
      </c>
      <c r="D21" s="198">
        <v>205437</v>
      </c>
      <c r="E21" s="197">
        <v>4847266</v>
      </c>
      <c r="F21" s="199">
        <v>4761132</v>
      </c>
      <c r="G21" s="200">
        <f t="shared" si="1"/>
        <v>1.1414300780183348</v>
      </c>
      <c r="H21" s="199">
        <v>36848</v>
      </c>
      <c r="I21" s="201">
        <f>233805+24111+32777</f>
        <v>290693</v>
      </c>
      <c r="J21" s="202">
        <f t="shared" si="0"/>
        <v>29467461</v>
      </c>
      <c r="K21" s="203">
        <f t="shared" si="2"/>
        <v>0.17397591058401196</v>
      </c>
    </row>
    <row r="23" spans="2:11" ht="24.75" customHeight="1">
      <c r="B23" s="945" t="s">
        <v>189</v>
      </c>
      <c r="C23" s="945"/>
      <c r="D23" s="945"/>
      <c r="E23" s="945"/>
      <c r="F23" s="945"/>
      <c r="G23" s="945"/>
      <c r="H23" s="945"/>
      <c r="I23" s="945"/>
      <c r="J23" s="945"/>
      <c r="K23" s="945"/>
    </row>
    <row r="25" ht="12.75">
      <c r="B25" s="171" t="s">
        <v>190</v>
      </c>
    </row>
    <row r="26" spans="2:3" ht="12.75">
      <c r="B26" s="206" t="s">
        <v>169</v>
      </c>
      <c r="C26" s="206" t="s">
        <v>167</v>
      </c>
    </row>
    <row r="27" spans="2:3" ht="12.75">
      <c r="B27" s="206" t="s">
        <v>191</v>
      </c>
      <c r="C27" s="187">
        <v>185000</v>
      </c>
    </row>
    <row r="28" spans="2:3" ht="12.75">
      <c r="B28" s="206">
        <v>2006</v>
      </c>
      <c r="C28" s="187">
        <v>840077</v>
      </c>
    </row>
  </sheetData>
  <mergeCells count="15">
    <mergeCell ref="B23:K23"/>
    <mergeCell ref="A1:K1"/>
    <mergeCell ref="A6:H6"/>
    <mergeCell ref="C11:C12"/>
    <mergeCell ref="J11:J12"/>
    <mergeCell ref="K11:K12"/>
    <mergeCell ref="A10:A12"/>
    <mergeCell ref="F11:F12"/>
    <mergeCell ref="G11:G12"/>
    <mergeCell ref="H11:H12"/>
    <mergeCell ref="B10:K10"/>
    <mergeCell ref="I11:I12"/>
    <mergeCell ref="B11:B12"/>
    <mergeCell ref="E11:E12"/>
    <mergeCell ref="D11:D12"/>
  </mergeCells>
  <printOptions horizontalCentered="1"/>
  <pageMargins left="0.6" right="0.54" top="0.92" bottom="0.35433070866141736" header="0.46" footer="0.2755905511811024"/>
  <pageSetup fitToHeight="2" fitToWidth="1" horizontalDpi="300" verticalDpi="300" orientation="landscape" paperSize="9" scale="92" r:id="rId2"/>
  <headerFooter alignWithMargins="0">
    <oddHeader>&amp;R&amp;"Arial,Kurzíva"Kapitola B.3.I.1
&amp;"Arial,Tučné"Tabulka č.10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tabSelected="1" workbookViewId="0" topLeftCell="A1">
      <selection activeCell="D12" sqref="D12"/>
    </sheetView>
  </sheetViews>
  <sheetFormatPr defaultColWidth="9.140625" defaultRowHeight="12.75"/>
  <cols>
    <col min="1" max="3" width="9.140625" style="228" customWidth="1"/>
    <col min="4" max="4" width="9.7109375" style="228" customWidth="1"/>
    <col min="5" max="16384" width="9.140625" style="228" customWidth="1"/>
  </cols>
  <sheetData>
    <row r="1" spans="1:14" s="208" customFormat="1" ht="23.25">
      <c r="A1" s="963" t="s">
        <v>192</v>
      </c>
      <c r="B1" s="963"/>
      <c r="C1" s="963"/>
      <c r="D1" s="963"/>
      <c r="E1" s="963"/>
      <c r="F1" s="963"/>
      <c r="G1" s="963"/>
      <c r="H1" s="963"/>
      <c r="I1" s="963"/>
      <c r="J1" s="963"/>
      <c r="K1" s="963"/>
      <c r="L1" s="963"/>
      <c r="M1" s="963"/>
      <c r="N1" s="207"/>
    </row>
    <row r="2" s="208" customFormat="1" ht="37.5" customHeight="1" thickBot="1"/>
    <row r="3" spans="1:13" s="208" customFormat="1" ht="45" customHeight="1" thickBot="1">
      <c r="A3" s="960" t="s">
        <v>193</v>
      </c>
      <c r="B3" s="961"/>
      <c r="C3" s="961"/>
      <c r="D3" s="962"/>
      <c r="E3" s="209">
        <v>2000</v>
      </c>
      <c r="F3" s="209">
        <v>2001</v>
      </c>
      <c r="G3" s="209">
        <v>2002</v>
      </c>
      <c r="H3" s="209">
        <v>2003</v>
      </c>
      <c r="I3" s="210">
        <v>2004</v>
      </c>
      <c r="J3" s="211" t="s">
        <v>194</v>
      </c>
      <c r="K3" s="212">
        <v>2005</v>
      </c>
      <c r="L3" s="212">
        <v>2006</v>
      </c>
      <c r="M3" s="210">
        <v>2007</v>
      </c>
    </row>
    <row r="4" spans="1:13" s="208" customFormat="1" ht="19.5" customHeight="1">
      <c r="A4" s="213" t="s">
        <v>195</v>
      </c>
      <c r="B4" s="214"/>
      <c r="C4" s="214"/>
      <c r="D4" s="214"/>
      <c r="E4" s="215">
        <v>187106</v>
      </c>
      <c r="F4" s="215">
        <v>192008</v>
      </c>
      <c r="G4" s="215">
        <v>204822</v>
      </c>
      <c r="H4" s="215">
        <v>224577</v>
      </c>
      <c r="I4" s="216">
        <v>248498</v>
      </c>
      <c r="J4" s="217">
        <v>248498</v>
      </c>
      <c r="K4" s="215">
        <v>271235</v>
      </c>
      <c r="L4" s="215">
        <v>296377</v>
      </c>
      <c r="M4" s="216">
        <v>325541</v>
      </c>
    </row>
    <row r="5" spans="1:13" s="208" customFormat="1" ht="19.5" customHeight="1" thickBot="1">
      <c r="A5" s="218" t="s">
        <v>196</v>
      </c>
      <c r="B5" s="219"/>
      <c r="C5" s="219"/>
      <c r="D5" s="219"/>
      <c r="E5" s="220">
        <v>178182.34</v>
      </c>
      <c r="F5" s="220">
        <v>191721.37</v>
      </c>
      <c r="G5" s="220">
        <v>199323.60499999984</v>
      </c>
      <c r="H5" s="220">
        <v>209586.01</v>
      </c>
      <c r="I5" s="221">
        <v>225673.92</v>
      </c>
      <c r="J5" s="222">
        <v>230458</v>
      </c>
      <c r="K5" s="220">
        <v>245292</v>
      </c>
      <c r="L5" s="220">
        <v>261365</v>
      </c>
      <c r="M5" s="221">
        <v>280755</v>
      </c>
    </row>
    <row r="6" spans="1:13" s="208" customFormat="1" ht="26.25" customHeight="1" thickBot="1">
      <c r="A6" s="957" t="s">
        <v>197</v>
      </c>
      <c r="B6" s="958"/>
      <c r="C6" s="958"/>
      <c r="D6" s="959"/>
      <c r="E6" s="223"/>
      <c r="F6" s="223">
        <f>F5/E5*100-100</f>
        <v>7.5984129515865675</v>
      </c>
      <c r="G6" s="223">
        <f>G5/F5*100-100</f>
        <v>3.965251760927771</v>
      </c>
      <c r="H6" s="223">
        <f>H5/G5*100-100</f>
        <v>5.148614987171342</v>
      </c>
      <c r="I6" s="224">
        <f>I5/H5*100-100</f>
        <v>7.6760419266534115</v>
      </c>
      <c r="J6" s="225">
        <f>J5/H5*100-100</f>
        <v>9.958675199742586</v>
      </c>
      <c r="K6" s="223">
        <f>K5/J5*100-100</f>
        <v>6.4367476937229355</v>
      </c>
      <c r="L6" s="223">
        <f>L5/K5*100-100</f>
        <v>6.552598535622849</v>
      </c>
      <c r="M6" s="226">
        <f>M5/L5*100-100</f>
        <v>7.418743902205733</v>
      </c>
    </row>
    <row r="7" s="208" customFormat="1" ht="12.75"/>
    <row r="8" s="208" customFormat="1" ht="12.75">
      <c r="A8" s="227" t="s">
        <v>198</v>
      </c>
    </row>
    <row r="9" s="208" customFormat="1" ht="12.75"/>
  </sheetData>
  <mergeCells count="3">
    <mergeCell ref="A6:D6"/>
    <mergeCell ref="A3:D3"/>
    <mergeCell ref="A1:M1"/>
  </mergeCells>
  <printOptions horizontalCentered="1"/>
  <pageMargins left="0.31496062992125984" right="0.3937007874015748" top="1.6929133858267718" bottom="0.984251968503937" header="0.5118110236220472" footer="0.5118110236220472"/>
  <pageSetup fitToHeight="1" fitToWidth="1" horizontalDpi="300" verticalDpi="300" orientation="landscape" paperSize="9" r:id="rId1"/>
  <headerFooter alignWithMargins="0">
    <oddHeader>&amp;R&amp;"Arial CE,Kurzíva"Kapitola B.3.I.1
&amp;"Arial CE,Tučné"Tabulka č.11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1"/>
  <sheetViews>
    <sheetView zoomScale="58" zoomScaleNormal="58" workbookViewId="0" topLeftCell="A1">
      <selection activeCell="E26" sqref="E26"/>
    </sheetView>
  </sheetViews>
  <sheetFormatPr defaultColWidth="9.140625" defaultRowHeight="12.75"/>
  <cols>
    <col min="1" max="2" width="4.8515625" style="231" bestFit="1" customWidth="1"/>
    <col min="3" max="3" width="13.28125" style="231" customWidth="1"/>
    <col min="4" max="4" width="7.8515625" style="231" customWidth="1"/>
    <col min="5" max="5" width="61.57421875" style="231" customWidth="1"/>
    <col min="6" max="6" width="17.421875" style="231" customWidth="1"/>
    <col min="7" max="7" width="14.7109375" style="231" customWidth="1"/>
    <col min="8" max="8" width="19.28125" style="231" customWidth="1"/>
    <col min="9" max="9" width="20.57421875" style="231" customWidth="1"/>
    <col min="10" max="10" width="19.7109375" style="231" customWidth="1"/>
    <col min="11" max="11" width="23.7109375" style="231" customWidth="1"/>
    <col min="12" max="12" width="24.28125" style="231" customWidth="1"/>
    <col min="13" max="13" width="19.57421875" style="231" customWidth="1"/>
    <col min="14" max="14" width="31.7109375" style="230" customWidth="1"/>
    <col min="15" max="22" width="17.28125" style="160" customWidth="1"/>
    <col min="23" max="28" width="17.28125" style="231" customWidth="1"/>
    <col min="29" max="29" width="15.00390625" style="231" bestFit="1" customWidth="1"/>
    <col min="30" max="30" width="15.7109375" style="231" customWidth="1"/>
    <col min="31" max="32" width="13.00390625" style="231" bestFit="1" customWidth="1"/>
    <col min="33" max="33" width="12.7109375" style="231" bestFit="1" customWidth="1"/>
    <col min="34" max="16384" width="9.140625" style="231" customWidth="1"/>
  </cols>
  <sheetData>
    <row r="1" spans="1:13" ht="12" customHeight="1">
      <c r="A1" s="858"/>
      <c r="B1" s="858"/>
      <c r="C1" s="858"/>
      <c r="D1" s="858"/>
      <c r="E1" s="858"/>
      <c r="F1" s="858"/>
      <c r="G1" s="858"/>
      <c r="H1" s="858"/>
      <c r="I1" s="858"/>
      <c r="J1" s="858"/>
      <c r="K1" s="858"/>
      <c r="L1" s="858"/>
      <c r="M1" s="229"/>
    </row>
    <row r="2" spans="1:30" s="233" customFormat="1" ht="35.25" customHeight="1">
      <c r="A2" s="858" t="s">
        <v>200</v>
      </c>
      <c r="B2" s="858"/>
      <c r="C2" s="858"/>
      <c r="D2" s="858"/>
      <c r="E2" s="858"/>
      <c r="F2" s="858"/>
      <c r="G2" s="858"/>
      <c r="H2" s="858"/>
      <c r="I2" s="858"/>
      <c r="J2" s="858"/>
      <c r="K2" s="858"/>
      <c r="L2" s="858"/>
      <c r="M2" s="229"/>
      <c r="N2" s="230"/>
      <c r="O2" s="160"/>
      <c r="P2" s="160"/>
      <c r="Q2" s="160"/>
      <c r="R2" s="160"/>
      <c r="S2" s="160"/>
      <c r="T2" s="160"/>
      <c r="U2" s="160"/>
      <c r="V2" s="160"/>
      <c r="W2" s="232"/>
      <c r="X2" s="232"/>
      <c r="Y2" s="232"/>
      <c r="Z2" s="232"/>
      <c r="AA2" s="232"/>
      <c r="AB2" s="232"/>
      <c r="AC2" s="232"/>
      <c r="AD2" s="232"/>
    </row>
    <row r="3" spans="4:30" ht="20.25" customHeight="1">
      <c r="D3" s="845" t="s">
        <v>201</v>
      </c>
      <c r="E3" s="845"/>
      <c r="F3" s="845"/>
      <c r="G3" s="845"/>
      <c r="H3" s="845"/>
      <c r="I3" s="845"/>
      <c r="J3" s="845"/>
      <c r="K3" s="845"/>
      <c r="L3" s="234"/>
      <c r="W3" s="234"/>
      <c r="X3" s="234"/>
      <c r="Y3" s="234"/>
      <c r="Z3" s="234"/>
      <c r="AA3" s="235"/>
      <c r="AB3" s="235"/>
      <c r="AC3" s="235"/>
      <c r="AD3" s="235"/>
    </row>
    <row r="4" spans="3:30" ht="9.75" customHeight="1" thickBot="1">
      <c r="C4" s="234"/>
      <c r="D4" s="234"/>
      <c r="E4" s="234"/>
      <c r="F4" s="234"/>
      <c r="G4" s="236"/>
      <c r="K4" s="234"/>
      <c r="L4" s="234"/>
      <c r="M4" s="234"/>
      <c r="W4" s="234"/>
      <c r="X4" s="234"/>
      <c r="Y4" s="234"/>
      <c r="Z4" s="234"/>
      <c r="AA4" s="235"/>
      <c r="AB4" s="235"/>
      <c r="AC4" s="235"/>
      <c r="AD4" s="235"/>
    </row>
    <row r="5" spans="3:25" ht="21" customHeight="1" thickBot="1">
      <c r="C5" s="851" t="s">
        <v>202</v>
      </c>
      <c r="D5" s="852"/>
      <c r="E5" s="853"/>
      <c r="F5" s="237" t="s">
        <v>203</v>
      </c>
      <c r="G5" s="236"/>
      <c r="H5" s="851" t="s">
        <v>202</v>
      </c>
      <c r="I5" s="852"/>
      <c r="J5" s="852"/>
      <c r="K5" s="853"/>
      <c r="L5" s="237" t="s">
        <v>203</v>
      </c>
      <c r="M5" s="230"/>
      <c r="N5" s="160"/>
      <c r="V5" s="231"/>
      <c r="W5" s="238"/>
      <c r="X5" s="238"/>
      <c r="Y5" s="238"/>
    </row>
    <row r="6" spans="3:24" ht="23.25" customHeight="1" thickBot="1">
      <c r="C6" s="880" t="s">
        <v>88</v>
      </c>
      <c r="D6" s="881"/>
      <c r="E6" s="882"/>
      <c r="F6" s="239" t="s">
        <v>204</v>
      </c>
      <c r="G6" s="240"/>
      <c r="H6" s="841" t="s">
        <v>89</v>
      </c>
      <c r="I6" s="846"/>
      <c r="J6" s="846"/>
      <c r="K6" s="847"/>
      <c r="L6" s="239" t="s">
        <v>205</v>
      </c>
      <c r="M6" s="230"/>
      <c r="N6" s="160"/>
      <c r="V6" s="231"/>
      <c r="W6" s="241"/>
      <c r="X6" s="242"/>
    </row>
    <row r="7" spans="3:24" ht="23.25" customHeight="1">
      <c r="C7" s="883"/>
      <c r="D7" s="884"/>
      <c r="E7" s="885"/>
      <c r="F7" s="243">
        <v>34325</v>
      </c>
      <c r="G7" s="240"/>
      <c r="H7" s="848"/>
      <c r="I7" s="849"/>
      <c r="J7" s="849"/>
      <c r="K7" s="850"/>
      <c r="L7" s="244">
        <v>6500</v>
      </c>
      <c r="M7" s="230"/>
      <c r="N7" s="160"/>
      <c r="V7" s="231"/>
      <c r="X7" s="242"/>
    </row>
    <row r="8" spans="3:23" ht="18.75" customHeight="1">
      <c r="C8" s="245" t="s">
        <v>116</v>
      </c>
      <c r="D8" s="246"/>
      <c r="E8" s="247"/>
      <c r="F8" s="248">
        <v>12916</v>
      </c>
      <c r="G8" s="240"/>
      <c r="H8" s="245" t="s">
        <v>117</v>
      </c>
      <c r="I8" s="246"/>
      <c r="J8" s="247"/>
      <c r="K8" s="246"/>
      <c r="L8" s="248">
        <v>1620</v>
      </c>
      <c r="M8" s="230"/>
      <c r="N8" s="160"/>
      <c r="W8" s="160"/>
    </row>
    <row r="9" spans="3:22" ht="20.25" customHeight="1" thickBot="1">
      <c r="C9" s="865" t="s">
        <v>118</v>
      </c>
      <c r="D9" s="866"/>
      <c r="E9" s="867"/>
      <c r="F9" s="249" t="s">
        <v>206</v>
      </c>
      <c r="G9" s="250"/>
      <c r="H9" s="251" t="s">
        <v>119</v>
      </c>
      <c r="I9" s="252"/>
      <c r="J9" s="253"/>
      <c r="K9" s="252"/>
      <c r="L9" s="254">
        <v>23</v>
      </c>
      <c r="M9" s="230"/>
      <c r="N9" s="160"/>
      <c r="V9" s="231"/>
    </row>
    <row r="10" spans="3:25" ht="19.5" customHeight="1" thickBot="1">
      <c r="C10" s="868"/>
      <c r="D10" s="869"/>
      <c r="E10" s="870"/>
      <c r="F10" s="243">
        <v>86190</v>
      </c>
      <c r="G10" s="250"/>
      <c r="H10" s="255"/>
      <c r="I10" s="255"/>
      <c r="J10" s="255"/>
      <c r="K10" s="255"/>
      <c r="L10" s="255"/>
      <c r="M10" s="230"/>
      <c r="N10" s="160"/>
      <c r="V10" s="231"/>
      <c r="W10" s="256"/>
      <c r="X10" s="256"/>
      <c r="Y10" s="256"/>
    </row>
    <row r="11" spans="2:25" ht="12.75" customHeight="1" thickBot="1" thickTop="1">
      <c r="B11" s="160"/>
      <c r="G11" s="160"/>
      <c r="H11" s="160"/>
      <c r="I11" s="160"/>
      <c r="J11" s="160"/>
      <c r="K11" s="160"/>
      <c r="L11" s="257" t="s">
        <v>167</v>
      </c>
      <c r="N11" s="231"/>
      <c r="O11" s="231"/>
      <c r="P11" s="231"/>
      <c r="Q11" s="231"/>
      <c r="V11" s="231"/>
      <c r="W11" s="256"/>
      <c r="X11" s="256"/>
      <c r="Y11" s="256"/>
    </row>
    <row r="12" spans="2:25" ht="20.25" hidden="1">
      <c r="B12" s="160"/>
      <c r="G12" s="160"/>
      <c r="H12" s="160"/>
      <c r="I12" s="160"/>
      <c r="J12" s="160"/>
      <c r="K12" s="160"/>
      <c r="L12" s="160"/>
      <c r="N12" s="231"/>
      <c r="O12" s="231"/>
      <c r="P12" s="231"/>
      <c r="Q12" s="231"/>
      <c r="V12" s="231"/>
      <c r="W12" s="256"/>
      <c r="X12" s="256"/>
      <c r="Y12" s="256"/>
    </row>
    <row r="13" spans="7:25" ht="8.25" customHeight="1" thickBot="1" thickTop="1">
      <c r="G13" s="258"/>
      <c r="H13" s="258"/>
      <c r="I13" s="258"/>
      <c r="J13" s="259"/>
      <c r="N13" s="231"/>
      <c r="O13" s="231"/>
      <c r="P13" s="231"/>
      <c r="Q13" s="231"/>
      <c r="V13" s="231"/>
      <c r="W13" s="256"/>
      <c r="X13" s="256"/>
      <c r="Y13" s="256"/>
    </row>
    <row r="14" spans="1:27" ht="28.5" customHeight="1" thickTop="1">
      <c r="A14" s="859" t="s">
        <v>207</v>
      </c>
      <c r="B14" s="862" t="s">
        <v>208</v>
      </c>
      <c r="C14" s="871" t="s">
        <v>209</v>
      </c>
      <c r="D14" s="871"/>
      <c r="E14" s="871"/>
      <c r="F14" s="872"/>
      <c r="G14" s="877" t="s">
        <v>210</v>
      </c>
      <c r="H14" s="886" t="s">
        <v>211</v>
      </c>
      <c r="I14" s="887"/>
      <c r="J14" s="887"/>
      <c r="K14" s="887"/>
      <c r="L14" s="888"/>
      <c r="N14" s="231"/>
      <c r="O14" s="231"/>
      <c r="P14" s="231"/>
      <c r="Q14" s="231"/>
      <c r="T14" s="231"/>
      <c r="U14" s="231"/>
      <c r="V14" s="231"/>
      <c r="Y14" s="256"/>
      <c r="Z14" s="256"/>
      <c r="AA14" s="256"/>
    </row>
    <row r="15" spans="1:27" ht="28.5" customHeight="1">
      <c r="A15" s="860"/>
      <c r="B15" s="863"/>
      <c r="C15" s="873"/>
      <c r="D15" s="873"/>
      <c r="E15" s="873"/>
      <c r="F15" s="874"/>
      <c r="G15" s="878"/>
      <c r="H15" s="854" t="s">
        <v>212</v>
      </c>
      <c r="I15" s="840" t="s">
        <v>129</v>
      </c>
      <c r="J15" s="840"/>
      <c r="K15" s="856" t="s">
        <v>213</v>
      </c>
      <c r="L15" s="842" t="s">
        <v>214</v>
      </c>
      <c r="N15" s="231"/>
      <c r="O15" s="231"/>
      <c r="P15" s="231"/>
      <c r="Q15" s="231"/>
      <c r="T15" s="231"/>
      <c r="U15" s="231"/>
      <c r="V15" s="231"/>
      <c r="Y15" s="256"/>
      <c r="Z15" s="256"/>
      <c r="AA15" s="256"/>
    </row>
    <row r="16" spans="1:22" s="262" customFormat="1" ht="41.25" customHeight="1" thickBot="1">
      <c r="A16" s="861"/>
      <c r="B16" s="864"/>
      <c r="C16" s="875"/>
      <c r="D16" s="875"/>
      <c r="E16" s="875"/>
      <c r="F16" s="876"/>
      <c r="G16" s="879"/>
      <c r="H16" s="855"/>
      <c r="I16" s="260" t="s">
        <v>120</v>
      </c>
      <c r="J16" s="261" t="s">
        <v>121</v>
      </c>
      <c r="K16" s="857"/>
      <c r="L16" s="843"/>
      <c r="M16" s="230"/>
      <c r="N16" s="160"/>
      <c r="O16" s="160"/>
      <c r="P16" s="160"/>
      <c r="Q16" s="160"/>
      <c r="R16" s="160"/>
      <c r="S16" s="160"/>
      <c r="T16" s="160"/>
      <c r="U16" s="160"/>
      <c r="V16" s="160"/>
    </row>
    <row r="17" spans="1:22" s="238" customFormat="1" ht="16.5" customHeight="1" thickBot="1">
      <c r="A17" s="263"/>
      <c r="B17" s="264"/>
      <c r="C17" s="265"/>
      <c r="D17" s="265"/>
      <c r="E17" s="265">
        <v>1</v>
      </c>
      <c r="F17" s="265"/>
      <c r="G17" s="266">
        <v>3</v>
      </c>
      <c r="H17" s="267">
        <v>4</v>
      </c>
      <c r="I17" s="268"/>
      <c r="J17" s="268"/>
      <c r="K17" s="269">
        <v>5</v>
      </c>
      <c r="L17" s="270">
        <v>6</v>
      </c>
      <c r="M17" s="230"/>
      <c r="O17" s="271"/>
      <c r="P17" s="271"/>
      <c r="Q17" s="271"/>
      <c r="R17" s="271"/>
      <c r="S17" s="271"/>
      <c r="T17" s="271"/>
      <c r="U17" s="271"/>
      <c r="V17" s="271"/>
    </row>
    <row r="18" spans="1:14" ht="6.75" customHeight="1" thickBot="1">
      <c r="A18" s="272"/>
      <c r="B18" s="273"/>
      <c r="C18" s="274"/>
      <c r="D18" s="275"/>
      <c r="E18" s="276"/>
      <c r="F18" s="276"/>
      <c r="G18" s="277"/>
      <c r="H18" s="278"/>
      <c r="I18" s="279"/>
      <c r="J18" s="279"/>
      <c r="K18" s="280"/>
      <c r="L18" s="281"/>
      <c r="M18" s="230"/>
      <c r="N18" s="160"/>
    </row>
    <row r="19" spans="1:14" ht="15" customHeight="1" thickBot="1">
      <c r="A19" s="282" t="s">
        <v>215</v>
      </c>
      <c r="B19" s="283"/>
      <c r="C19" s="284" t="s">
        <v>216</v>
      </c>
      <c r="D19" s="284"/>
      <c r="E19" s="284"/>
      <c r="F19" s="284"/>
      <c r="G19" s="285">
        <v>13310376</v>
      </c>
      <c r="H19" s="286">
        <f>SUM(I19:J19)</f>
        <v>14327124</v>
      </c>
      <c r="I19" s="287">
        <v>14327124</v>
      </c>
      <c r="J19" s="287"/>
      <c r="K19" s="288">
        <f aca="true" t="shared" si="0" ref="K19:K48">H19-G19</f>
        <v>1016748</v>
      </c>
      <c r="L19" s="289">
        <f aca="true" t="shared" si="1" ref="L19:L28">H19/G19-1</f>
        <v>0.07638762421136702</v>
      </c>
      <c r="M19" s="230"/>
      <c r="N19" s="160"/>
    </row>
    <row r="20" spans="1:14" ht="15" thickBot="1">
      <c r="A20" s="282" t="s">
        <v>215</v>
      </c>
      <c r="B20" s="290"/>
      <c r="C20" s="284" t="s">
        <v>217</v>
      </c>
      <c r="D20" s="291"/>
      <c r="E20" s="291"/>
      <c r="F20" s="291"/>
      <c r="G20" s="285">
        <v>863276</v>
      </c>
      <c r="H20" s="286">
        <f>SUM(I20:J20)</f>
        <v>903057</v>
      </c>
      <c r="I20" s="287">
        <v>903057</v>
      </c>
      <c r="J20" s="287"/>
      <c r="K20" s="288">
        <f t="shared" si="0"/>
        <v>39781</v>
      </c>
      <c r="L20" s="289">
        <f t="shared" si="1"/>
        <v>0.04608143861291181</v>
      </c>
      <c r="M20" s="230"/>
      <c r="N20" s="160"/>
    </row>
    <row r="21" spans="1:14" ht="15" customHeight="1" thickBot="1">
      <c r="A21" s="282" t="s">
        <v>215</v>
      </c>
      <c r="B21" s="290"/>
      <c r="C21" s="284" t="s">
        <v>218</v>
      </c>
      <c r="D21" s="291"/>
      <c r="E21" s="291"/>
      <c r="F21" s="291"/>
      <c r="G21" s="285">
        <v>851639</v>
      </c>
      <c r="H21" s="286">
        <f>SUM(I21:J21)</f>
        <v>1010850</v>
      </c>
      <c r="I21" s="287">
        <v>1010850</v>
      </c>
      <c r="J21" s="287"/>
      <c r="K21" s="288">
        <f t="shared" si="0"/>
        <v>159211</v>
      </c>
      <c r="L21" s="289">
        <f t="shared" si="1"/>
        <v>0.18694658182633717</v>
      </c>
      <c r="M21" s="230"/>
      <c r="N21" s="160"/>
    </row>
    <row r="22" spans="1:14" ht="15" thickBot="1">
      <c r="A22" s="282" t="s">
        <v>215</v>
      </c>
      <c r="B22" s="283"/>
      <c r="C22" s="284" t="s">
        <v>219</v>
      </c>
      <c r="D22" s="284"/>
      <c r="E22" s="284"/>
      <c r="F22" s="284"/>
      <c r="G22" s="285">
        <v>762951</v>
      </c>
      <c r="H22" s="286">
        <f>SUM(I22:J22)</f>
        <v>757276</v>
      </c>
      <c r="I22" s="287">
        <v>757276</v>
      </c>
      <c r="J22" s="287"/>
      <c r="K22" s="288">
        <f t="shared" si="0"/>
        <v>-5675</v>
      </c>
      <c r="L22" s="289">
        <f t="shared" si="1"/>
        <v>-0.007438223424571122</v>
      </c>
      <c r="M22" s="230"/>
      <c r="N22" s="160"/>
    </row>
    <row r="23" spans="1:14" ht="15" thickBot="1">
      <c r="A23" s="282"/>
      <c r="B23" s="283"/>
      <c r="C23" s="284" t="s">
        <v>220</v>
      </c>
      <c r="D23" s="284"/>
      <c r="E23" s="284"/>
      <c r="F23" s="284"/>
      <c r="G23" s="285">
        <f>SUM(G24:G28)</f>
        <v>340400</v>
      </c>
      <c r="H23" s="287">
        <f>SUM(H24:H29)</f>
        <v>315400</v>
      </c>
      <c r="I23" s="287">
        <f>SUM(I24:I29)</f>
        <v>315400</v>
      </c>
      <c r="J23" s="287"/>
      <c r="K23" s="288">
        <f t="shared" si="0"/>
        <v>-25000</v>
      </c>
      <c r="L23" s="289">
        <f t="shared" si="1"/>
        <v>-0.07344300822561689</v>
      </c>
      <c r="M23" s="230"/>
      <c r="N23" s="160"/>
    </row>
    <row r="24" spans="1:22" s="302" customFormat="1" ht="15" thickBot="1">
      <c r="A24" s="292"/>
      <c r="B24" s="293" t="s">
        <v>221</v>
      </c>
      <c r="C24" s="294"/>
      <c r="D24" s="295" t="s">
        <v>222</v>
      </c>
      <c r="E24" s="296" t="s">
        <v>223</v>
      </c>
      <c r="F24" s="297"/>
      <c r="G24" s="298">
        <v>5000</v>
      </c>
      <c r="H24" s="286">
        <f aca="true" t="shared" si="2" ref="H24:H29">SUM(I24:J24)</f>
        <v>5000</v>
      </c>
      <c r="I24" s="299">
        <v>5000</v>
      </c>
      <c r="J24" s="299"/>
      <c r="K24" s="300">
        <f t="shared" si="0"/>
        <v>0</v>
      </c>
      <c r="L24" s="301">
        <f t="shared" si="1"/>
        <v>0</v>
      </c>
      <c r="M24" s="230"/>
      <c r="R24" s="160"/>
      <c r="S24" s="160"/>
      <c r="T24" s="160"/>
      <c r="U24" s="160"/>
      <c r="V24" s="160"/>
    </row>
    <row r="25" spans="1:22" s="302" customFormat="1" ht="15" thickBot="1">
      <c r="A25" s="292"/>
      <c r="B25" s="293" t="s">
        <v>221</v>
      </c>
      <c r="C25" s="303"/>
      <c r="D25" s="304"/>
      <c r="E25" s="305" t="s">
        <v>224</v>
      </c>
      <c r="F25" s="306"/>
      <c r="G25" s="307">
        <v>10000</v>
      </c>
      <c r="H25" s="286">
        <f t="shared" si="2"/>
        <v>10000</v>
      </c>
      <c r="I25" s="308">
        <v>10000</v>
      </c>
      <c r="J25" s="308"/>
      <c r="K25" s="309">
        <f t="shared" si="0"/>
        <v>0</v>
      </c>
      <c r="L25" s="310">
        <f t="shared" si="1"/>
        <v>0</v>
      </c>
      <c r="M25" s="230"/>
      <c r="R25" s="160"/>
      <c r="S25" s="160"/>
      <c r="T25" s="160"/>
      <c r="U25" s="160"/>
      <c r="V25" s="160"/>
    </row>
    <row r="26" spans="1:22" s="302" customFormat="1" ht="15" thickBot="1">
      <c r="A26" s="292"/>
      <c r="B26" s="293" t="s">
        <v>221</v>
      </c>
      <c r="C26" s="303"/>
      <c r="D26" s="304"/>
      <c r="E26" s="305" t="s">
        <v>225</v>
      </c>
      <c r="F26" s="306"/>
      <c r="G26" s="307">
        <v>305000</v>
      </c>
      <c r="H26" s="286">
        <f t="shared" si="2"/>
        <v>280000</v>
      </c>
      <c r="I26" s="308">
        <v>280000</v>
      </c>
      <c r="J26" s="308"/>
      <c r="K26" s="309">
        <f t="shared" si="0"/>
        <v>-25000</v>
      </c>
      <c r="L26" s="310">
        <f t="shared" si="1"/>
        <v>-0.08196721311475408</v>
      </c>
      <c r="M26" s="230"/>
      <c r="R26" s="160"/>
      <c r="S26" s="160"/>
      <c r="T26" s="160"/>
      <c r="U26" s="160"/>
      <c r="V26" s="160"/>
    </row>
    <row r="27" spans="1:22" s="302" customFormat="1" ht="15" thickBot="1">
      <c r="A27" s="311" t="s">
        <v>215</v>
      </c>
      <c r="B27" s="293"/>
      <c r="C27" s="303"/>
      <c r="D27" s="304"/>
      <c r="E27" s="305" t="s">
        <v>226</v>
      </c>
      <c r="F27" s="306"/>
      <c r="G27" s="307">
        <v>6900</v>
      </c>
      <c r="H27" s="286">
        <f t="shared" si="2"/>
        <v>6900</v>
      </c>
      <c r="I27" s="308">
        <v>6900</v>
      </c>
      <c r="J27" s="308"/>
      <c r="K27" s="309">
        <f t="shared" si="0"/>
        <v>0</v>
      </c>
      <c r="L27" s="310">
        <f t="shared" si="1"/>
        <v>0</v>
      </c>
      <c r="M27" s="230"/>
      <c r="N27" s="160"/>
      <c r="O27" s="160"/>
      <c r="P27" s="160"/>
      <c r="Q27" s="160"/>
      <c r="R27" s="160"/>
      <c r="S27" s="160"/>
      <c r="T27" s="160"/>
      <c r="U27" s="160"/>
      <c r="V27" s="160"/>
    </row>
    <row r="28" spans="1:22" s="302" customFormat="1" ht="15" thickBot="1">
      <c r="A28" s="292" t="s">
        <v>215</v>
      </c>
      <c r="B28" s="293"/>
      <c r="C28" s="312"/>
      <c r="D28" s="304"/>
      <c r="E28" s="305" t="s">
        <v>227</v>
      </c>
      <c r="F28" s="306"/>
      <c r="G28" s="307">
        <v>13500</v>
      </c>
      <c r="H28" s="286">
        <f t="shared" si="2"/>
        <v>13500</v>
      </c>
      <c r="I28" s="308">
        <v>13500</v>
      </c>
      <c r="J28" s="308"/>
      <c r="K28" s="309">
        <f t="shared" si="0"/>
        <v>0</v>
      </c>
      <c r="L28" s="310">
        <f t="shared" si="1"/>
        <v>0</v>
      </c>
      <c r="M28" s="230"/>
      <c r="N28" s="160"/>
      <c r="O28" s="160"/>
      <c r="P28" s="160"/>
      <c r="Q28" s="160"/>
      <c r="R28" s="160"/>
      <c r="S28" s="160"/>
      <c r="T28" s="160"/>
      <c r="U28" s="160"/>
      <c r="V28" s="160"/>
    </row>
    <row r="29" spans="1:22" s="302" customFormat="1" ht="15" thickBot="1">
      <c r="A29" s="311"/>
      <c r="B29" s="313"/>
      <c r="C29" s="314"/>
      <c r="D29" s="315"/>
      <c r="E29" s="316" t="s">
        <v>228</v>
      </c>
      <c r="F29" s="316"/>
      <c r="G29" s="317">
        <v>0</v>
      </c>
      <c r="H29" s="286">
        <f t="shared" si="2"/>
        <v>0</v>
      </c>
      <c r="I29" s="318">
        <v>0</v>
      </c>
      <c r="J29" s="318"/>
      <c r="K29" s="319">
        <f t="shared" si="0"/>
        <v>0</v>
      </c>
      <c r="L29" s="320"/>
      <c r="M29" s="230"/>
      <c r="N29" s="160"/>
      <c r="O29" s="160"/>
      <c r="P29" s="160"/>
      <c r="Q29" s="160"/>
      <c r="R29" s="160"/>
      <c r="S29" s="160"/>
      <c r="T29" s="160"/>
      <c r="U29" s="160"/>
      <c r="V29" s="160"/>
    </row>
    <row r="30" spans="1:22" s="328" customFormat="1" ht="15.75" thickBot="1">
      <c r="A30" s="321"/>
      <c r="B30" s="322"/>
      <c r="C30" s="323" t="s">
        <v>229</v>
      </c>
      <c r="D30" s="323"/>
      <c r="E30" s="323"/>
      <c r="F30" s="323"/>
      <c r="G30" s="324">
        <f>SUM(G31:G36)+G41</f>
        <v>169538</v>
      </c>
      <c r="H30" s="325">
        <f>SUM(H31:H36)+H41</f>
        <v>160432</v>
      </c>
      <c r="I30" s="326">
        <f>SUM(I31:I36)+I41</f>
        <v>160432</v>
      </c>
      <c r="J30" s="326"/>
      <c r="K30" s="327">
        <f t="shared" si="0"/>
        <v>-9106</v>
      </c>
      <c r="L30" s="289">
        <f aca="true" t="shared" si="3" ref="L30:L44">H30/G30-1</f>
        <v>-0.0537106725335913</v>
      </c>
      <c r="M30" s="230"/>
      <c r="N30" s="160"/>
      <c r="O30" s="160"/>
      <c r="P30" s="160"/>
      <c r="Q30" s="160"/>
      <c r="R30" s="160"/>
      <c r="S30" s="160"/>
      <c r="T30" s="160"/>
      <c r="U30" s="160"/>
      <c r="V30" s="160"/>
    </row>
    <row r="31" spans="1:22" s="302" customFormat="1" ht="14.25">
      <c r="A31" s="329" t="s">
        <v>215</v>
      </c>
      <c r="B31" s="330" t="s">
        <v>221</v>
      </c>
      <c r="C31" s="331" t="s">
        <v>222</v>
      </c>
      <c r="D31" s="296" t="s">
        <v>230</v>
      </c>
      <c r="G31" s="298">
        <v>45000</v>
      </c>
      <c r="H31" s="332">
        <f aca="true" t="shared" si="4" ref="H31:H48">SUM(I31:J31)</f>
        <v>65000</v>
      </c>
      <c r="I31" s="299">
        <v>65000</v>
      </c>
      <c r="J31" s="299"/>
      <c r="K31" s="300">
        <f t="shared" si="0"/>
        <v>20000</v>
      </c>
      <c r="L31" s="301">
        <f t="shared" si="3"/>
        <v>0.4444444444444444</v>
      </c>
      <c r="M31" s="230"/>
      <c r="N31" s="160"/>
      <c r="O31" s="160"/>
      <c r="P31" s="160"/>
      <c r="Q31" s="160"/>
      <c r="R31" s="160"/>
      <c r="S31" s="160"/>
      <c r="T31" s="160"/>
      <c r="U31" s="160"/>
      <c r="V31" s="160"/>
    </row>
    <row r="32" spans="1:22" s="302" customFormat="1" ht="14.25">
      <c r="A32" s="292"/>
      <c r="B32" s="293" t="s">
        <v>221</v>
      </c>
      <c r="C32" s="303"/>
      <c r="D32" s="305" t="s">
        <v>231</v>
      </c>
      <c r="E32" s="306"/>
      <c r="F32" s="306"/>
      <c r="G32" s="307">
        <v>20000</v>
      </c>
      <c r="H32" s="332">
        <f t="shared" si="4"/>
        <v>20000</v>
      </c>
      <c r="I32" s="308">
        <v>20000</v>
      </c>
      <c r="J32" s="308"/>
      <c r="K32" s="309">
        <f t="shared" si="0"/>
        <v>0</v>
      </c>
      <c r="L32" s="310">
        <f t="shared" si="3"/>
        <v>0</v>
      </c>
      <c r="M32" s="230"/>
      <c r="N32" s="160"/>
      <c r="O32" s="160"/>
      <c r="P32" s="160"/>
      <c r="Q32" s="160"/>
      <c r="R32" s="160"/>
      <c r="S32" s="160"/>
      <c r="T32" s="160"/>
      <c r="U32" s="160"/>
      <c r="V32" s="160"/>
    </row>
    <row r="33" spans="1:22" s="302" customFormat="1" ht="14.25">
      <c r="A33" s="292" t="s">
        <v>215</v>
      </c>
      <c r="B33" s="293"/>
      <c r="C33" s="303"/>
      <c r="D33" s="305" t="s">
        <v>232</v>
      </c>
      <c r="E33" s="306"/>
      <c r="F33" s="306"/>
      <c r="G33" s="307">
        <v>6500</v>
      </c>
      <c r="H33" s="332">
        <f t="shared" si="4"/>
        <v>6500</v>
      </c>
      <c r="I33" s="308">
        <v>6500</v>
      </c>
      <c r="J33" s="308"/>
      <c r="K33" s="309">
        <f t="shared" si="0"/>
        <v>0</v>
      </c>
      <c r="L33" s="310">
        <f t="shared" si="3"/>
        <v>0</v>
      </c>
      <c r="M33" s="230"/>
      <c r="N33" s="160"/>
      <c r="O33" s="160"/>
      <c r="P33" s="160"/>
      <c r="Q33" s="160"/>
      <c r="R33" s="160"/>
      <c r="S33" s="160"/>
      <c r="T33" s="160"/>
      <c r="U33" s="160"/>
      <c r="V33" s="160"/>
    </row>
    <row r="34" spans="1:22" s="302" customFormat="1" ht="14.25">
      <c r="A34" s="292"/>
      <c r="B34" s="293" t="s">
        <v>221</v>
      </c>
      <c r="C34" s="303"/>
      <c r="D34" s="305" t="s">
        <v>233</v>
      </c>
      <c r="E34" s="306"/>
      <c r="F34" s="306"/>
      <c r="G34" s="307">
        <v>1000</v>
      </c>
      <c r="H34" s="332">
        <f t="shared" si="4"/>
        <v>1000</v>
      </c>
      <c r="I34" s="308">
        <v>1000</v>
      </c>
      <c r="J34" s="308"/>
      <c r="K34" s="309">
        <f t="shared" si="0"/>
        <v>0</v>
      </c>
      <c r="L34" s="310">
        <f t="shared" si="3"/>
        <v>0</v>
      </c>
      <c r="M34" s="230"/>
      <c r="N34" s="160"/>
      <c r="O34" s="160"/>
      <c r="P34" s="160"/>
      <c r="Q34" s="160"/>
      <c r="R34" s="160"/>
      <c r="S34" s="160"/>
      <c r="T34" s="160"/>
      <c r="U34" s="160"/>
      <c r="V34" s="160"/>
    </row>
    <row r="35" spans="1:22" s="302" customFormat="1" ht="14.25">
      <c r="A35" s="292"/>
      <c r="B35" s="293" t="s">
        <v>221</v>
      </c>
      <c r="C35" s="303"/>
      <c r="D35" s="305" t="s">
        <v>234</v>
      </c>
      <c r="E35" s="306"/>
      <c r="F35" s="306"/>
      <c r="G35" s="307">
        <v>15000</v>
      </c>
      <c r="H35" s="332">
        <f t="shared" si="4"/>
        <v>15000</v>
      </c>
      <c r="I35" s="308">
        <v>15000</v>
      </c>
      <c r="J35" s="308"/>
      <c r="K35" s="309">
        <f t="shared" si="0"/>
        <v>0</v>
      </c>
      <c r="L35" s="310">
        <f t="shared" si="3"/>
        <v>0</v>
      </c>
      <c r="M35" s="230"/>
      <c r="N35" s="160"/>
      <c r="O35" s="160"/>
      <c r="P35" s="160"/>
      <c r="Q35" s="160"/>
      <c r="R35" s="160"/>
      <c r="S35" s="160"/>
      <c r="T35" s="160"/>
      <c r="U35" s="160"/>
      <c r="V35" s="160"/>
    </row>
    <row r="36" spans="1:22" s="302" customFormat="1" ht="14.25">
      <c r="A36" s="292" t="s">
        <v>215</v>
      </c>
      <c r="B36" s="293" t="s">
        <v>221</v>
      </c>
      <c r="C36" s="303"/>
      <c r="D36" s="305" t="s">
        <v>235</v>
      </c>
      <c r="G36" s="307">
        <f>SUM(G37:G40)</f>
        <v>32400</v>
      </c>
      <c r="H36" s="332">
        <f t="shared" si="4"/>
        <v>32400</v>
      </c>
      <c r="I36" s="308">
        <f>SUM(I37:I40)</f>
        <v>32400</v>
      </c>
      <c r="J36" s="308"/>
      <c r="K36" s="309">
        <f t="shared" si="0"/>
        <v>0</v>
      </c>
      <c r="L36" s="310">
        <f t="shared" si="3"/>
        <v>0</v>
      </c>
      <c r="M36" s="230"/>
      <c r="N36" s="160"/>
      <c r="O36" s="160"/>
      <c r="P36" s="160"/>
      <c r="Q36" s="160"/>
      <c r="R36" s="160"/>
      <c r="S36" s="160"/>
      <c r="T36" s="160"/>
      <c r="U36" s="160"/>
      <c r="V36" s="160"/>
    </row>
    <row r="37" spans="1:22" s="302" customFormat="1" ht="14.25">
      <c r="A37" s="292"/>
      <c r="B37" s="293"/>
      <c r="C37" s="303"/>
      <c r="D37" s="333" t="s">
        <v>222</v>
      </c>
      <c r="E37" s="306" t="s">
        <v>236</v>
      </c>
      <c r="F37" s="306"/>
      <c r="G37" s="334">
        <v>9000</v>
      </c>
      <c r="H37" s="332">
        <f t="shared" si="4"/>
        <v>9000</v>
      </c>
      <c r="I37" s="335">
        <v>9000</v>
      </c>
      <c r="J37" s="335"/>
      <c r="K37" s="336">
        <f t="shared" si="0"/>
        <v>0</v>
      </c>
      <c r="L37" s="310">
        <f t="shared" si="3"/>
        <v>0</v>
      </c>
      <c r="M37" s="230"/>
      <c r="N37" s="160"/>
      <c r="O37" s="160"/>
      <c r="P37" s="160"/>
      <c r="Q37" s="160"/>
      <c r="R37" s="160"/>
      <c r="S37" s="160"/>
      <c r="T37" s="160"/>
      <c r="U37" s="160"/>
      <c r="V37" s="160"/>
    </row>
    <row r="38" spans="1:22" s="302" customFormat="1" ht="14.25">
      <c r="A38" s="292"/>
      <c r="B38" s="293"/>
      <c r="C38" s="303"/>
      <c r="D38" s="337"/>
      <c r="E38" s="338" t="s">
        <v>237</v>
      </c>
      <c r="F38" s="338"/>
      <c r="G38" s="334">
        <v>10800</v>
      </c>
      <c r="H38" s="332">
        <f t="shared" si="4"/>
        <v>10800</v>
      </c>
      <c r="I38" s="335">
        <v>10800</v>
      </c>
      <c r="J38" s="335"/>
      <c r="K38" s="336">
        <f t="shared" si="0"/>
        <v>0</v>
      </c>
      <c r="L38" s="310">
        <f t="shared" si="3"/>
        <v>0</v>
      </c>
      <c r="M38" s="230"/>
      <c r="N38" s="160"/>
      <c r="O38" s="160"/>
      <c r="P38" s="160"/>
      <c r="Q38" s="160"/>
      <c r="R38" s="160"/>
      <c r="S38" s="160"/>
      <c r="T38" s="160"/>
      <c r="U38" s="160"/>
      <c r="V38" s="160"/>
    </row>
    <row r="39" spans="1:22" s="302" customFormat="1" ht="14.25">
      <c r="A39" s="292"/>
      <c r="B39" s="293"/>
      <c r="C39" s="303"/>
      <c r="D39" s="337"/>
      <c r="E39" s="338" t="s">
        <v>238</v>
      </c>
      <c r="F39" s="338"/>
      <c r="G39" s="334">
        <v>10000</v>
      </c>
      <c r="H39" s="332">
        <f t="shared" si="4"/>
        <v>10000</v>
      </c>
      <c r="I39" s="335">
        <v>10000</v>
      </c>
      <c r="J39" s="335"/>
      <c r="K39" s="336">
        <f t="shared" si="0"/>
        <v>0</v>
      </c>
      <c r="L39" s="310">
        <f t="shared" si="3"/>
        <v>0</v>
      </c>
      <c r="M39" s="230"/>
      <c r="N39" s="160"/>
      <c r="O39" s="160"/>
      <c r="P39" s="160"/>
      <c r="Q39" s="160"/>
      <c r="R39" s="160"/>
      <c r="S39" s="160"/>
      <c r="T39" s="160"/>
      <c r="U39" s="160"/>
      <c r="V39" s="160"/>
    </row>
    <row r="40" spans="1:22" s="302" customFormat="1" ht="14.25">
      <c r="A40" s="292"/>
      <c r="B40" s="293"/>
      <c r="C40" s="303"/>
      <c r="D40" s="339"/>
      <c r="E40" s="340" t="s">
        <v>239</v>
      </c>
      <c r="F40" s="338"/>
      <c r="G40" s="334">
        <v>2600</v>
      </c>
      <c r="H40" s="332">
        <f t="shared" si="4"/>
        <v>2600</v>
      </c>
      <c r="I40" s="335">
        <v>2600</v>
      </c>
      <c r="J40" s="335"/>
      <c r="K40" s="336">
        <f t="shared" si="0"/>
        <v>0</v>
      </c>
      <c r="L40" s="310">
        <f t="shared" si="3"/>
        <v>0</v>
      </c>
      <c r="M40" s="230"/>
      <c r="N40" s="160"/>
      <c r="O40" s="160"/>
      <c r="P40" s="160"/>
      <c r="Q40" s="160"/>
      <c r="R40" s="160"/>
      <c r="S40" s="160"/>
      <c r="T40" s="160"/>
      <c r="U40" s="160"/>
      <c r="V40" s="160"/>
    </row>
    <row r="41" spans="1:22" s="302" customFormat="1" ht="15" thickBot="1">
      <c r="A41" s="341" t="s">
        <v>215</v>
      </c>
      <c r="B41" s="342" t="s">
        <v>221</v>
      </c>
      <c r="C41" s="343"/>
      <c r="D41" s="344" t="s">
        <v>240</v>
      </c>
      <c r="E41" s="316"/>
      <c r="F41" s="316"/>
      <c r="G41" s="345">
        <v>49638</v>
      </c>
      <c r="H41" s="332">
        <f t="shared" si="4"/>
        <v>20532</v>
      </c>
      <c r="I41" s="346">
        <v>20532</v>
      </c>
      <c r="J41" s="346"/>
      <c r="K41" s="347">
        <f t="shared" si="0"/>
        <v>-29106</v>
      </c>
      <c r="L41" s="320">
        <f t="shared" si="3"/>
        <v>-0.5863652846609453</v>
      </c>
      <c r="M41" s="230"/>
      <c r="N41" s="160"/>
      <c r="O41" s="160"/>
      <c r="P41" s="160"/>
      <c r="Q41" s="160"/>
      <c r="R41" s="160"/>
      <c r="S41" s="160"/>
      <c r="T41" s="160"/>
      <c r="U41" s="160"/>
      <c r="V41" s="160"/>
    </row>
    <row r="42" spans="1:22" s="302" customFormat="1" ht="15" thickBot="1">
      <c r="A42" s="282"/>
      <c r="B42" s="283" t="s">
        <v>221</v>
      </c>
      <c r="C42" s="348" t="s">
        <v>241</v>
      </c>
      <c r="D42" s="284"/>
      <c r="E42" s="284"/>
      <c r="F42" s="284"/>
      <c r="G42" s="349">
        <v>360488</v>
      </c>
      <c r="H42" s="286">
        <f t="shared" si="4"/>
        <v>360888</v>
      </c>
      <c r="I42" s="287">
        <v>110420</v>
      </c>
      <c r="J42" s="287">
        <v>250468</v>
      </c>
      <c r="K42" s="288">
        <f t="shared" si="0"/>
        <v>400</v>
      </c>
      <c r="L42" s="289">
        <f t="shared" si="3"/>
        <v>0.0011096069772087436</v>
      </c>
      <c r="M42" s="230"/>
      <c r="N42" s="160"/>
      <c r="O42" s="160"/>
      <c r="P42" s="160"/>
      <c r="Q42" s="160"/>
      <c r="R42" s="160"/>
      <c r="S42" s="160"/>
      <c r="T42" s="160"/>
      <c r="U42" s="160"/>
      <c r="V42" s="160"/>
    </row>
    <row r="43" spans="1:14" ht="15" thickBot="1">
      <c r="A43" s="282"/>
      <c r="B43" s="283" t="s">
        <v>221</v>
      </c>
      <c r="C43" s="348" t="s">
        <v>242</v>
      </c>
      <c r="D43" s="284"/>
      <c r="E43" s="284"/>
      <c r="F43" s="284"/>
      <c r="G43" s="349">
        <v>1374512</v>
      </c>
      <c r="H43" s="286">
        <f t="shared" si="4"/>
        <v>1209217</v>
      </c>
      <c r="I43" s="287">
        <v>951366</v>
      </c>
      <c r="J43" s="287">
        <v>257851</v>
      </c>
      <c r="K43" s="288">
        <f t="shared" si="0"/>
        <v>-165295</v>
      </c>
      <c r="L43" s="289">
        <f t="shared" si="3"/>
        <v>-0.12025722583724263</v>
      </c>
      <c r="M43" s="230"/>
      <c r="N43" s="160"/>
    </row>
    <row r="44" spans="1:14" ht="15" thickBot="1">
      <c r="A44" s="282" t="s">
        <v>215</v>
      </c>
      <c r="B44" s="283" t="s">
        <v>221</v>
      </c>
      <c r="C44" s="348" t="s">
        <v>243</v>
      </c>
      <c r="D44" s="284"/>
      <c r="E44" s="284"/>
      <c r="F44" s="284"/>
      <c r="G44" s="285">
        <v>21000</v>
      </c>
      <c r="H44" s="286">
        <f t="shared" si="4"/>
        <v>21000</v>
      </c>
      <c r="I44" s="287">
        <v>21000</v>
      </c>
      <c r="J44" s="287"/>
      <c r="K44" s="288">
        <f t="shared" si="0"/>
        <v>0</v>
      </c>
      <c r="L44" s="289">
        <f t="shared" si="3"/>
        <v>0</v>
      </c>
      <c r="M44" s="230"/>
      <c r="N44" s="160"/>
    </row>
    <row r="45" spans="1:14" ht="15" thickBot="1">
      <c r="A45" s="282" t="s">
        <v>215</v>
      </c>
      <c r="B45" s="283" t="s">
        <v>221</v>
      </c>
      <c r="C45" s="348" t="s">
        <v>244</v>
      </c>
      <c r="D45" s="284"/>
      <c r="E45" s="284"/>
      <c r="F45" s="284"/>
      <c r="G45" s="285">
        <v>0</v>
      </c>
      <c r="H45" s="286">
        <f t="shared" si="4"/>
        <v>150000</v>
      </c>
      <c r="I45" s="287">
        <v>150000</v>
      </c>
      <c r="J45" s="287"/>
      <c r="K45" s="288">
        <f t="shared" si="0"/>
        <v>150000</v>
      </c>
      <c r="L45" s="289"/>
      <c r="M45" s="230"/>
      <c r="N45" s="160"/>
    </row>
    <row r="46" spans="1:14" ht="15" thickBot="1">
      <c r="A46" s="282" t="s">
        <v>215</v>
      </c>
      <c r="B46" s="283"/>
      <c r="C46" s="348" t="s">
        <v>245</v>
      </c>
      <c r="D46" s="284"/>
      <c r="E46" s="284"/>
      <c r="F46" s="284"/>
      <c r="G46" s="285">
        <v>810077</v>
      </c>
      <c r="H46" s="286">
        <f t="shared" si="4"/>
        <v>885604</v>
      </c>
      <c r="I46" s="287">
        <v>885604</v>
      </c>
      <c r="J46" s="287"/>
      <c r="K46" s="288">
        <f t="shared" si="0"/>
        <v>75527</v>
      </c>
      <c r="L46" s="289">
        <f>H46/G46-1</f>
        <v>0.09323434685838516</v>
      </c>
      <c r="M46" s="230"/>
      <c r="N46" s="160"/>
    </row>
    <row r="47" spans="1:14" ht="15" thickBot="1">
      <c r="A47" s="350"/>
      <c r="B47" s="351" t="s">
        <v>221</v>
      </c>
      <c r="C47" s="348" t="s">
        <v>246</v>
      </c>
      <c r="D47" s="352"/>
      <c r="E47" s="352"/>
      <c r="F47" s="352"/>
      <c r="G47" s="285">
        <v>30000</v>
      </c>
      <c r="H47" s="286">
        <f t="shared" si="4"/>
        <v>38101</v>
      </c>
      <c r="I47" s="287">
        <v>38101</v>
      </c>
      <c r="J47" s="287"/>
      <c r="K47" s="288">
        <f t="shared" si="0"/>
        <v>8101</v>
      </c>
      <c r="L47" s="289">
        <f>H47/G47-1</f>
        <v>0.27003333333333335</v>
      </c>
      <c r="M47" s="230"/>
      <c r="N47" s="160"/>
    </row>
    <row r="48" spans="1:14" ht="15" thickBot="1">
      <c r="A48" s="350"/>
      <c r="B48" s="351" t="s">
        <v>221</v>
      </c>
      <c r="C48" s="353" t="s">
        <v>247</v>
      </c>
      <c r="D48" s="352"/>
      <c r="E48" s="352"/>
      <c r="F48" s="352"/>
      <c r="G48" s="285">
        <v>170000</v>
      </c>
      <c r="H48" s="286">
        <f t="shared" si="4"/>
        <v>200000</v>
      </c>
      <c r="I48" s="287">
        <v>200000</v>
      </c>
      <c r="J48" s="287"/>
      <c r="K48" s="288">
        <f t="shared" si="0"/>
        <v>30000</v>
      </c>
      <c r="L48" s="289">
        <f>H48/G48-1</f>
        <v>0.17647058823529416</v>
      </c>
      <c r="M48" s="230"/>
      <c r="N48" s="160"/>
    </row>
    <row r="49" spans="1:22" s="363" customFormat="1" ht="7.5" customHeight="1" thickBot="1">
      <c r="A49" s="354"/>
      <c r="B49" s="355"/>
      <c r="C49" s="356"/>
      <c r="D49" s="357"/>
      <c r="E49" s="357"/>
      <c r="F49" s="358"/>
      <c r="G49" s="359"/>
      <c r="H49" s="360"/>
      <c r="I49" s="361"/>
      <c r="J49" s="361"/>
      <c r="K49" s="362"/>
      <c r="L49" s="289"/>
      <c r="M49" s="230"/>
      <c r="N49" s="160"/>
      <c r="O49" s="160"/>
      <c r="P49" s="160"/>
      <c r="Q49" s="160"/>
      <c r="R49" s="160"/>
      <c r="S49" s="160"/>
      <c r="T49" s="160"/>
      <c r="U49" s="160"/>
      <c r="V49" s="160"/>
    </row>
    <row r="50" spans="1:14" ht="23.25" customHeight="1" thickBot="1">
      <c r="A50" s="364"/>
      <c r="B50" s="365"/>
      <c r="C50" s="366" t="s">
        <v>122</v>
      </c>
      <c r="D50" s="367"/>
      <c r="E50" s="368"/>
      <c r="F50" s="368"/>
      <c r="G50" s="369">
        <f>G19+G20+G21+G22+G23+G30+G42+G43+G44+G45+G46+G47+G48</f>
        <v>19064257</v>
      </c>
      <c r="H50" s="370">
        <f>H19+H20+H21+H22+H23+H30+H42+H43+H44+H45+H46+H47+H48</f>
        <v>20338949</v>
      </c>
      <c r="I50" s="371">
        <f>I19+I20+I21+I22+I23+I30+I42+I43+I44+I45+I46+I47+I48</f>
        <v>19830630</v>
      </c>
      <c r="J50" s="372">
        <f>J19+J20+J21+J22+J23+J30+J42+J43+J44+J45+J46+J47+J48</f>
        <v>508319</v>
      </c>
      <c r="K50" s="372">
        <f>K19+K20+K21+K22+K23+K30+K42+K43+K44+K45+K46+K47+K48</f>
        <v>1274692</v>
      </c>
      <c r="L50" s="373">
        <f>H50/G50-1</f>
        <v>0.06686292573584174</v>
      </c>
      <c r="M50" s="230"/>
      <c r="N50" s="160"/>
    </row>
    <row r="51" spans="1:22" ht="19.5" thickBot="1">
      <c r="A51" s="282"/>
      <c r="B51" s="283" t="s">
        <v>221</v>
      </c>
      <c r="C51" s="374" t="s">
        <v>248</v>
      </c>
      <c r="D51" s="284"/>
      <c r="E51" s="284"/>
      <c r="F51" s="284"/>
      <c r="G51" s="375">
        <v>0</v>
      </c>
      <c r="H51" s="376">
        <f>SUM(H52:H55)</f>
        <v>10700</v>
      </c>
      <c r="I51" s="377">
        <f>SUM(I52:I55)</f>
        <v>10700</v>
      </c>
      <c r="J51" s="378">
        <v>0</v>
      </c>
      <c r="K51" s="378">
        <v>10700</v>
      </c>
      <c r="L51" s="289"/>
      <c r="M51" s="230"/>
      <c r="N51" s="169"/>
      <c r="O51" s="169"/>
      <c r="P51" s="169"/>
      <c r="Q51" s="169"/>
      <c r="R51" s="169"/>
      <c r="S51" s="169"/>
      <c r="T51" s="169"/>
      <c r="U51" s="169"/>
      <c r="V51" s="169"/>
    </row>
    <row r="52" spans="1:22" s="302" customFormat="1" ht="14.25">
      <c r="A52" s="292"/>
      <c r="B52" s="293"/>
      <c r="C52" s="303" t="s">
        <v>222</v>
      </c>
      <c r="D52" s="305" t="s">
        <v>249</v>
      </c>
      <c r="E52" s="306"/>
      <c r="F52" s="306"/>
      <c r="G52" s="307"/>
      <c r="H52" s="379">
        <v>2000</v>
      </c>
      <c r="I52" s="308">
        <v>2000</v>
      </c>
      <c r="J52" s="308"/>
      <c r="K52" s="309">
        <f>H52-G52</f>
        <v>2000</v>
      </c>
      <c r="L52" s="310"/>
      <c r="M52" s="230"/>
      <c r="N52" s="160"/>
      <c r="O52" s="160"/>
      <c r="P52" s="160"/>
      <c r="Q52" s="160"/>
      <c r="R52" s="160"/>
      <c r="S52" s="160"/>
      <c r="T52" s="160"/>
      <c r="U52" s="160"/>
      <c r="V52" s="160"/>
    </row>
    <row r="53" spans="1:22" s="302" customFormat="1" ht="14.25">
      <c r="A53" s="292"/>
      <c r="B53" s="293"/>
      <c r="C53" s="303"/>
      <c r="D53" s="305" t="s">
        <v>250</v>
      </c>
      <c r="E53" s="306"/>
      <c r="G53" s="307"/>
      <c r="H53" s="379">
        <v>3700</v>
      </c>
      <c r="I53" s="308">
        <v>3700</v>
      </c>
      <c r="J53" s="308"/>
      <c r="K53" s="309">
        <f>H53-G53</f>
        <v>3700</v>
      </c>
      <c r="L53" s="310"/>
      <c r="M53" s="230"/>
      <c r="N53" s="160"/>
      <c r="O53" s="160"/>
      <c r="P53" s="160"/>
      <c r="Q53" s="160"/>
      <c r="R53" s="160"/>
      <c r="S53" s="160"/>
      <c r="T53" s="160"/>
      <c r="U53" s="160"/>
      <c r="V53" s="160"/>
    </row>
    <row r="54" spans="1:22" s="302" customFormat="1" ht="14.25">
      <c r="A54" s="292"/>
      <c r="B54" s="293"/>
      <c r="C54" s="303"/>
      <c r="D54" s="305" t="s">
        <v>251</v>
      </c>
      <c r="E54" s="306"/>
      <c r="F54" s="306"/>
      <c r="G54" s="334"/>
      <c r="H54" s="380">
        <v>4000</v>
      </c>
      <c r="I54" s="335">
        <v>4000</v>
      </c>
      <c r="J54" s="335"/>
      <c r="K54" s="309">
        <f>H54-G54</f>
        <v>4000</v>
      </c>
      <c r="L54" s="310"/>
      <c r="M54" s="230"/>
      <c r="N54" s="160"/>
      <c r="O54" s="160"/>
      <c r="P54" s="160"/>
      <c r="Q54" s="160"/>
      <c r="R54" s="160"/>
      <c r="S54" s="160"/>
      <c r="T54" s="160"/>
      <c r="U54" s="160"/>
      <c r="V54" s="160"/>
    </row>
    <row r="55" spans="1:22" s="302" customFormat="1" ht="15" thickBot="1">
      <c r="A55" s="292"/>
      <c r="B55" s="293"/>
      <c r="C55" s="303"/>
      <c r="D55" s="337" t="s">
        <v>252</v>
      </c>
      <c r="E55" s="338"/>
      <c r="F55" s="338"/>
      <c r="G55" s="334"/>
      <c r="H55" s="380">
        <v>1000</v>
      </c>
      <c r="I55" s="335">
        <v>1000</v>
      </c>
      <c r="J55" s="335"/>
      <c r="K55" s="309">
        <f>H55-G55</f>
        <v>1000</v>
      </c>
      <c r="L55" s="310"/>
      <c r="M55" s="230"/>
      <c r="N55" s="160"/>
      <c r="O55" s="160"/>
      <c r="P55" s="160"/>
      <c r="Q55" s="160"/>
      <c r="R55" s="160"/>
      <c r="S55" s="160"/>
      <c r="T55" s="160"/>
      <c r="U55" s="160"/>
      <c r="V55" s="160"/>
    </row>
    <row r="56" spans="1:14" ht="23.25" customHeight="1" thickBot="1">
      <c r="A56" s="364"/>
      <c r="B56" s="365"/>
      <c r="C56" s="367" t="s">
        <v>123</v>
      </c>
      <c r="D56" s="368"/>
      <c r="E56" s="368"/>
      <c r="F56" s="368"/>
      <c r="G56" s="381">
        <f>SUM(G50:G51)</f>
        <v>19064257</v>
      </c>
      <c r="H56" s="382">
        <f>SUM(H50:H51)</f>
        <v>20349649</v>
      </c>
      <c r="I56" s="383">
        <f>SUM(I50:I51)</f>
        <v>19841330</v>
      </c>
      <c r="J56" s="384">
        <f>SUM(J50:J51)</f>
        <v>508319</v>
      </c>
      <c r="K56" s="384">
        <f>SUM(K50:K51)</f>
        <v>1285392</v>
      </c>
      <c r="L56" s="385"/>
      <c r="M56" s="230"/>
      <c r="N56" s="160"/>
    </row>
    <row r="57" spans="1:14" ht="18">
      <c r="A57" s="386"/>
      <c r="B57" s="387"/>
      <c r="C57" s="388" t="s">
        <v>253</v>
      </c>
      <c r="D57" s="389"/>
      <c r="E57" s="389"/>
      <c r="F57" s="389"/>
      <c r="G57" s="390">
        <v>19064257</v>
      </c>
      <c r="H57" s="391">
        <v>20349649</v>
      </c>
      <c r="I57" s="392">
        <v>19841330</v>
      </c>
      <c r="J57" s="393">
        <v>508319</v>
      </c>
      <c r="K57" s="393">
        <f>H57-G57</f>
        <v>1285392</v>
      </c>
      <c r="L57" s="394">
        <f>H57/G57-1</f>
        <v>0.06742418547966489</v>
      </c>
      <c r="M57" s="230"/>
      <c r="N57" s="160"/>
    </row>
    <row r="58" spans="1:14" ht="18.75" thickBot="1">
      <c r="A58" s="395"/>
      <c r="B58" s="396"/>
      <c r="C58" s="397" t="s">
        <v>254</v>
      </c>
      <c r="D58" s="397"/>
      <c r="E58" s="397"/>
      <c r="F58" s="397"/>
      <c r="G58" s="398">
        <f>G57-G50</f>
        <v>0</v>
      </c>
      <c r="H58" s="399">
        <f>H57-H56</f>
        <v>0</v>
      </c>
      <c r="I58" s="400">
        <f>I57-I56</f>
        <v>0</v>
      </c>
      <c r="J58" s="401">
        <f>J57-J56</f>
        <v>0</v>
      </c>
      <c r="K58" s="401">
        <f>K57-K56</f>
        <v>0</v>
      </c>
      <c r="L58" s="402"/>
      <c r="M58" s="230"/>
      <c r="N58" s="160"/>
    </row>
    <row r="59" spans="1:30" ht="18">
      <c r="A59" s="403" t="s">
        <v>255</v>
      </c>
      <c r="B59" s="404"/>
      <c r="C59" s="405"/>
      <c r="D59" s="404"/>
      <c r="E59" s="404"/>
      <c r="F59" s="406"/>
      <c r="G59" s="406"/>
      <c r="H59" s="406"/>
      <c r="I59" s="406"/>
      <c r="J59" s="406"/>
      <c r="K59" s="406"/>
      <c r="L59" s="406"/>
      <c r="M59" s="406"/>
      <c r="W59" s="406"/>
      <c r="X59" s="406"/>
      <c r="Y59" s="406"/>
      <c r="Z59" s="406"/>
      <c r="AA59" s="406"/>
      <c r="AB59" s="406"/>
      <c r="AC59" s="406"/>
      <c r="AD59" s="406"/>
    </row>
    <row r="60" spans="2:14" s="160" customFormat="1" ht="14.25">
      <c r="B60" s="403"/>
      <c r="E60" s="231"/>
      <c r="K60" s="171"/>
      <c r="N60" s="230"/>
    </row>
    <row r="61" spans="10:14" s="160" customFormat="1" ht="14.25">
      <c r="J61" s="171"/>
      <c r="L61" s="171"/>
      <c r="M61" s="171"/>
      <c r="N61" s="230"/>
    </row>
    <row r="62" spans="2:14" s="160" customFormat="1" ht="14.25">
      <c r="B62" s="403"/>
      <c r="G62" s="171"/>
      <c r="N62" s="230"/>
    </row>
    <row r="63" spans="7:23" ht="14.25">
      <c r="G63" s="160"/>
      <c r="H63" s="160"/>
      <c r="I63" s="160"/>
      <c r="J63" s="160"/>
      <c r="K63" s="160"/>
      <c r="L63" s="160"/>
      <c r="M63" s="160"/>
      <c r="W63" s="160"/>
    </row>
    <row r="64" spans="7:23" ht="14.25">
      <c r="G64" s="160"/>
      <c r="H64" s="160"/>
      <c r="I64" s="160"/>
      <c r="J64" s="160"/>
      <c r="K64" s="160"/>
      <c r="L64" s="160"/>
      <c r="M64" s="160"/>
      <c r="W64" s="160"/>
    </row>
    <row r="65" spans="7:23" ht="14.25">
      <c r="G65" s="160"/>
      <c r="H65" s="160"/>
      <c r="I65" s="160"/>
      <c r="J65" s="160"/>
      <c r="K65" s="160"/>
      <c r="L65" s="160"/>
      <c r="M65" s="160"/>
      <c r="W65" s="160"/>
    </row>
    <row r="66" spans="7:23" ht="14.25">
      <c r="G66" s="160"/>
      <c r="H66" s="160"/>
      <c r="I66" s="160"/>
      <c r="J66" s="160"/>
      <c r="K66" s="160"/>
      <c r="L66" s="160"/>
      <c r="M66" s="160"/>
      <c r="W66" s="160"/>
    </row>
    <row r="67" spans="7:23" ht="14.25">
      <c r="G67" s="160"/>
      <c r="H67" s="160"/>
      <c r="I67" s="160"/>
      <c r="J67" s="160"/>
      <c r="K67" s="160"/>
      <c r="L67" s="160"/>
      <c r="M67" s="160"/>
      <c r="W67" s="160"/>
    </row>
    <row r="68" spans="7:23" ht="14.25">
      <c r="G68" s="160"/>
      <c r="H68" s="160"/>
      <c r="I68" s="160"/>
      <c r="J68" s="160"/>
      <c r="K68" s="160"/>
      <c r="L68" s="160"/>
      <c r="M68" s="160"/>
      <c r="W68" s="160"/>
    </row>
    <row r="69" spans="7:23" ht="14.25">
      <c r="G69" s="160"/>
      <c r="H69" s="160"/>
      <c r="I69" s="160"/>
      <c r="J69" s="160"/>
      <c r="K69" s="160"/>
      <c r="L69" s="160"/>
      <c r="M69" s="160"/>
      <c r="W69" s="160"/>
    </row>
    <row r="70" spans="2:13" ht="14.25">
      <c r="B70" s="160"/>
      <c r="C70" s="160"/>
      <c r="D70" s="160"/>
      <c r="G70" s="160"/>
      <c r="H70" s="160"/>
      <c r="I70" s="160"/>
      <c r="J70" s="160"/>
      <c r="K70" s="160"/>
      <c r="L70" s="160"/>
      <c r="M70" s="160"/>
    </row>
    <row r="71" spans="2:4" ht="14.25">
      <c r="B71" s="160"/>
      <c r="C71" s="160"/>
      <c r="D71" s="160"/>
    </row>
  </sheetData>
  <mergeCells count="17">
    <mergeCell ref="A2:L2"/>
    <mergeCell ref="A1:L1"/>
    <mergeCell ref="A14:A16"/>
    <mergeCell ref="B14:B16"/>
    <mergeCell ref="C9:E10"/>
    <mergeCell ref="C14:F16"/>
    <mergeCell ref="G14:G16"/>
    <mergeCell ref="C5:E5"/>
    <mergeCell ref="C6:E7"/>
    <mergeCell ref="H14:L14"/>
    <mergeCell ref="D3:K3"/>
    <mergeCell ref="L15:L16"/>
    <mergeCell ref="I15:J15"/>
    <mergeCell ref="H6:K7"/>
    <mergeCell ref="H5:K5"/>
    <mergeCell ref="H15:H16"/>
    <mergeCell ref="K15:K16"/>
  </mergeCells>
  <printOptions horizontalCentered="1"/>
  <pageMargins left="0.15748031496062992" right="0.1968503937007874" top="0.66" bottom="0.15748031496062992" header="0.4724409448818898" footer="0.1968503937007874"/>
  <pageSetup fitToHeight="1" fitToWidth="1" horizontalDpi="600" verticalDpi="600" orientation="landscape" paperSize="9" scale="54" r:id="rId1"/>
  <headerFooter alignWithMargins="0">
    <oddHeader>&amp;R&amp;"Arial CE,Kurzíva"Kapitola B.3.I.1
&amp;"Arial CE,Tučné"Tabulka č.2</oddHeader>
  </headerFooter>
  <colBreaks count="1" manualBreakCount="1">
    <brk id="3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428"/>
  <sheetViews>
    <sheetView workbookViewId="0" topLeftCell="A1">
      <pane ySplit="3" topLeftCell="BM1063" activePane="bottomLeft" state="frozen"/>
      <selection pane="topLeft" activeCell="E26" sqref="E26"/>
      <selection pane="bottomLeft" activeCell="D3" sqref="D3"/>
    </sheetView>
  </sheetViews>
  <sheetFormatPr defaultColWidth="9.140625" defaultRowHeight="12.75"/>
  <cols>
    <col min="1" max="1" width="7.421875" style="160" bestFit="1" customWidth="1"/>
    <col min="2" max="2" width="20.00390625" style="204" customWidth="1"/>
    <col min="3" max="3" width="8.57421875" style="160" bestFit="1" customWidth="1"/>
    <col min="4" max="4" width="33.57421875" style="204" customWidth="1"/>
    <col min="5" max="5" width="9.140625" style="160" customWidth="1"/>
    <col min="6" max="6" width="6.00390625" style="160" bestFit="1" customWidth="1"/>
    <col min="7" max="7" width="7.140625" style="160" bestFit="1" customWidth="1"/>
    <col min="8" max="8" width="7.00390625" style="160" bestFit="1" customWidth="1"/>
    <col min="9" max="9" width="7.7109375" style="160" bestFit="1" customWidth="1"/>
    <col min="10" max="10" width="7.28125" style="160" bestFit="1" customWidth="1"/>
    <col min="11" max="11" width="10.421875" style="160" bestFit="1" customWidth="1"/>
    <col min="12" max="12" width="13.421875" style="160" bestFit="1" customWidth="1"/>
    <col min="13" max="13" width="8.00390625" style="160" bestFit="1" customWidth="1"/>
    <col min="14" max="14" width="14.8515625" style="160" bestFit="1" customWidth="1"/>
    <col min="15" max="15" width="13.421875" style="160" bestFit="1" customWidth="1"/>
    <col min="16" max="16" width="9.00390625" style="160" bestFit="1" customWidth="1"/>
    <col min="17" max="16384" width="9.140625" style="160" customWidth="1"/>
  </cols>
  <sheetData>
    <row r="1" spans="1:16" ht="26.25">
      <c r="A1" s="889" t="s">
        <v>256</v>
      </c>
      <c r="B1" s="889"/>
      <c r="C1" s="889"/>
      <c r="D1" s="889"/>
      <c r="E1" s="889"/>
      <c r="F1" s="889"/>
      <c r="G1" s="889"/>
      <c r="H1" s="889"/>
      <c r="I1" s="889"/>
      <c r="J1" s="889"/>
      <c r="K1" s="889"/>
      <c r="L1" s="889"/>
      <c r="M1" s="889"/>
      <c r="N1" s="889"/>
      <c r="O1" s="889"/>
      <c r="P1" s="889"/>
    </row>
    <row r="2" ht="15">
      <c r="A2" s="844" t="s">
        <v>60</v>
      </c>
    </row>
    <row r="3" spans="1:16" s="172" customFormat="1" ht="38.25">
      <c r="A3" s="407" t="s">
        <v>257</v>
      </c>
      <c r="B3" s="407" t="s">
        <v>258</v>
      </c>
      <c r="C3" s="407" t="s">
        <v>259</v>
      </c>
      <c r="D3" s="407" t="s">
        <v>260</v>
      </c>
      <c r="E3" s="407" t="s">
        <v>261</v>
      </c>
      <c r="F3" s="407" t="s">
        <v>262</v>
      </c>
      <c r="G3" s="407" t="s">
        <v>263</v>
      </c>
      <c r="H3" s="407" t="s">
        <v>264</v>
      </c>
      <c r="I3" s="407" t="s">
        <v>265</v>
      </c>
      <c r="J3" s="407" t="s">
        <v>266</v>
      </c>
      <c r="K3" s="407" t="s">
        <v>267</v>
      </c>
      <c r="L3" s="407" t="s">
        <v>268</v>
      </c>
      <c r="M3" s="407" t="s">
        <v>269</v>
      </c>
      <c r="N3" s="407" t="s">
        <v>270</v>
      </c>
      <c r="O3" s="407" t="s">
        <v>271</v>
      </c>
      <c r="P3" s="407" t="s">
        <v>269</v>
      </c>
    </row>
    <row r="4" spans="1:16" s="172" customFormat="1" ht="12.75">
      <c r="A4" s="407"/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</row>
    <row r="5" spans="1:16" ht="12.75">
      <c r="A5" s="408">
        <v>1100</v>
      </c>
      <c r="B5" s="409" t="s">
        <v>272</v>
      </c>
      <c r="C5" s="408" t="s">
        <v>273</v>
      </c>
      <c r="D5" s="409" t="s">
        <v>274</v>
      </c>
      <c r="E5" s="408">
        <v>2.25</v>
      </c>
      <c r="F5" s="408">
        <v>151</v>
      </c>
      <c r="G5" s="408">
        <v>21</v>
      </c>
      <c r="H5" s="408">
        <v>314</v>
      </c>
      <c r="I5" s="408">
        <v>6</v>
      </c>
      <c r="J5" s="408">
        <v>492</v>
      </c>
      <c r="K5" s="408">
        <v>468</v>
      </c>
      <c r="L5" s="408">
        <v>481.5</v>
      </c>
      <c r="M5" s="408">
        <v>-13.5</v>
      </c>
      <c r="N5" s="408">
        <v>1053</v>
      </c>
      <c r="O5" s="408">
        <v>1083.38</v>
      </c>
      <c r="P5" s="408">
        <v>-30.38</v>
      </c>
    </row>
    <row r="6" spans="1:16" ht="12.75">
      <c r="A6" s="408">
        <v>1100</v>
      </c>
      <c r="B6" s="409" t="s">
        <v>272</v>
      </c>
      <c r="C6" s="408" t="s">
        <v>275</v>
      </c>
      <c r="D6" s="409" t="s">
        <v>276</v>
      </c>
      <c r="E6" s="408">
        <v>2.25</v>
      </c>
      <c r="F6" s="408">
        <v>69</v>
      </c>
      <c r="G6" s="408">
        <v>10</v>
      </c>
      <c r="H6" s="408">
        <v>157</v>
      </c>
      <c r="I6" s="408">
        <v>6</v>
      </c>
      <c r="J6" s="408">
        <v>242</v>
      </c>
      <c r="K6" s="408">
        <v>229</v>
      </c>
      <c r="L6" s="408">
        <v>209</v>
      </c>
      <c r="M6" s="408">
        <v>20</v>
      </c>
      <c r="N6" s="408">
        <v>515.25</v>
      </c>
      <c r="O6" s="408">
        <v>470.25</v>
      </c>
      <c r="P6" s="408">
        <v>45</v>
      </c>
    </row>
    <row r="7" spans="1:16" ht="12.75">
      <c r="A7" s="408">
        <v>1100</v>
      </c>
      <c r="B7" s="409" t="s">
        <v>272</v>
      </c>
      <c r="C7" s="408" t="s">
        <v>277</v>
      </c>
      <c r="D7" s="409" t="s">
        <v>278</v>
      </c>
      <c r="E7" s="408">
        <v>1.65</v>
      </c>
      <c r="F7" s="408">
        <v>92</v>
      </c>
      <c r="G7" s="408">
        <v>17</v>
      </c>
      <c r="H7" s="408">
        <v>215</v>
      </c>
      <c r="I7" s="408">
        <v>3</v>
      </c>
      <c r="J7" s="408">
        <v>327</v>
      </c>
      <c r="K7" s="408">
        <v>308.5</v>
      </c>
      <c r="L7" s="408">
        <v>299</v>
      </c>
      <c r="M7" s="408">
        <v>9.5</v>
      </c>
      <c r="N7" s="408">
        <v>509.02</v>
      </c>
      <c r="O7" s="408">
        <v>493.35</v>
      </c>
      <c r="P7" s="408">
        <v>15.67</v>
      </c>
    </row>
    <row r="8" spans="1:16" ht="12.75">
      <c r="A8" s="408">
        <v>1100</v>
      </c>
      <c r="B8" s="409" t="s">
        <v>272</v>
      </c>
      <c r="C8" s="408" t="s">
        <v>279</v>
      </c>
      <c r="D8" s="409" t="s">
        <v>280</v>
      </c>
      <c r="E8" s="408">
        <v>1.65</v>
      </c>
      <c r="F8" s="408">
        <v>23</v>
      </c>
      <c r="G8" s="408">
        <v>15</v>
      </c>
      <c r="H8" s="408">
        <v>83</v>
      </c>
      <c r="I8" s="408">
        <v>1</v>
      </c>
      <c r="J8" s="408">
        <v>122</v>
      </c>
      <c r="K8" s="408">
        <v>106.5</v>
      </c>
      <c r="L8" s="408">
        <v>114.5</v>
      </c>
      <c r="M8" s="408">
        <v>-8</v>
      </c>
      <c r="N8" s="408">
        <v>175.72</v>
      </c>
      <c r="O8" s="408">
        <v>188.93</v>
      </c>
      <c r="P8" s="408">
        <v>-13.2</v>
      </c>
    </row>
    <row r="9" spans="1:16" ht="12.75">
      <c r="A9" s="408">
        <v>1100</v>
      </c>
      <c r="B9" s="409" t="s">
        <v>272</v>
      </c>
      <c r="C9" s="408" t="s">
        <v>281</v>
      </c>
      <c r="D9" s="409" t="s">
        <v>282</v>
      </c>
      <c r="E9" s="408">
        <v>2.8</v>
      </c>
      <c r="F9" s="408">
        <v>51</v>
      </c>
      <c r="G9" s="408">
        <v>4</v>
      </c>
      <c r="H9" s="408">
        <v>120</v>
      </c>
      <c r="I9" s="408">
        <v>4</v>
      </c>
      <c r="J9" s="408">
        <v>179</v>
      </c>
      <c r="K9" s="408">
        <v>173</v>
      </c>
      <c r="L9" s="408">
        <v>140</v>
      </c>
      <c r="M9" s="408">
        <v>33</v>
      </c>
      <c r="N9" s="408">
        <v>484.4</v>
      </c>
      <c r="O9" s="408">
        <v>392</v>
      </c>
      <c r="P9" s="408">
        <v>92.4</v>
      </c>
    </row>
    <row r="10" spans="1:16" ht="12.75">
      <c r="A10" s="408">
        <v>1100</v>
      </c>
      <c r="B10" s="409" t="s">
        <v>272</v>
      </c>
      <c r="C10" s="408" t="s">
        <v>283</v>
      </c>
      <c r="D10" s="409" t="s">
        <v>284</v>
      </c>
      <c r="E10" s="408">
        <v>2.8</v>
      </c>
      <c r="F10" s="408">
        <v>54</v>
      </c>
      <c r="G10" s="408">
        <v>12</v>
      </c>
      <c r="H10" s="408">
        <v>150</v>
      </c>
      <c r="I10" s="408">
        <v>2</v>
      </c>
      <c r="J10" s="408">
        <v>218</v>
      </c>
      <c r="K10" s="408">
        <v>205</v>
      </c>
      <c r="L10" s="408">
        <v>193.5</v>
      </c>
      <c r="M10" s="408">
        <v>11.5</v>
      </c>
      <c r="N10" s="408">
        <v>574</v>
      </c>
      <c r="O10" s="408">
        <v>541.8</v>
      </c>
      <c r="P10" s="408">
        <v>32.2</v>
      </c>
    </row>
    <row r="11" spans="1:16" ht="12.75">
      <c r="A11" s="408">
        <v>1100</v>
      </c>
      <c r="B11" s="409" t="s">
        <v>272</v>
      </c>
      <c r="C11" s="408" t="s">
        <v>285</v>
      </c>
      <c r="D11" s="409" t="s">
        <v>286</v>
      </c>
      <c r="E11" s="408">
        <v>2.8</v>
      </c>
      <c r="F11" s="408">
        <v>62</v>
      </c>
      <c r="G11" s="408">
        <v>5</v>
      </c>
      <c r="H11" s="408">
        <v>133</v>
      </c>
      <c r="I11" s="408">
        <v>0</v>
      </c>
      <c r="J11" s="408">
        <v>200</v>
      </c>
      <c r="K11" s="408">
        <v>195</v>
      </c>
      <c r="L11" s="408">
        <v>167.5</v>
      </c>
      <c r="M11" s="408">
        <v>27.5</v>
      </c>
      <c r="N11" s="408">
        <v>546</v>
      </c>
      <c r="O11" s="408">
        <v>469</v>
      </c>
      <c r="P11" s="408">
        <v>77</v>
      </c>
    </row>
    <row r="12" spans="1:16" ht="12.75">
      <c r="A12" s="408">
        <v>1100</v>
      </c>
      <c r="B12" s="409" t="s">
        <v>272</v>
      </c>
      <c r="C12" s="408" t="s">
        <v>287</v>
      </c>
      <c r="D12" s="409" t="s">
        <v>288</v>
      </c>
      <c r="E12" s="408">
        <v>2.25</v>
      </c>
      <c r="F12" s="408">
        <v>141</v>
      </c>
      <c r="G12" s="408">
        <v>18</v>
      </c>
      <c r="H12" s="408">
        <v>378</v>
      </c>
      <c r="I12" s="408">
        <v>5</v>
      </c>
      <c r="J12" s="408">
        <v>542</v>
      </c>
      <c r="K12" s="408">
        <v>521.5</v>
      </c>
      <c r="L12" s="408">
        <v>495.5</v>
      </c>
      <c r="M12" s="408">
        <v>26</v>
      </c>
      <c r="N12" s="408">
        <v>1173.38</v>
      </c>
      <c r="O12" s="408">
        <v>1114.88</v>
      </c>
      <c r="P12" s="408">
        <v>58.5</v>
      </c>
    </row>
    <row r="13" spans="1:16" ht="12.75">
      <c r="A13" s="408">
        <v>1100</v>
      </c>
      <c r="B13" s="409" t="s">
        <v>272</v>
      </c>
      <c r="C13" s="408" t="s">
        <v>289</v>
      </c>
      <c r="D13" s="409" t="s">
        <v>290</v>
      </c>
      <c r="E13" s="408">
        <v>1.65</v>
      </c>
      <c r="F13" s="408">
        <v>31</v>
      </c>
      <c r="G13" s="408">
        <v>5</v>
      </c>
      <c r="H13" s="408">
        <v>72</v>
      </c>
      <c r="I13" s="408">
        <v>1</v>
      </c>
      <c r="J13" s="408">
        <v>109</v>
      </c>
      <c r="K13" s="408">
        <v>103.5</v>
      </c>
      <c r="L13" s="408">
        <v>76.5</v>
      </c>
      <c r="M13" s="408">
        <v>27</v>
      </c>
      <c r="N13" s="408">
        <v>170.77</v>
      </c>
      <c r="O13" s="408">
        <v>126.22</v>
      </c>
      <c r="P13" s="408">
        <v>44.55</v>
      </c>
    </row>
    <row r="14" spans="1:16" ht="12.75">
      <c r="A14" s="408">
        <v>1100</v>
      </c>
      <c r="B14" s="409" t="s">
        <v>272</v>
      </c>
      <c r="C14" s="408" t="s">
        <v>291</v>
      </c>
      <c r="D14" s="409" t="s">
        <v>292</v>
      </c>
      <c r="E14" s="408">
        <v>2.8</v>
      </c>
      <c r="F14" s="408">
        <v>89</v>
      </c>
      <c r="G14" s="408">
        <v>19</v>
      </c>
      <c r="H14" s="408">
        <v>256</v>
      </c>
      <c r="I14" s="408">
        <v>1</v>
      </c>
      <c r="J14" s="408">
        <v>365</v>
      </c>
      <c r="K14" s="408">
        <v>345.5</v>
      </c>
      <c r="L14" s="408">
        <v>367</v>
      </c>
      <c r="M14" s="408">
        <v>-21.5</v>
      </c>
      <c r="N14" s="408">
        <v>967.4</v>
      </c>
      <c r="O14" s="408">
        <v>1027.6</v>
      </c>
      <c r="P14" s="408">
        <v>-60.2</v>
      </c>
    </row>
    <row r="15" spans="1:16" ht="12.75">
      <c r="A15" s="408">
        <v>1100</v>
      </c>
      <c r="B15" s="409" t="s">
        <v>272</v>
      </c>
      <c r="C15" s="408" t="s">
        <v>293</v>
      </c>
      <c r="D15" s="409" t="s">
        <v>294</v>
      </c>
      <c r="E15" s="408">
        <v>1.65</v>
      </c>
      <c r="F15" s="408">
        <v>171</v>
      </c>
      <c r="G15" s="408">
        <v>51</v>
      </c>
      <c r="H15" s="408">
        <v>520</v>
      </c>
      <c r="I15" s="408">
        <v>13</v>
      </c>
      <c r="J15" s="408">
        <v>755</v>
      </c>
      <c r="K15" s="408">
        <v>697.5</v>
      </c>
      <c r="L15" s="408">
        <v>720.5</v>
      </c>
      <c r="M15" s="408">
        <v>-23</v>
      </c>
      <c r="N15" s="408">
        <v>1150.88</v>
      </c>
      <c r="O15" s="408">
        <v>1188.82</v>
      </c>
      <c r="P15" s="408">
        <v>-37.95</v>
      </c>
    </row>
    <row r="16" spans="1:16" ht="12.75">
      <c r="A16" s="408">
        <v>1100</v>
      </c>
      <c r="B16" s="409" t="s">
        <v>272</v>
      </c>
      <c r="C16" s="408" t="s">
        <v>295</v>
      </c>
      <c r="D16" s="409" t="s">
        <v>296</v>
      </c>
      <c r="E16" s="408">
        <v>2.8</v>
      </c>
      <c r="F16" s="408">
        <v>46</v>
      </c>
      <c r="G16" s="408">
        <v>4</v>
      </c>
      <c r="H16" s="408">
        <v>113</v>
      </c>
      <c r="I16" s="408">
        <v>0</v>
      </c>
      <c r="J16" s="408">
        <v>163</v>
      </c>
      <c r="K16" s="408">
        <v>159</v>
      </c>
      <c r="L16" s="408">
        <v>115.5</v>
      </c>
      <c r="M16" s="408">
        <v>43.5</v>
      </c>
      <c r="N16" s="408">
        <v>445.2</v>
      </c>
      <c r="O16" s="408">
        <v>323.4</v>
      </c>
      <c r="P16" s="408">
        <v>121.8</v>
      </c>
    </row>
    <row r="17" spans="1:16" ht="12.75">
      <c r="A17" s="408">
        <v>1100</v>
      </c>
      <c r="B17" s="409" t="s">
        <v>272</v>
      </c>
      <c r="C17" s="408" t="s">
        <v>297</v>
      </c>
      <c r="D17" s="409" t="s">
        <v>298</v>
      </c>
      <c r="E17" s="408">
        <v>2.25</v>
      </c>
      <c r="F17" s="408">
        <v>60</v>
      </c>
      <c r="G17" s="408">
        <v>4</v>
      </c>
      <c r="H17" s="408">
        <v>185</v>
      </c>
      <c r="I17" s="408">
        <v>1</v>
      </c>
      <c r="J17" s="408">
        <v>250</v>
      </c>
      <c r="K17" s="408">
        <v>245.5</v>
      </c>
      <c r="L17" s="408">
        <v>211</v>
      </c>
      <c r="M17" s="408">
        <v>34.5</v>
      </c>
      <c r="N17" s="408">
        <v>552.38</v>
      </c>
      <c r="O17" s="408">
        <v>474.75</v>
      </c>
      <c r="P17" s="408">
        <v>77.62</v>
      </c>
    </row>
    <row r="18" spans="1:16" ht="12.75">
      <c r="A18" s="408">
        <v>1100</v>
      </c>
      <c r="B18" s="409" t="s">
        <v>272</v>
      </c>
      <c r="C18" s="408" t="s">
        <v>299</v>
      </c>
      <c r="D18" s="409" t="s">
        <v>300</v>
      </c>
      <c r="E18" s="408">
        <v>1.65</v>
      </c>
      <c r="F18" s="408">
        <v>201</v>
      </c>
      <c r="G18" s="408">
        <v>8</v>
      </c>
      <c r="H18" s="408">
        <v>611</v>
      </c>
      <c r="I18" s="408">
        <v>5</v>
      </c>
      <c r="J18" s="408">
        <v>825</v>
      </c>
      <c r="K18" s="408">
        <v>814.5</v>
      </c>
      <c r="L18" s="408">
        <v>837.5</v>
      </c>
      <c r="M18" s="408">
        <v>-23</v>
      </c>
      <c r="N18" s="408">
        <v>1343.92</v>
      </c>
      <c r="O18" s="408">
        <v>1381.88</v>
      </c>
      <c r="P18" s="408">
        <v>-37.95</v>
      </c>
    </row>
    <row r="19" spans="1:16" ht="12.75">
      <c r="A19" s="408">
        <v>1100</v>
      </c>
      <c r="B19" s="409" t="s">
        <v>272</v>
      </c>
      <c r="C19" s="408" t="s">
        <v>301</v>
      </c>
      <c r="D19" s="409" t="s">
        <v>302</v>
      </c>
      <c r="E19" s="408">
        <v>1.65</v>
      </c>
      <c r="F19" s="408">
        <v>0</v>
      </c>
      <c r="G19" s="408">
        <v>0</v>
      </c>
      <c r="H19" s="408">
        <v>0</v>
      </c>
      <c r="I19" s="408">
        <v>0</v>
      </c>
      <c r="J19" s="408">
        <v>0</v>
      </c>
      <c r="K19" s="408">
        <v>0</v>
      </c>
      <c r="L19" s="408">
        <v>116.5</v>
      </c>
      <c r="M19" s="408">
        <v>-116.5</v>
      </c>
      <c r="N19" s="408">
        <v>0</v>
      </c>
      <c r="O19" s="408">
        <v>192.22</v>
      </c>
      <c r="P19" s="408">
        <v>-192.22</v>
      </c>
    </row>
    <row r="20" spans="1:16" ht="12.75">
      <c r="A20" s="408">
        <v>1100</v>
      </c>
      <c r="B20" s="409" t="s">
        <v>272</v>
      </c>
      <c r="C20" s="408" t="s">
        <v>303</v>
      </c>
      <c r="D20" s="409" t="s">
        <v>304</v>
      </c>
      <c r="E20" s="408">
        <v>2.25</v>
      </c>
      <c r="F20" s="408">
        <v>283</v>
      </c>
      <c r="G20" s="408">
        <v>44</v>
      </c>
      <c r="H20" s="408">
        <v>580</v>
      </c>
      <c r="I20" s="408">
        <v>9</v>
      </c>
      <c r="J20" s="408">
        <v>916</v>
      </c>
      <c r="K20" s="408">
        <v>867.5</v>
      </c>
      <c r="L20" s="408">
        <v>561</v>
      </c>
      <c r="M20" s="408">
        <v>306.5</v>
      </c>
      <c r="N20" s="408">
        <v>1951.88</v>
      </c>
      <c r="O20" s="408">
        <v>1262.25</v>
      </c>
      <c r="P20" s="408">
        <v>689.62</v>
      </c>
    </row>
    <row r="21" spans="1:16" ht="12.75">
      <c r="A21" s="408">
        <v>1100</v>
      </c>
      <c r="B21" s="409" t="s">
        <v>272</v>
      </c>
      <c r="C21" s="408" t="s">
        <v>305</v>
      </c>
      <c r="D21" s="409" t="s">
        <v>306</v>
      </c>
      <c r="E21" s="408">
        <v>1</v>
      </c>
      <c r="F21" s="408">
        <v>20</v>
      </c>
      <c r="G21" s="408">
        <v>11</v>
      </c>
      <c r="H21" s="408">
        <v>88</v>
      </c>
      <c r="I21" s="408">
        <v>1</v>
      </c>
      <c r="J21" s="408">
        <v>120</v>
      </c>
      <c r="K21" s="408">
        <v>108.5</v>
      </c>
      <c r="L21" s="408">
        <v>97.5</v>
      </c>
      <c r="M21" s="408">
        <v>11</v>
      </c>
      <c r="N21" s="408">
        <v>108.5</v>
      </c>
      <c r="O21" s="408">
        <v>97.5</v>
      </c>
      <c r="P21" s="408">
        <v>11</v>
      </c>
    </row>
    <row r="22" spans="1:16" ht="12.75">
      <c r="A22" s="408">
        <v>1100</v>
      </c>
      <c r="B22" s="409" t="s">
        <v>272</v>
      </c>
      <c r="C22" s="408" t="s">
        <v>307</v>
      </c>
      <c r="D22" s="409" t="s">
        <v>308</v>
      </c>
      <c r="E22" s="408">
        <v>1</v>
      </c>
      <c r="F22" s="408">
        <v>495</v>
      </c>
      <c r="G22" s="408">
        <v>136</v>
      </c>
      <c r="H22" s="408">
        <v>861</v>
      </c>
      <c r="I22" s="408">
        <v>33</v>
      </c>
      <c r="J22" s="408">
        <v>1525</v>
      </c>
      <c r="K22" s="408">
        <v>1372.5</v>
      </c>
      <c r="L22" s="408">
        <v>1289</v>
      </c>
      <c r="M22" s="408">
        <v>83.5</v>
      </c>
      <c r="N22" s="408">
        <v>1372.5</v>
      </c>
      <c r="O22" s="408">
        <v>1289</v>
      </c>
      <c r="P22" s="408">
        <v>83.5</v>
      </c>
    </row>
    <row r="23" spans="1:16" ht="12.75">
      <c r="A23" s="408">
        <v>1100</v>
      </c>
      <c r="B23" s="409" t="s">
        <v>272</v>
      </c>
      <c r="C23" s="408" t="s">
        <v>309</v>
      </c>
      <c r="D23" s="409" t="s">
        <v>310</v>
      </c>
      <c r="E23" s="408">
        <v>1</v>
      </c>
      <c r="F23" s="408">
        <v>143</v>
      </c>
      <c r="G23" s="408">
        <v>48</v>
      </c>
      <c r="H23" s="408">
        <v>364</v>
      </c>
      <c r="I23" s="408">
        <v>6</v>
      </c>
      <c r="J23" s="408">
        <v>561</v>
      </c>
      <c r="K23" s="408">
        <v>510</v>
      </c>
      <c r="L23" s="408">
        <v>366.5</v>
      </c>
      <c r="M23" s="408">
        <v>143.5</v>
      </c>
      <c r="N23" s="408">
        <v>510</v>
      </c>
      <c r="O23" s="408">
        <v>366.5</v>
      </c>
      <c r="P23" s="408">
        <v>143.5</v>
      </c>
    </row>
    <row r="24" spans="1:16" ht="12.75">
      <c r="A24" s="408">
        <v>1100</v>
      </c>
      <c r="B24" s="409" t="s">
        <v>272</v>
      </c>
      <c r="C24" s="408" t="s">
        <v>311</v>
      </c>
      <c r="D24" s="409" t="s">
        <v>312</v>
      </c>
      <c r="E24" s="408">
        <v>1</v>
      </c>
      <c r="F24" s="408">
        <v>4</v>
      </c>
      <c r="G24" s="408">
        <v>5</v>
      </c>
      <c r="H24" s="408">
        <v>10</v>
      </c>
      <c r="I24" s="408">
        <v>1</v>
      </c>
      <c r="J24" s="408">
        <v>20</v>
      </c>
      <c r="K24" s="408">
        <v>14.5</v>
      </c>
      <c r="L24" s="408">
        <v>0</v>
      </c>
      <c r="M24" s="408">
        <v>14.5</v>
      </c>
      <c r="N24" s="408">
        <v>14.5</v>
      </c>
      <c r="O24" s="408">
        <v>0</v>
      </c>
      <c r="P24" s="408">
        <v>14.5</v>
      </c>
    </row>
    <row r="25" spans="1:16" ht="12.75">
      <c r="A25" s="408">
        <v>1100</v>
      </c>
      <c r="B25" s="409" t="s">
        <v>272</v>
      </c>
      <c r="C25" s="408" t="s">
        <v>313</v>
      </c>
      <c r="D25" s="409" t="s">
        <v>314</v>
      </c>
      <c r="E25" s="408">
        <v>1</v>
      </c>
      <c r="F25" s="408">
        <v>86</v>
      </c>
      <c r="G25" s="408">
        <v>19</v>
      </c>
      <c r="H25" s="408">
        <v>275</v>
      </c>
      <c r="I25" s="408">
        <v>4</v>
      </c>
      <c r="J25" s="408">
        <v>384</v>
      </c>
      <c r="K25" s="408">
        <v>363</v>
      </c>
      <c r="L25" s="408">
        <v>332.5</v>
      </c>
      <c r="M25" s="408">
        <v>30.5</v>
      </c>
      <c r="N25" s="408">
        <v>363</v>
      </c>
      <c r="O25" s="408">
        <v>332.5</v>
      </c>
      <c r="P25" s="408">
        <v>30.5</v>
      </c>
    </row>
    <row r="26" spans="1:16" ht="12.75">
      <c r="A26" s="408">
        <v>1100</v>
      </c>
      <c r="B26" s="409" t="s">
        <v>272</v>
      </c>
      <c r="C26" s="408" t="s">
        <v>315</v>
      </c>
      <c r="D26" s="409" t="s">
        <v>316</v>
      </c>
      <c r="E26" s="408">
        <v>1</v>
      </c>
      <c r="F26" s="408">
        <v>54</v>
      </c>
      <c r="G26" s="408">
        <v>34</v>
      </c>
      <c r="H26" s="408">
        <v>225</v>
      </c>
      <c r="I26" s="408">
        <v>1</v>
      </c>
      <c r="J26" s="408">
        <v>314</v>
      </c>
      <c r="K26" s="408">
        <v>279.5</v>
      </c>
      <c r="L26" s="408">
        <v>242</v>
      </c>
      <c r="M26" s="408">
        <v>37.5</v>
      </c>
      <c r="N26" s="408">
        <v>279.5</v>
      </c>
      <c r="O26" s="408">
        <v>242</v>
      </c>
      <c r="P26" s="408">
        <v>37.5</v>
      </c>
    </row>
    <row r="27" spans="1:16" ht="12.75">
      <c r="A27" s="408">
        <v>1100</v>
      </c>
      <c r="B27" s="409" t="s">
        <v>272</v>
      </c>
      <c r="C27" s="408" t="s">
        <v>317</v>
      </c>
      <c r="D27" s="409" t="s">
        <v>318</v>
      </c>
      <c r="E27" s="408">
        <v>1</v>
      </c>
      <c r="F27" s="408">
        <v>53</v>
      </c>
      <c r="G27" s="408">
        <v>22</v>
      </c>
      <c r="H27" s="408">
        <v>220</v>
      </c>
      <c r="I27" s="408">
        <v>3</v>
      </c>
      <c r="J27" s="408">
        <v>298</v>
      </c>
      <c r="K27" s="408">
        <v>274.5</v>
      </c>
      <c r="L27" s="408">
        <v>252.5</v>
      </c>
      <c r="M27" s="408">
        <v>22</v>
      </c>
      <c r="N27" s="408">
        <v>274.5</v>
      </c>
      <c r="O27" s="408">
        <v>252.5</v>
      </c>
      <c r="P27" s="408">
        <v>22</v>
      </c>
    </row>
    <row r="28" spans="1:16" ht="12.75">
      <c r="A28" s="408">
        <v>1100</v>
      </c>
      <c r="B28" s="409" t="s">
        <v>272</v>
      </c>
      <c r="C28" s="408" t="s">
        <v>319</v>
      </c>
      <c r="D28" s="409" t="s">
        <v>320</v>
      </c>
      <c r="E28" s="408">
        <v>1</v>
      </c>
      <c r="F28" s="408">
        <v>50</v>
      </c>
      <c r="G28" s="408">
        <v>13</v>
      </c>
      <c r="H28" s="408">
        <v>198</v>
      </c>
      <c r="I28" s="408">
        <v>2</v>
      </c>
      <c r="J28" s="408">
        <v>263</v>
      </c>
      <c r="K28" s="408">
        <v>249</v>
      </c>
      <c r="L28" s="408">
        <v>224</v>
      </c>
      <c r="M28" s="408">
        <v>25</v>
      </c>
      <c r="N28" s="408">
        <v>249</v>
      </c>
      <c r="O28" s="408">
        <v>224</v>
      </c>
      <c r="P28" s="408">
        <v>25</v>
      </c>
    </row>
    <row r="29" spans="1:16" ht="12.75">
      <c r="A29" s="408">
        <v>1100</v>
      </c>
      <c r="B29" s="409" t="s">
        <v>272</v>
      </c>
      <c r="C29" s="408" t="s">
        <v>321</v>
      </c>
      <c r="D29" s="409" t="s">
        <v>322</v>
      </c>
      <c r="E29" s="408">
        <v>1</v>
      </c>
      <c r="F29" s="408">
        <v>22</v>
      </c>
      <c r="G29" s="408">
        <v>3</v>
      </c>
      <c r="H29" s="408">
        <v>87</v>
      </c>
      <c r="I29" s="408">
        <v>0</v>
      </c>
      <c r="J29" s="408">
        <v>112</v>
      </c>
      <c r="K29" s="408">
        <v>109</v>
      </c>
      <c r="L29" s="408">
        <v>104.5</v>
      </c>
      <c r="M29" s="408">
        <v>4.5</v>
      </c>
      <c r="N29" s="408">
        <v>109</v>
      </c>
      <c r="O29" s="408">
        <v>104.5</v>
      </c>
      <c r="P29" s="408">
        <v>4.5</v>
      </c>
    </row>
    <row r="30" spans="1:16" ht="12.75">
      <c r="A30" s="408">
        <v>1100</v>
      </c>
      <c r="B30" s="409" t="s">
        <v>272</v>
      </c>
      <c r="C30" s="408" t="s">
        <v>323</v>
      </c>
      <c r="D30" s="409" t="s">
        <v>324</v>
      </c>
      <c r="E30" s="408">
        <v>1</v>
      </c>
      <c r="F30" s="408">
        <v>78</v>
      </c>
      <c r="G30" s="408">
        <v>49</v>
      </c>
      <c r="H30" s="408">
        <v>253</v>
      </c>
      <c r="I30" s="408">
        <v>7</v>
      </c>
      <c r="J30" s="408">
        <v>387</v>
      </c>
      <c r="K30" s="408">
        <v>334.5</v>
      </c>
      <c r="L30" s="408">
        <v>295</v>
      </c>
      <c r="M30" s="408">
        <v>39.5</v>
      </c>
      <c r="N30" s="408">
        <v>334.5</v>
      </c>
      <c r="O30" s="408">
        <v>295</v>
      </c>
      <c r="P30" s="408">
        <v>39.5</v>
      </c>
    </row>
    <row r="31" spans="1:16" ht="12.75">
      <c r="A31" s="408">
        <v>1100</v>
      </c>
      <c r="B31" s="409" t="s">
        <v>272</v>
      </c>
      <c r="C31" s="408" t="s">
        <v>325</v>
      </c>
      <c r="D31" s="409" t="s">
        <v>326</v>
      </c>
      <c r="E31" s="408">
        <v>1</v>
      </c>
      <c r="F31" s="408">
        <v>73</v>
      </c>
      <c r="G31" s="408">
        <v>13</v>
      </c>
      <c r="H31" s="408">
        <v>145</v>
      </c>
      <c r="I31" s="408">
        <v>2</v>
      </c>
      <c r="J31" s="408">
        <v>233</v>
      </c>
      <c r="K31" s="408">
        <v>219</v>
      </c>
      <c r="L31" s="408">
        <v>178</v>
      </c>
      <c r="M31" s="408">
        <v>41</v>
      </c>
      <c r="N31" s="408">
        <v>219</v>
      </c>
      <c r="O31" s="408">
        <v>178</v>
      </c>
      <c r="P31" s="408">
        <v>41</v>
      </c>
    </row>
    <row r="32" spans="1:16" ht="12.75">
      <c r="A32" s="408">
        <v>1100</v>
      </c>
      <c r="B32" s="409" t="s">
        <v>272</v>
      </c>
      <c r="C32" s="408" t="s">
        <v>327</v>
      </c>
      <c r="D32" s="409" t="s">
        <v>328</v>
      </c>
      <c r="E32" s="408">
        <v>1.2</v>
      </c>
      <c r="F32" s="408">
        <v>110</v>
      </c>
      <c r="G32" s="408">
        <v>42</v>
      </c>
      <c r="H32" s="408">
        <v>436</v>
      </c>
      <c r="I32" s="408">
        <v>4</v>
      </c>
      <c r="J32" s="408">
        <v>592</v>
      </c>
      <c r="K32" s="408">
        <v>548</v>
      </c>
      <c r="L32" s="408">
        <v>430</v>
      </c>
      <c r="M32" s="408">
        <v>118</v>
      </c>
      <c r="N32" s="408">
        <v>657.6</v>
      </c>
      <c r="O32" s="408">
        <v>516</v>
      </c>
      <c r="P32" s="408">
        <v>141.6</v>
      </c>
    </row>
    <row r="33" spans="1:16" ht="12.75">
      <c r="A33" s="408">
        <v>1100</v>
      </c>
      <c r="B33" s="409" t="s">
        <v>272</v>
      </c>
      <c r="C33" s="408" t="s">
        <v>329</v>
      </c>
      <c r="D33" s="409" t="s">
        <v>330</v>
      </c>
      <c r="E33" s="408">
        <v>1.2</v>
      </c>
      <c r="F33" s="408">
        <v>49</v>
      </c>
      <c r="G33" s="408">
        <v>28</v>
      </c>
      <c r="H33" s="408">
        <v>157</v>
      </c>
      <c r="I33" s="408">
        <v>4</v>
      </c>
      <c r="J33" s="408">
        <v>238</v>
      </c>
      <c r="K33" s="408">
        <v>208</v>
      </c>
      <c r="L33" s="408">
        <v>171.5</v>
      </c>
      <c r="M33" s="408">
        <v>36.5</v>
      </c>
      <c r="N33" s="408">
        <v>249.6</v>
      </c>
      <c r="O33" s="408">
        <v>205.8</v>
      </c>
      <c r="P33" s="408">
        <v>43.8</v>
      </c>
    </row>
    <row r="34" spans="1:16" ht="12.75">
      <c r="A34" s="408">
        <v>1100</v>
      </c>
      <c r="B34" s="409" t="s">
        <v>272</v>
      </c>
      <c r="C34" s="408" t="s">
        <v>331</v>
      </c>
      <c r="D34" s="409" t="s">
        <v>332</v>
      </c>
      <c r="E34" s="408">
        <v>1.2</v>
      </c>
      <c r="F34" s="408">
        <v>59</v>
      </c>
      <c r="G34" s="408">
        <v>13</v>
      </c>
      <c r="H34" s="408">
        <v>58</v>
      </c>
      <c r="I34" s="408">
        <v>2</v>
      </c>
      <c r="J34" s="408">
        <v>132</v>
      </c>
      <c r="K34" s="408">
        <v>118</v>
      </c>
      <c r="L34" s="408">
        <v>18</v>
      </c>
      <c r="M34" s="408">
        <v>100</v>
      </c>
      <c r="N34" s="408">
        <v>141.6</v>
      </c>
      <c r="O34" s="408">
        <v>21.6</v>
      </c>
      <c r="P34" s="408">
        <v>120</v>
      </c>
    </row>
    <row r="35" spans="1:16" ht="12.75">
      <c r="A35" s="408">
        <v>1100</v>
      </c>
      <c r="B35" s="409" t="s">
        <v>272</v>
      </c>
      <c r="C35" s="408" t="s">
        <v>333</v>
      </c>
      <c r="D35" s="409" t="s">
        <v>334</v>
      </c>
      <c r="E35" s="408">
        <v>1.2</v>
      </c>
      <c r="F35" s="408">
        <v>15</v>
      </c>
      <c r="G35" s="408">
        <v>2</v>
      </c>
      <c r="H35" s="408">
        <v>32</v>
      </c>
      <c r="I35" s="408">
        <v>0</v>
      </c>
      <c r="J35" s="408">
        <v>49</v>
      </c>
      <c r="K35" s="408">
        <v>47</v>
      </c>
      <c r="L35" s="408">
        <v>35.5</v>
      </c>
      <c r="M35" s="408">
        <v>11.5</v>
      </c>
      <c r="N35" s="408">
        <v>56.4</v>
      </c>
      <c r="O35" s="408">
        <v>42.6</v>
      </c>
      <c r="P35" s="408">
        <v>13.8</v>
      </c>
    </row>
    <row r="36" spans="1:16" ht="12.75">
      <c r="A36" s="408">
        <v>1100</v>
      </c>
      <c r="B36" s="409" t="s">
        <v>272</v>
      </c>
      <c r="C36" s="408" t="s">
        <v>335</v>
      </c>
      <c r="D36" s="409" t="s">
        <v>336</v>
      </c>
      <c r="E36" s="408">
        <v>1.65</v>
      </c>
      <c r="F36" s="408">
        <v>252</v>
      </c>
      <c r="G36" s="408">
        <v>12</v>
      </c>
      <c r="H36" s="408">
        <v>302</v>
      </c>
      <c r="I36" s="408">
        <v>3</v>
      </c>
      <c r="J36" s="408">
        <v>569</v>
      </c>
      <c r="K36" s="408">
        <v>555.5</v>
      </c>
      <c r="L36" s="408">
        <v>283</v>
      </c>
      <c r="M36" s="408">
        <v>272.5</v>
      </c>
      <c r="N36" s="408">
        <v>916.58</v>
      </c>
      <c r="O36" s="408">
        <v>466.95</v>
      </c>
      <c r="P36" s="408">
        <v>449.63</v>
      </c>
    </row>
    <row r="37" spans="1:16" ht="12.75">
      <c r="A37" s="408">
        <v>1100</v>
      </c>
      <c r="B37" s="409" t="s">
        <v>272</v>
      </c>
      <c r="C37" s="408" t="s">
        <v>337</v>
      </c>
      <c r="D37" s="409" t="s">
        <v>338</v>
      </c>
      <c r="E37" s="408">
        <v>1</v>
      </c>
      <c r="F37" s="408">
        <v>64</v>
      </c>
      <c r="G37" s="408">
        <v>25</v>
      </c>
      <c r="H37" s="408">
        <v>196</v>
      </c>
      <c r="I37" s="408">
        <v>4</v>
      </c>
      <c r="J37" s="408">
        <v>289</v>
      </c>
      <c r="K37" s="408">
        <v>262</v>
      </c>
      <c r="L37" s="408">
        <v>201.5</v>
      </c>
      <c r="M37" s="408">
        <v>60.5</v>
      </c>
      <c r="N37" s="408">
        <v>262</v>
      </c>
      <c r="O37" s="408">
        <v>201.5</v>
      </c>
      <c r="P37" s="408">
        <v>60.5</v>
      </c>
    </row>
    <row r="38" spans="1:16" ht="12.75">
      <c r="A38" s="408">
        <v>1100</v>
      </c>
      <c r="B38" s="409" t="s">
        <v>272</v>
      </c>
      <c r="C38" s="408" t="s">
        <v>339</v>
      </c>
      <c r="D38" s="409" t="s">
        <v>340</v>
      </c>
      <c r="E38" s="408">
        <v>1.2</v>
      </c>
      <c r="F38" s="408">
        <v>32</v>
      </c>
      <c r="G38" s="408">
        <v>2</v>
      </c>
      <c r="H38" s="408">
        <v>67</v>
      </c>
      <c r="I38" s="408">
        <v>1</v>
      </c>
      <c r="J38" s="408">
        <v>102</v>
      </c>
      <c r="K38" s="408">
        <v>99.5</v>
      </c>
      <c r="L38" s="408">
        <v>65</v>
      </c>
      <c r="M38" s="408">
        <v>34.5</v>
      </c>
      <c r="N38" s="408">
        <v>119.4</v>
      </c>
      <c r="O38" s="408">
        <v>78</v>
      </c>
      <c r="P38" s="408">
        <v>41.4</v>
      </c>
    </row>
    <row r="39" spans="1:16" ht="12.75">
      <c r="A39" s="408">
        <v>1100</v>
      </c>
      <c r="B39" s="409" t="s">
        <v>272</v>
      </c>
      <c r="C39" s="408" t="s">
        <v>341</v>
      </c>
      <c r="D39" s="409" t="s">
        <v>342</v>
      </c>
      <c r="E39" s="408">
        <v>1.2</v>
      </c>
      <c r="F39" s="408">
        <v>27</v>
      </c>
      <c r="G39" s="408">
        <v>0</v>
      </c>
      <c r="H39" s="408">
        <v>7</v>
      </c>
      <c r="I39" s="408">
        <v>1</v>
      </c>
      <c r="J39" s="408">
        <v>35</v>
      </c>
      <c r="K39" s="408">
        <v>34.5</v>
      </c>
      <c r="L39" s="408">
        <v>0</v>
      </c>
      <c r="M39" s="408">
        <v>34.5</v>
      </c>
      <c r="N39" s="408">
        <v>41.4</v>
      </c>
      <c r="O39" s="408">
        <v>0</v>
      </c>
      <c r="P39" s="408">
        <v>41.4</v>
      </c>
    </row>
    <row r="40" spans="1:16" ht="12.75">
      <c r="A40" s="408">
        <v>1100</v>
      </c>
      <c r="B40" s="409" t="s">
        <v>272</v>
      </c>
      <c r="C40" s="408" t="s">
        <v>343</v>
      </c>
      <c r="D40" s="409" t="s">
        <v>344</v>
      </c>
      <c r="E40" s="408">
        <v>1.2</v>
      </c>
      <c r="F40" s="408">
        <v>382</v>
      </c>
      <c r="G40" s="408">
        <v>34</v>
      </c>
      <c r="H40" s="408">
        <v>483</v>
      </c>
      <c r="I40" s="408">
        <v>5</v>
      </c>
      <c r="J40" s="408">
        <v>904</v>
      </c>
      <c r="K40" s="408">
        <v>867.5</v>
      </c>
      <c r="L40" s="408">
        <v>455.5</v>
      </c>
      <c r="M40" s="408">
        <v>412</v>
      </c>
      <c r="N40" s="408">
        <v>1041</v>
      </c>
      <c r="O40" s="408">
        <v>546.6</v>
      </c>
      <c r="P40" s="408">
        <v>494.4</v>
      </c>
    </row>
    <row r="41" spans="1:16" ht="12.75">
      <c r="A41" s="408">
        <v>1100</v>
      </c>
      <c r="B41" s="409" t="s">
        <v>272</v>
      </c>
      <c r="C41" s="408" t="s">
        <v>345</v>
      </c>
      <c r="D41" s="409" t="s">
        <v>346</v>
      </c>
      <c r="E41" s="408">
        <v>1</v>
      </c>
      <c r="F41" s="408">
        <v>74</v>
      </c>
      <c r="G41" s="408">
        <v>10</v>
      </c>
      <c r="H41" s="408">
        <v>200</v>
      </c>
      <c r="I41" s="408">
        <v>0</v>
      </c>
      <c r="J41" s="408">
        <v>284</v>
      </c>
      <c r="K41" s="408">
        <v>274</v>
      </c>
      <c r="L41" s="408">
        <v>226</v>
      </c>
      <c r="M41" s="408">
        <v>48</v>
      </c>
      <c r="N41" s="408">
        <v>274</v>
      </c>
      <c r="O41" s="408">
        <v>226</v>
      </c>
      <c r="P41" s="408">
        <v>48</v>
      </c>
    </row>
    <row r="42" spans="1:16" ht="12.75">
      <c r="A42" s="408">
        <v>1100</v>
      </c>
      <c r="B42" s="409" t="s">
        <v>272</v>
      </c>
      <c r="C42" s="408" t="s">
        <v>347</v>
      </c>
      <c r="D42" s="409" t="s">
        <v>348</v>
      </c>
      <c r="E42" s="408">
        <v>1</v>
      </c>
      <c r="F42" s="408">
        <v>20</v>
      </c>
      <c r="G42" s="408">
        <v>0</v>
      </c>
      <c r="H42" s="408">
        <v>9</v>
      </c>
      <c r="I42" s="408">
        <v>0</v>
      </c>
      <c r="J42" s="408">
        <v>29</v>
      </c>
      <c r="K42" s="408">
        <v>29</v>
      </c>
      <c r="L42" s="408">
        <v>0</v>
      </c>
      <c r="M42" s="408">
        <v>29</v>
      </c>
      <c r="N42" s="408">
        <v>29</v>
      </c>
      <c r="O42" s="408">
        <v>0</v>
      </c>
      <c r="P42" s="408">
        <v>29</v>
      </c>
    </row>
    <row r="43" spans="1:16" ht="12.75">
      <c r="A43" s="408">
        <v>1100</v>
      </c>
      <c r="B43" s="409" t="s">
        <v>272</v>
      </c>
      <c r="C43" s="408" t="s">
        <v>349</v>
      </c>
      <c r="D43" s="409" t="s">
        <v>350</v>
      </c>
      <c r="E43" s="408">
        <v>1</v>
      </c>
      <c r="F43" s="408">
        <v>92</v>
      </c>
      <c r="G43" s="408">
        <v>10</v>
      </c>
      <c r="H43" s="408">
        <v>163</v>
      </c>
      <c r="I43" s="408">
        <v>2</v>
      </c>
      <c r="J43" s="408">
        <v>267</v>
      </c>
      <c r="K43" s="408">
        <v>256</v>
      </c>
      <c r="L43" s="408">
        <v>149</v>
      </c>
      <c r="M43" s="408">
        <v>107</v>
      </c>
      <c r="N43" s="408">
        <v>256</v>
      </c>
      <c r="O43" s="408">
        <v>149</v>
      </c>
      <c r="P43" s="408">
        <v>107</v>
      </c>
    </row>
    <row r="44" spans="1:16" ht="12.75">
      <c r="A44" s="408">
        <v>1100</v>
      </c>
      <c r="B44" s="409" t="s">
        <v>272</v>
      </c>
      <c r="C44" s="408" t="s">
        <v>351</v>
      </c>
      <c r="D44" s="409" t="s">
        <v>274</v>
      </c>
      <c r="E44" s="408">
        <v>2.25</v>
      </c>
      <c r="F44" s="408">
        <v>0</v>
      </c>
      <c r="G44" s="408">
        <v>12</v>
      </c>
      <c r="H44" s="408">
        <v>107</v>
      </c>
      <c r="I44" s="408">
        <v>0</v>
      </c>
      <c r="J44" s="408">
        <v>119</v>
      </c>
      <c r="K44" s="408">
        <v>107</v>
      </c>
      <c r="L44" s="408">
        <v>194</v>
      </c>
      <c r="M44" s="408">
        <v>-87</v>
      </c>
      <c r="N44" s="408">
        <v>240.75</v>
      </c>
      <c r="O44" s="408">
        <v>436.5</v>
      </c>
      <c r="P44" s="408">
        <v>-195.75</v>
      </c>
    </row>
    <row r="45" spans="1:16" ht="12.75">
      <c r="A45" s="408">
        <v>1100</v>
      </c>
      <c r="B45" s="409" t="s">
        <v>272</v>
      </c>
      <c r="C45" s="408" t="s">
        <v>352</v>
      </c>
      <c r="D45" s="409" t="s">
        <v>276</v>
      </c>
      <c r="E45" s="408">
        <v>2.25</v>
      </c>
      <c r="F45" s="408">
        <v>0</v>
      </c>
      <c r="G45" s="408">
        <v>7</v>
      </c>
      <c r="H45" s="408">
        <v>18</v>
      </c>
      <c r="I45" s="408">
        <v>1</v>
      </c>
      <c r="J45" s="408">
        <v>26</v>
      </c>
      <c r="K45" s="408">
        <v>18.5</v>
      </c>
      <c r="L45" s="408">
        <v>42.5</v>
      </c>
      <c r="M45" s="408">
        <v>-24</v>
      </c>
      <c r="N45" s="408">
        <v>41.62</v>
      </c>
      <c r="O45" s="408">
        <v>95.62</v>
      </c>
      <c r="P45" s="408">
        <v>-54</v>
      </c>
    </row>
    <row r="46" spans="1:16" ht="12.75">
      <c r="A46" s="408">
        <v>1100</v>
      </c>
      <c r="B46" s="409" t="s">
        <v>272</v>
      </c>
      <c r="C46" s="408" t="s">
        <v>353</v>
      </c>
      <c r="D46" s="409" t="s">
        <v>354</v>
      </c>
      <c r="E46" s="408">
        <v>2.25</v>
      </c>
      <c r="F46" s="408">
        <v>0</v>
      </c>
      <c r="G46" s="408">
        <v>0</v>
      </c>
      <c r="H46" s="408">
        <v>29</v>
      </c>
      <c r="I46" s="408">
        <v>0</v>
      </c>
      <c r="J46" s="408">
        <v>29</v>
      </c>
      <c r="K46" s="408">
        <v>29</v>
      </c>
      <c r="L46" s="408">
        <v>44</v>
      </c>
      <c r="M46" s="408">
        <v>-15</v>
      </c>
      <c r="N46" s="408">
        <v>65.25</v>
      </c>
      <c r="O46" s="408">
        <v>99</v>
      </c>
      <c r="P46" s="408">
        <v>-33.75</v>
      </c>
    </row>
    <row r="47" spans="1:16" ht="12.75">
      <c r="A47" s="408">
        <v>1100</v>
      </c>
      <c r="B47" s="409" t="s">
        <v>272</v>
      </c>
      <c r="C47" s="408" t="s">
        <v>355</v>
      </c>
      <c r="D47" s="409" t="s">
        <v>278</v>
      </c>
      <c r="E47" s="408">
        <v>1.65</v>
      </c>
      <c r="F47" s="408">
        <v>0</v>
      </c>
      <c r="G47" s="408">
        <v>7</v>
      </c>
      <c r="H47" s="408">
        <v>37</v>
      </c>
      <c r="I47" s="408">
        <v>0</v>
      </c>
      <c r="J47" s="408">
        <v>44</v>
      </c>
      <c r="K47" s="408">
        <v>37</v>
      </c>
      <c r="L47" s="408">
        <v>51</v>
      </c>
      <c r="M47" s="408">
        <v>-14</v>
      </c>
      <c r="N47" s="408">
        <v>61.05</v>
      </c>
      <c r="O47" s="408">
        <v>84.15</v>
      </c>
      <c r="P47" s="408">
        <v>-23.1</v>
      </c>
    </row>
    <row r="48" spans="1:16" ht="12.75">
      <c r="A48" s="408">
        <v>1100</v>
      </c>
      <c r="B48" s="409" t="s">
        <v>272</v>
      </c>
      <c r="C48" s="408" t="s">
        <v>356</v>
      </c>
      <c r="D48" s="409" t="s">
        <v>357</v>
      </c>
      <c r="E48" s="408">
        <v>1.65</v>
      </c>
      <c r="F48" s="408">
        <v>0</v>
      </c>
      <c r="G48" s="408">
        <v>4</v>
      </c>
      <c r="H48" s="408">
        <v>38</v>
      </c>
      <c r="I48" s="408">
        <v>0</v>
      </c>
      <c r="J48" s="408">
        <v>42</v>
      </c>
      <c r="K48" s="408">
        <v>38</v>
      </c>
      <c r="L48" s="408">
        <v>64.5</v>
      </c>
      <c r="M48" s="408">
        <v>-26.5</v>
      </c>
      <c r="N48" s="408">
        <v>62.7</v>
      </c>
      <c r="O48" s="408">
        <v>106.42</v>
      </c>
      <c r="P48" s="408">
        <v>-43.72</v>
      </c>
    </row>
    <row r="49" spans="1:16" ht="12.75">
      <c r="A49" s="408">
        <v>1100</v>
      </c>
      <c r="B49" s="409" t="s">
        <v>272</v>
      </c>
      <c r="C49" s="408" t="s">
        <v>358</v>
      </c>
      <c r="D49" s="409" t="s">
        <v>359</v>
      </c>
      <c r="E49" s="408">
        <v>1.65</v>
      </c>
      <c r="F49" s="408">
        <v>0</v>
      </c>
      <c r="G49" s="408">
        <v>6</v>
      </c>
      <c r="H49" s="408">
        <v>26</v>
      </c>
      <c r="I49" s="408">
        <v>0</v>
      </c>
      <c r="J49" s="408">
        <v>32</v>
      </c>
      <c r="K49" s="408">
        <v>26</v>
      </c>
      <c r="L49" s="408">
        <v>45</v>
      </c>
      <c r="M49" s="408">
        <v>-19</v>
      </c>
      <c r="N49" s="408">
        <v>42.9</v>
      </c>
      <c r="O49" s="408">
        <v>74.25</v>
      </c>
      <c r="P49" s="408">
        <v>-31.35</v>
      </c>
    </row>
    <row r="50" spans="1:16" ht="12.75">
      <c r="A50" s="408">
        <v>1100</v>
      </c>
      <c r="B50" s="409" t="s">
        <v>272</v>
      </c>
      <c r="C50" s="408" t="s">
        <v>360</v>
      </c>
      <c r="D50" s="409" t="s">
        <v>361</v>
      </c>
      <c r="E50" s="408">
        <v>1.65</v>
      </c>
      <c r="F50" s="408">
        <v>0</v>
      </c>
      <c r="G50" s="408">
        <v>3</v>
      </c>
      <c r="H50" s="408">
        <v>26</v>
      </c>
      <c r="I50" s="408">
        <v>1</v>
      </c>
      <c r="J50" s="408">
        <v>30</v>
      </c>
      <c r="K50" s="408">
        <v>26.5</v>
      </c>
      <c r="L50" s="408">
        <v>43</v>
      </c>
      <c r="M50" s="408">
        <v>-16.5</v>
      </c>
      <c r="N50" s="408">
        <v>43.72</v>
      </c>
      <c r="O50" s="408">
        <v>70.95</v>
      </c>
      <c r="P50" s="408">
        <v>-27.22</v>
      </c>
    </row>
    <row r="51" spans="1:16" ht="12.75">
      <c r="A51" s="408">
        <v>1100</v>
      </c>
      <c r="B51" s="409" t="s">
        <v>272</v>
      </c>
      <c r="C51" s="408" t="s">
        <v>362</v>
      </c>
      <c r="D51" s="409" t="s">
        <v>363</v>
      </c>
      <c r="E51" s="408">
        <v>1.65</v>
      </c>
      <c r="F51" s="408">
        <v>0</v>
      </c>
      <c r="G51" s="408">
        <v>3</v>
      </c>
      <c r="H51" s="408">
        <v>22</v>
      </c>
      <c r="I51" s="408">
        <v>0</v>
      </c>
      <c r="J51" s="408">
        <v>25</v>
      </c>
      <c r="K51" s="408">
        <v>22</v>
      </c>
      <c r="L51" s="408">
        <v>34</v>
      </c>
      <c r="M51" s="408">
        <v>-12</v>
      </c>
      <c r="N51" s="408">
        <v>36.3</v>
      </c>
      <c r="O51" s="408">
        <v>56.1</v>
      </c>
      <c r="P51" s="408">
        <v>-19.8</v>
      </c>
    </row>
    <row r="52" spans="1:16" ht="12.75">
      <c r="A52" s="408">
        <v>1100</v>
      </c>
      <c r="B52" s="409" t="s">
        <v>272</v>
      </c>
      <c r="C52" s="408" t="s">
        <v>364</v>
      </c>
      <c r="D52" s="409" t="s">
        <v>365</v>
      </c>
      <c r="E52" s="408">
        <v>2.8</v>
      </c>
      <c r="F52" s="408">
        <v>0</v>
      </c>
      <c r="G52" s="408">
        <v>1</v>
      </c>
      <c r="H52" s="408">
        <v>4</v>
      </c>
      <c r="I52" s="408">
        <v>0</v>
      </c>
      <c r="J52" s="408">
        <v>5</v>
      </c>
      <c r="K52" s="408">
        <v>4</v>
      </c>
      <c r="L52" s="408">
        <v>10</v>
      </c>
      <c r="M52" s="408">
        <v>-6</v>
      </c>
      <c r="N52" s="408">
        <v>11.2</v>
      </c>
      <c r="O52" s="408">
        <v>28</v>
      </c>
      <c r="P52" s="408">
        <v>-16.8</v>
      </c>
    </row>
    <row r="53" spans="1:16" ht="12.75">
      <c r="A53" s="408">
        <v>1100</v>
      </c>
      <c r="B53" s="409" t="s">
        <v>272</v>
      </c>
      <c r="C53" s="408" t="s">
        <v>366</v>
      </c>
      <c r="D53" s="409" t="s">
        <v>367</v>
      </c>
      <c r="E53" s="408">
        <v>2.8</v>
      </c>
      <c r="F53" s="408">
        <v>0</v>
      </c>
      <c r="G53" s="408">
        <v>1</v>
      </c>
      <c r="H53" s="408">
        <v>7</v>
      </c>
      <c r="I53" s="408">
        <v>0</v>
      </c>
      <c r="J53" s="408">
        <v>8</v>
      </c>
      <c r="K53" s="408">
        <v>7</v>
      </c>
      <c r="L53" s="408">
        <v>18</v>
      </c>
      <c r="M53" s="408">
        <v>-11</v>
      </c>
      <c r="N53" s="408">
        <v>19.6</v>
      </c>
      <c r="O53" s="408">
        <v>50.4</v>
      </c>
      <c r="P53" s="408">
        <v>-30.8</v>
      </c>
    </row>
    <row r="54" spans="1:16" ht="12.75">
      <c r="A54" s="408">
        <v>1100</v>
      </c>
      <c r="B54" s="409" t="s">
        <v>272</v>
      </c>
      <c r="C54" s="408" t="s">
        <v>368</v>
      </c>
      <c r="D54" s="409" t="s">
        <v>369</v>
      </c>
      <c r="E54" s="408">
        <v>2.8</v>
      </c>
      <c r="F54" s="408">
        <v>0</v>
      </c>
      <c r="G54" s="408">
        <v>1</v>
      </c>
      <c r="H54" s="408">
        <v>15</v>
      </c>
      <c r="I54" s="408">
        <v>0</v>
      </c>
      <c r="J54" s="408">
        <v>16</v>
      </c>
      <c r="K54" s="408">
        <v>15</v>
      </c>
      <c r="L54" s="408">
        <v>27.5</v>
      </c>
      <c r="M54" s="408">
        <v>-12.5</v>
      </c>
      <c r="N54" s="408">
        <v>42</v>
      </c>
      <c r="O54" s="408">
        <v>77</v>
      </c>
      <c r="P54" s="408">
        <v>-35</v>
      </c>
    </row>
    <row r="55" spans="1:16" ht="12.75">
      <c r="A55" s="408">
        <v>1100</v>
      </c>
      <c r="B55" s="409" t="s">
        <v>272</v>
      </c>
      <c r="C55" s="408" t="s">
        <v>370</v>
      </c>
      <c r="D55" s="409" t="s">
        <v>371</v>
      </c>
      <c r="E55" s="408">
        <v>2.8</v>
      </c>
      <c r="F55" s="408">
        <v>0</v>
      </c>
      <c r="G55" s="408">
        <v>1</v>
      </c>
      <c r="H55" s="408">
        <v>6</v>
      </c>
      <c r="I55" s="408">
        <v>0</v>
      </c>
      <c r="J55" s="408">
        <v>7</v>
      </c>
      <c r="K55" s="408">
        <v>6</v>
      </c>
      <c r="L55" s="408">
        <v>10</v>
      </c>
      <c r="M55" s="408">
        <v>-4</v>
      </c>
      <c r="N55" s="408">
        <v>16.8</v>
      </c>
      <c r="O55" s="408">
        <v>28</v>
      </c>
      <c r="P55" s="408">
        <v>-11.2</v>
      </c>
    </row>
    <row r="56" spans="1:16" ht="12.75">
      <c r="A56" s="408">
        <v>1100</v>
      </c>
      <c r="B56" s="409" t="s">
        <v>272</v>
      </c>
      <c r="C56" s="408" t="s">
        <v>372</v>
      </c>
      <c r="D56" s="409" t="s">
        <v>282</v>
      </c>
      <c r="E56" s="408">
        <v>2.8</v>
      </c>
      <c r="F56" s="408">
        <v>0</v>
      </c>
      <c r="G56" s="408">
        <v>0</v>
      </c>
      <c r="H56" s="408">
        <v>27</v>
      </c>
      <c r="I56" s="408">
        <v>1</v>
      </c>
      <c r="J56" s="408">
        <v>28</v>
      </c>
      <c r="K56" s="408">
        <v>27.5</v>
      </c>
      <c r="L56" s="408">
        <v>88</v>
      </c>
      <c r="M56" s="408">
        <v>-60.5</v>
      </c>
      <c r="N56" s="408">
        <v>77</v>
      </c>
      <c r="O56" s="408">
        <v>246.4</v>
      </c>
      <c r="P56" s="408">
        <v>-169.4</v>
      </c>
    </row>
    <row r="57" spans="1:16" ht="12.75">
      <c r="A57" s="408">
        <v>1100</v>
      </c>
      <c r="B57" s="409" t="s">
        <v>272</v>
      </c>
      <c r="C57" s="408" t="s">
        <v>373</v>
      </c>
      <c r="D57" s="409" t="s">
        <v>284</v>
      </c>
      <c r="E57" s="408">
        <v>2.8</v>
      </c>
      <c r="F57" s="408">
        <v>0</v>
      </c>
      <c r="G57" s="408">
        <v>2</v>
      </c>
      <c r="H57" s="408">
        <v>35</v>
      </c>
      <c r="I57" s="408">
        <v>1</v>
      </c>
      <c r="J57" s="408">
        <v>38</v>
      </c>
      <c r="K57" s="408">
        <v>35.5</v>
      </c>
      <c r="L57" s="408">
        <v>55</v>
      </c>
      <c r="M57" s="408">
        <v>-19.5</v>
      </c>
      <c r="N57" s="408">
        <v>99.4</v>
      </c>
      <c r="O57" s="408">
        <v>154</v>
      </c>
      <c r="P57" s="408">
        <v>-54.6</v>
      </c>
    </row>
    <row r="58" spans="1:16" ht="12.75">
      <c r="A58" s="408">
        <v>1100</v>
      </c>
      <c r="B58" s="409" t="s">
        <v>272</v>
      </c>
      <c r="C58" s="408" t="s">
        <v>374</v>
      </c>
      <c r="D58" s="409" t="s">
        <v>375</v>
      </c>
      <c r="E58" s="408">
        <v>2.8</v>
      </c>
      <c r="F58" s="408">
        <v>0</v>
      </c>
      <c r="G58" s="408">
        <v>1</v>
      </c>
      <c r="H58" s="408">
        <v>1</v>
      </c>
      <c r="I58" s="408">
        <v>0</v>
      </c>
      <c r="J58" s="408">
        <v>2</v>
      </c>
      <c r="K58" s="408">
        <v>1</v>
      </c>
      <c r="L58" s="408">
        <v>6</v>
      </c>
      <c r="M58" s="408">
        <v>-5</v>
      </c>
      <c r="N58" s="408">
        <v>2.8</v>
      </c>
      <c r="O58" s="408">
        <v>16.8</v>
      </c>
      <c r="P58" s="408">
        <v>-14</v>
      </c>
    </row>
    <row r="59" spans="1:16" ht="12.75">
      <c r="A59" s="408">
        <v>1100</v>
      </c>
      <c r="B59" s="409" t="s">
        <v>272</v>
      </c>
      <c r="C59" s="408" t="s">
        <v>376</v>
      </c>
      <c r="D59" s="409" t="s">
        <v>288</v>
      </c>
      <c r="E59" s="408">
        <v>2.25</v>
      </c>
      <c r="F59" s="408">
        <v>0</v>
      </c>
      <c r="G59" s="408">
        <v>18</v>
      </c>
      <c r="H59" s="408">
        <v>202</v>
      </c>
      <c r="I59" s="408">
        <v>1</v>
      </c>
      <c r="J59" s="408">
        <v>221</v>
      </c>
      <c r="K59" s="408">
        <v>202.5</v>
      </c>
      <c r="L59" s="408">
        <v>349.5</v>
      </c>
      <c r="M59" s="408">
        <v>-147</v>
      </c>
      <c r="N59" s="408">
        <v>455.62</v>
      </c>
      <c r="O59" s="408">
        <v>786.38</v>
      </c>
      <c r="P59" s="408">
        <v>-330.75</v>
      </c>
    </row>
    <row r="60" spans="1:16" ht="12.75">
      <c r="A60" s="408">
        <v>1100</v>
      </c>
      <c r="B60" s="409" t="s">
        <v>272</v>
      </c>
      <c r="C60" s="408" t="s">
        <v>377</v>
      </c>
      <c r="D60" s="409" t="s">
        <v>290</v>
      </c>
      <c r="E60" s="408">
        <v>1.65</v>
      </c>
      <c r="F60" s="408">
        <v>0</v>
      </c>
      <c r="G60" s="408">
        <v>2</v>
      </c>
      <c r="H60" s="408">
        <v>42</v>
      </c>
      <c r="I60" s="408">
        <v>2</v>
      </c>
      <c r="J60" s="408">
        <v>46</v>
      </c>
      <c r="K60" s="408">
        <v>43</v>
      </c>
      <c r="L60" s="408">
        <v>64</v>
      </c>
      <c r="M60" s="408">
        <v>-21</v>
      </c>
      <c r="N60" s="408">
        <v>70.95</v>
      </c>
      <c r="O60" s="408">
        <v>105.6</v>
      </c>
      <c r="P60" s="408">
        <v>-34.65</v>
      </c>
    </row>
    <row r="61" spans="1:16" ht="12.75">
      <c r="A61" s="408">
        <v>1100</v>
      </c>
      <c r="B61" s="409" t="s">
        <v>272</v>
      </c>
      <c r="C61" s="408" t="s">
        <v>378</v>
      </c>
      <c r="D61" s="409" t="s">
        <v>292</v>
      </c>
      <c r="E61" s="408">
        <v>2.8</v>
      </c>
      <c r="F61" s="408">
        <v>0</v>
      </c>
      <c r="G61" s="408">
        <v>6</v>
      </c>
      <c r="H61" s="408">
        <v>85</v>
      </c>
      <c r="I61" s="408">
        <v>0</v>
      </c>
      <c r="J61" s="408">
        <v>91</v>
      </c>
      <c r="K61" s="408">
        <v>85</v>
      </c>
      <c r="L61" s="408">
        <v>170</v>
      </c>
      <c r="M61" s="408">
        <v>-85</v>
      </c>
      <c r="N61" s="408">
        <v>238</v>
      </c>
      <c r="O61" s="408">
        <v>476</v>
      </c>
      <c r="P61" s="408">
        <v>-238</v>
      </c>
    </row>
    <row r="62" spans="1:16" ht="12.75">
      <c r="A62" s="408">
        <v>1100</v>
      </c>
      <c r="B62" s="409" t="s">
        <v>272</v>
      </c>
      <c r="C62" s="408" t="s">
        <v>379</v>
      </c>
      <c r="D62" s="409" t="s">
        <v>294</v>
      </c>
      <c r="E62" s="408">
        <v>1.65</v>
      </c>
      <c r="F62" s="408">
        <v>0</v>
      </c>
      <c r="G62" s="408">
        <v>25</v>
      </c>
      <c r="H62" s="408">
        <v>236</v>
      </c>
      <c r="I62" s="408">
        <v>4</v>
      </c>
      <c r="J62" s="408">
        <v>265</v>
      </c>
      <c r="K62" s="408">
        <v>238</v>
      </c>
      <c r="L62" s="408">
        <v>325</v>
      </c>
      <c r="M62" s="408">
        <v>-87</v>
      </c>
      <c r="N62" s="408">
        <v>392.7</v>
      </c>
      <c r="O62" s="408">
        <v>536.25</v>
      </c>
      <c r="P62" s="408">
        <v>-143.55</v>
      </c>
    </row>
    <row r="63" spans="1:16" ht="12.75">
      <c r="A63" s="408">
        <v>1100</v>
      </c>
      <c r="B63" s="409" t="s">
        <v>272</v>
      </c>
      <c r="C63" s="408" t="s">
        <v>380</v>
      </c>
      <c r="D63" s="409" t="s">
        <v>381</v>
      </c>
      <c r="E63" s="408">
        <v>2.8</v>
      </c>
      <c r="F63" s="408">
        <v>920</v>
      </c>
      <c r="G63" s="408">
        <v>203</v>
      </c>
      <c r="H63" s="408">
        <v>5023</v>
      </c>
      <c r="I63" s="408">
        <v>29</v>
      </c>
      <c r="J63" s="408">
        <v>6175</v>
      </c>
      <c r="K63" s="408">
        <v>5957.5</v>
      </c>
      <c r="L63" s="408">
        <v>5882</v>
      </c>
      <c r="M63" s="408">
        <v>75.5</v>
      </c>
      <c r="N63" s="408">
        <v>16681</v>
      </c>
      <c r="O63" s="408">
        <v>16469.6</v>
      </c>
      <c r="P63" s="408">
        <v>211.4</v>
      </c>
    </row>
    <row r="64" spans="1:16" ht="12.75">
      <c r="A64" s="408">
        <v>1100</v>
      </c>
      <c r="B64" s="409" t="s">
        <v>272</v>
      </c>
      <c r="C64" s="408" t="s">
        <v>382</v>
      </c>
      <c r="D64" s="409" t="s">
        <v>383</v>
      </c>
      <c r="E64" s="408">
        <v>2.8</v>
      </c>
      <c r="F64" s="408">
        <v>0</v>
      </c>
      <c r="G64" s="408">
        <v>24</v>
      </c>
      <c r="H64" s="408">
        <v>207</v>
      </c>
      <c r="I64" s="408">
        <v>16</v>
      </c>
      <c r="J64" s="408">
        <v>247</v>
      </c>
      <c r="K64" s="408">
        <v>215</v>
      </c>
      <c r="L64" s="408">
        <v>321.5</v>
      </c>
      <c r="M64" s="408">
        <v>-106.5</v>
      </c>
      <c r="N64" s="408">
        <v>602</v>
      </c>
      <c r="O64" s="408">
        <v>900.2</v>
      </c>
      <c r="P64" s="408">
        <v>-298.2</v>
      </c>
    </row>
    <row r="65" spans="1:16" ht="12.75">
      <c r="A65" s="408">
        <v>1100</v>
      </c>
      <c r="B65" s="409" t="s">
        <v>272</v>
      </c>
      <c r="C65" s="408" t="s">
        <v>384</v>
      </c>
      <c r="D65" s="409" t="s">
        <v>385</v>
      </c>
      <c r="E65" s="408">
        <v>3.5</v>
      </c>
      <c r="F65" s="408">
        <v>89</v>
      </c>
      <c r="G65" s="408">
        <v>2</v>
      </c>
      <c r="H65" s="408">
        <v>358</v>
      </c>
      <c r="I65" s="408">
        <v>0</v>
      </c>
      <c r="J65" s="408">
        <v>449</v>
      </c>
      <c r="K65" s="408">
        <v>447</v>
      </c>
      <c r="L65" s="408">
        <v>308</v>
      </c>
      <c r="M65" s="408">
        <v>139</v>
      </c>
      <c r="N65" s="408">
        <v>1564.5</v>
      </c>
      <c r="O65" s="408">
        <v>1078</v>
      </c>
      <c r="P65" s="408">
        <v>486.5</v>
      </c>
    </row>
    <row r="66" spans="1:16" ht="12.75">
      <c r="A66" s="408">
        <v>1100</v>
      </c>
      <c r="B66" s="409" t="s">
        <v>272</v>
      </c>
      <c r="C66" s="408" t="s">
        <v>386</v>
      </c>
      <c r="D66" s="409" t="s">
        <v>387</v>
      </c>
      <c r="E66" s="408">
        <v>2.25</v>
      </c>
      <c r="F66" s="408">
        <v>197</v>
      </c>
      <c r="G66" s="408">
        <v>14</v>
      </c>
      <c r="H66" s="408">
        <v>890</v>
      </c>
      <c r="I66" s="408">
        <v>2</v>
      </c>
      <c r="J66" s="408">
        <v>1103</v>
      </c>
      <c r="K66" s="408">
        <v>1088</v>
      </c>
      <c r="L66" s="408">
        <v>1037</v>
      </c>
      <c r="M66" s="408">
        <v>51</v>
      </c>
      <c r="N66" s="408">
        <v>2448</v>
      </c>
      <c r="O66" s="408">
        <v>2333.25</v>
      </c>
      <c r="P66" s="408">
        <v>114.75</v>
      </c>
    </row>
    <row r="67" spans="1:16" ht="12.75">
      <c r="A67" s="408">
        <v>1100</v>
      </c>
      <c r="B67" s="409" t="s">
        <v>272</v>
      </c>
      <c r="C67" s="408" t="s">
        <v>388</v>
      </c>
      <c r="D67" s="409" t="s">
        <v>298</v>
      </c>
      <c r="E67" s="408">
        <v>2.25</v>
      </c>
      <c r="F67" s="408">
        <v>0</v>
      </c>
      <c r="G67" s="408">
        <v>1</v>
      </c>
      <c r="H67" s="408">
        <v>12</v>
      </c>
      <c r="I67" s="408">
        <v>0</v>
      </c>
      <c r="J67" s="408">
        <v>13</v>
      </c>
      <c r="K67" s="408">
        <v>12</v>
      </c>
      <c r="L67" s="408">
        <v>29</v>
      </c>
      <c r="M67" s="408">
        <v>-17</v>
      </c>
      <c r="N67" s="408">
        <v>27</v>
      </c>
      <c r="O67" s="408">
        <v>65.25</v>
      </c>
      <c r="P67" s="408">
        <v>-38.25</v>
      </c>
    </row>
    <row r="68" spans="1:16" ht="12.75">
      <c r="A68" s="408">
        <v>1100</v>
      </c>
      <c r="B68" s="409" t="s">
        <v>272</v>
      </c>
      <c r="C68" s="408" t="s">
        <v>389</v>
      </c>
      <c r="D68" s="409" t="s">
        <v>302</v>
      </c>
      <c r="E68" s="408">
        <v>1.65</v>
      </c>
      <c r="F68" s="408">
        <v>0</v>
      </c>
      <c r="G68" s="408">
        <v>0</v>
      </c>
      <c r="H68" s="408">
        <v>10</v>
      </c>
      <c r="I68" s="408">
        <v>0</v>
      </c>
      <c r="J68" s="408">
        <v>10</v>
      </c>
      <c r="K68" s="408">
        <v>10</v>
      </c>
      <c r="L68" s="408">
        <v>36.5</v>
      </c>
      <c r="M68" s="408">
        <v>-26.5</v>
      </c>
      <c r="N68" s="408">
        <v>16.5</v>
      </c>
      <c r="O68" s="408">
        <v>60.22</v>
      </c>
      <c r="P68" s="408">
        <v>-43.72</v>
      </c>
    </row>
    <row r="69" spans="1:16" ht="12.75">
      <c r="A69" s="408">
        <v>1100</v>
      </c>
      <c r="B69" s="409" t="s">
        <v>272</v>
      </c>
      <c r="C69" s="408" t="s">
        <v>390</v>
      </c>
      <c r="D69" s="409" t="s">
        <v>306</v>
      </c>
      <c r="E69" s="408">
        <v>1</v>
      </c>
      <c r="F69" s="408">
        <v>8</v>
      </c>
      <c r="G69" s="408">
        <v>2</v>
      </c>
      <c r="H69" s="408">
        <v>7</v>
      </c>
      <c r="I69" s="408">
        <v>1</v>
      </c>
      <c r="J69" s="408">
        <v>18</v>
      </c>
      <c r="K69" s="408">
        <v>15.5</v>
      </c>
      <c r="L69" s="408">
        <v>16.5</v>
      </c>
      <c r="M69" s="408">
        <v>-1</v>
      </c>
      <c r="N69" s="408">
        <v>15.5</v>
      </c>
      <c r="O69" s="408">
        <v>16.5</v>
      </c>
      <c r="P69" s="408">
        <v>-1</v>
      </c>
    </row>
    <row r="70" spans="1:16" ht="12.75">
      <c r="A70" s="408">
        <v>1100</v>
      </c>
      <c r="B70" s="409" t="s">
        <v>272</v>
      </c>
      <c r="C70" s="408" t="s">
        <v>391</v>
      </c>
      <c r="D70" s="409" t="s">
        <v>308</v>
      </c>
      <c r="E70" s="408">
        <v>1</v>
      </c>
      <c r="F70" s="408">
        <v>50</v>
      </c>
      <c r="G70" s="408">
        <v>76</v>
      </c>
      <c r="H70" s="408">
        <v>580</v>
      </c>
      <c r="I70" s="408">
        <v>6</v>
      </c>
      <c r="J70" s="408">
        <v>712</v>
      </c>
      <c r="K70" s="408">
        <v>633</v>
      </c>
      <c r="L70" s="408">
        <v>586</v>
      </c>
      <c r="M70" s="408">
        <v>47</v>
      </c>
      <c r="N70" s="408">
        <v>633</v>
      </c>
      <c r="O70" s="408">
        <v>586</v>
      </c>
      <c r="P70" s="408">
        <v>47</v>
      </c>
    </row>
    <row r="71" spans="1:16" ht="12.75">
      <c r="A71" s="408">
        <v>1100</v>
      </c>
      <c r="B71" s="409" t="s">
        <v>272</v>
      </c>
      <c r="C71" s="408" t="s">
        <v>392</v>
      </c>
      <c r="D71" s="409" t="s">
        <v>310</v>
      </c>
      <c r="E71" s="408">
        <v>1</v>
      </c>
      <c r="F71" s="408">
        <v>34</v>
      </c>
      <c r="G71" s="408">
        <v>40</v>
      </c>
      <c r="H71" s="408">
        <v>543</v>
      </c>
      <c r="I71" s="408">
        <v>12</v>
      </c>
      <c r="J71" s="408">
        <v>629</v>
      </c>
      <c r="K71" s="408">
        <v>583</v>
      </c>
      <c r="L71" s="408">
        <v>726</v>
      </c>
      <c r="M71" s="408">
        <v>-143</v>
      </c>
      <c r="N71" s="408">
        <v>583</v>
      </c>
      <c r="O71" s="408">
        <v>726</v>
      </c>
      <c r="P71" s="408">
        <v>-143</v>
      </c>
    </row>
    <row r="72" spans="1:16" ht="12.75">
      <c r="A72" s="408">
        <v>1100</v>
      </c>
      <c r="B72" s="409" t="s">
        <v>272</v>
      </c>
      <c r="C72" s="408" t="s">
        <v>393</v>
      </c>
      <c r="D72" s="409" t="s">
        <v>312</v>
      </c>
      <c r="E72" s="408">
        <v>1</v>
      </c>
      <c r="F72" s="408">
        <v>0</v>
      </c>
      <c r="G72" s="408">
        <v>8</v>
      </c>
      <c r="H72" s="408">
        <v>31</v>
      </c>
      <c r="I72" s="408">
        <v>0</v>
      </c>
      <c r="J72" s="408">
        <v>39</v>
      </c>
      <c r="K72" s="408">
        <v>31</v>
      </c>
      <c r="L72" s="408">
        <v>45.5</v>
      </c>
      <c r="M72" s="408">
        <v>-14.5</v>
      </c>
      <c r="N72" s="408">
        <v>31</v>
      </c>
      <c r="O72" s="408">
        <v>45.5</v>
      </c>
      <c r="P72" s="408">
        <v>-14.5</v>
      </c>
    </row>
    <row r="73" spans="1:16" ht="12.75">
      <c r="A73" s="408">
        <v>1100</v>
      </c>
      <c r="B73" s="409" t="s">
        <v>272</v>
      </c>
      <c r="C73" s="408" t="s">
        <v>394</v>
      </c>
      <c r="D73" s="409" t="s">
        <v>316</v>
      </c>
      <c r="E73" s="408">
        <v>1</v>
      </c>
      <c r="F73" s="408">
        <v>0</v>
      </c>
      <c r="G73" s="408">
        <v>3</v>
      </c>
      <c r="H73" s="408">
        <v>54</v>
      </c>
      <c r="I73" s="408">
        <v>0</v>
      </c>
      <c r="J73" s="408">
        <v>57</v>
      </c>
      <c r="K73" s="408">
        <v>54</v>
      </c>
      <c r="L73" s="408">
        <v>80.5</v>
      </c>
      <c r="M73" s="408">
        <v>-26.5</v>
      </c>
      <c r="N73" s="408">
        <v>54</v>
      </c>
      <c r="O73" s="408">
        <v>80.5</v>
      </c>
      <c r="P73" s="408">
        <v>-26.5</v>
      </c>
    </row>
    <row r="74" spans="1:16" ht="12.75">
      <c r="A74" s="408">
        <v>1100</v>
      </c>
      <c r="B74" s="409" t="s">
        <v>272</v>
      </c>
      <c r="C74" s="408" t="s">
        <v>395</v>
      </c>
      <c r="D74" s="409" t="s">
        <v>320</v>
      </c>
      <c r="E74" s="408">
        <v>1</v>
      </c>
      <c r="F74" s="408">
        <v>9</v>
      </c>
      <c r="G74" s="408">
        <v>8</v>
      </c>
      <c r="H74" s="408">
        <v>70</v>
      </c>
      <c r="I74" s="408">
        <v>2</v>
      </c>
      <c r="J74" s="408">
        <v>89</v>
      </c>
      <c r="K74" s="408">
        <v>80</v>
      </c>
      <c r="L74" s="408">
        <v>87.5</v>
      </c>
      <c r="M74" s="408">
        <v>-7.5</v>
      </c>
      <c r="N74" s="408">
        <v>80</v>
      </c>
      <c r="O74" s="408">
        <v>87.5</v>
      </c>
      <c r="P74" s="408">
        <v>-7.5</v>
      </c>
    </row>
    <row r="75" spans="1:16" ht="12.75">
      <c r="A75" s="408">
        <v>1100</v>
      </c>
      <c r="B75" s="409" t="s">
        <v>272</v>
      </c>
      <c r="C75" s="408" t="s">
        <v>396</v>
      </c>
      <c r="D75" s="409" t="s">
        <v>322</v>
      </c>
      <c r="E75" s="408">
        <v>1</v>
      </c>
      <c r="F75" s="408">
        <v>0</v>
      </c>
      <c r="G75" s="408">
        <v>22</v>
      </c>
      <c r="H75" s="408">
        <v>67</v>
      </c>
      <c r="I75" s="408">
        <v>0</v>
      </c>
      <c r="J75" s="408">
        <v>89</v>
      </c>
      <c r="K75" s="408">
        <v>67</v>
      </c>
      <c r="L75" s="408">
        <v>94.5</v>
      </c>
      <c r="M75" s="408">
        <v>-27.5</v>
      </c>
      <c r="N75" s="408">
        <v>67</v>
      </c>
      <c r="O75" s="408">
        <v>94.5</v>
      </c>
      <c r="P75" s="408">
        <v>-27.5</v>
      </c>
    </row>
    <row r="76" spans="1:16" ht="12.75">
      <c r="A76" s="408">
        <v>1100</v>
      </c>
      <c r="B76" s="409" t="s">
        <v>272</v>
      </c>
      <c r="C76" s="408" t="s">
        <v>397</v>
      </c>
      <c r="D76" s="409" t="s">
        <v>398</v>
      </c>
      <c r="E76" s="408">
        <v>1</v>
      </c>
      <c r="F76" s="408">
        <v>370</v>
      </c>
      <c r="G76" s="408">
        <v>424</v>
      </c>
      <c r="H76" s="408">
        <v>3417</v>
      </c>
      <c r="I76" s="408">
        <v>70</v>
      </c>
      <c r="J76" s="408">
        <v>4281</v>
      </c>
      <c r="K76" s="408">
        <v>3822</v>
      </c>
      <c r="L76" s="408">
        <v>3885.5</v>
      </c>
      <c r="M76" s="408">
        <v>-63.5</v>
      </c>
      <c r="N76" s="408">
        <v>3822</v>
      </c>
      <c r="O76" s="408">
        <v>3885.5</v>
      </c>
      <c r="P76" s="408">
        <v>-63.5</v>
      </c>
    </row>
    <row r="77" spans="1:16" ht="12.75">
      <c r="A77" s="408">
        <v>1100</v>
      </c>
      <c r="B77" s="409" t="s">
        <v>272</v>
      </c>
      <c r="C77" s="408" t="s">
        <v>399</v>
      </c>
      <c r="D77" s="409" t="s">
        <v>324</v>
      </c>
      <c r="E77" s="408">
        <v>1</v>
      </c>
      <c r="F77" s="408">
        <v>57</v>
      </c>
      <c r="G77" s="408">
        <v>58</v>
      </c>
      <c r="H77" s="408">
        <v>243</v>
      </c>
      <c r="I77" s="408">
        <v>3</v>
      </c>
      <c r="J77" s="408">
        <v>361</v>
      </c>
      <c r="K77" s="408">
        <v>301.5</v>
      </c>
      <c r="L77" s="408">
        <v>307</v>
      </c>
      <c r="M77" s="408">
        <v>-5.5</v>
      </c>
      <c r="N77" s="408">
        <v>301.5</v>
      </c>
      <c r="O77" s="408">
        <v>307</v>
      </c>
      <c r="P77" s="408">
        <v>-5.5</v>
      </c>
    </row>
    <row r="78" spans="1:16" ht="12.75">
      <c r="A78" s="408">
        <v>1100</v>
      </c>
      <c r="B78" s="409" t="s">
        <v>272</v>
      </c>
      <c r="C78" s="408" t="s">
        <v>400</v>
      </c>
      <c r="D78" s="409" t="s">
        <v>326</v>
      </c>
      <c r="E78" s="408">
        <v>1</v>
      </c>
      <c r="F78" s="408">
        <v>0</v>
      </c>
      <c r="G78" s="408">
        <v>12</v>
      </c>
      <c r="H78" s="408">
        <v>19</v>
      </c>
      <c r="I78" s="408">
        <v>1</v>
      </c>
      <c r="J78" s="408">
        <v>32</v>
      </c>
      <c r="K78" s="408">
        <v>19.5</v>
      </c>
      <c r="L78" s="408">
        <v>59.5</v>
      </c>
      <c r="M78" s="408">
        <v>-40</v>
      </c>
      <c r="N78" s="408">
        <v>19.5</v>
      </c>
      <c r="O78" s="408">
        <v>59.5</v>
      </c>
      <c r="P78" s="408">
        <v>-40</v>
      </c>
    </row>
    <row r="79" spans="1:16" ht="12.75">
      <c r="A79" s="408">
        <v>1100</v>
      </c>
      <c r="B79" s="409" t="s">
        <v>272</v>
      </c>
      <c r="C79" s="408" t="s">
        <v>401</v>
      </c>
      <c r="D79" s="409" t="s">
        <v>330</v>
      </c>
      <c r="E79" s="408">
        <v>1.2</v>
      </c>
      <c r="F79" s="408">
        <v>237</v>
      </c>
      <c r="G79" s="408">
        <v>200</v>
      </c>
      <c r="H79" s="408">
        <v>1001</v>
      </c>
      <c r="I79" s="408">
        <v>23</v>
      </c>
      <c r="J79" s="408">
        <v>1461</v>
      </c>
      <c r="K79" s="408">
        <v>1249.5</v>
      </c>
      <c r="L79" s="408">
        <v>1266</v>
      </c>
      <c r="M79" s="408">
        <v>-16.5</v>
      </c>
      <c r="N79" s="408">
        <v>1499.4</v>
      </c>
      <c r="O79" s="408">
        <v>1519.2</v>
      </c>
      <c r="P79" s="408">
        <v>-19.8</v>
      </c>
    </row>
    <row r="80" spans="1:16" ht="12.75">
      <c r="A80" s="408">
        <v>1100</v>
      </c>
      <c r="B80" s="409" t="s">
        <v>272</v>
      </c>
      <c r="C80" s="408" t="s">
        <v>402</v>
      </c>
      <c r="D80" s="409" t="s">
        <v>332</v>
      </c>
      <c r="E80" s="408">
        <v>1.2</v>
      </c>
      <c r="F80" s="408">
        <v>0</v>
      </c>
      <c r="G80" s="408">
        <v>14</v>
      </c>
      <c r="H80" s="408">
        <v>57</v>
      </c>
      <c r="I80" s="408">
        <v>0</v>
      </c>
      <c r="J80" s="408">
        <v>71</v>
      </c>
      <c r="K80" s="408">
        <v>57</v>
      </c>
      <c r="L80" s="408">
        <v>126.5</v>
      </c>
      <c r="M80" s="408">
        <v>-69.5</v>
      </c>
      <c r="N80" s="408">
        <v>68.4</v>
      </c>
      <c r="O80" s="408">
        <v>151.8</v>
      </c>
      <c r="P80" s="408">
        <v>-83.4</v>
      </c>
    </row>
    <row r="81" spans="1:16" ht="12.75">
      <c r="A81" s="408">
        <v>1100</v>
      </c>
      <c r="B81" s="409" t="s">
        <v>272</v>
      </c>
      <c r="C81" s="408" t="s">
        <v>403</v>
      </c>
      <c r="D81" s="409" t="s">
        <v>404</v>
      </c>
      <c r="E81" s="408">
        <v>1.2</v>
      </c>
      <c r="F81" s="408">
        <v>47</v>
      </c>
      <c r="G81" s="408">
        <v>17</v>
      </c>
      <c r="H81" s="408">
        <v>89</v>
      </c>
      <c r="I81" s="408">
        <v>4</v>
      </c>
      <c r="J81" s="408">
        <v>157</v>
      </c>
      <c r="K81" s="408">
        <v>138</v>
      </c>
      <c r="L81" s="408">
        <v>144.5</v>
      </c>
      <c r="M81" s="408">
        <v>-6.5</v>
      </c>
      <c r="N81" s="408">
        <v>165.6</v>
      </c>
      <c r="O81" s="408">
        <v>173.4</v>
      </c>
      <c r="P81" s="408">
        <v>-7.8</v>
      </c>
    </row>
    <row r="82" spans="1:16" ht="12.75">
      <c r="A82" s="408">
        <v>1100</v>
      </c>
      <c r="B82" s="409" t="s">
        <v>272</v>
      </c>
      <c r="C82" s="408" t="s">
        <v>405</v>
      </c>
      <c r="D82" s="409" t="s">
        <v>336</v>
      </c>
      <c r="E82" s="408">
        <v>1.65</v>
      </c>
      <c r="F82" s="408">
        <v>1</v>
      </c>
      <c r="G82" s="408">
        <v>50</v>
      </c>
      <c r="H82" s="408">
        <v>668</v>
      </c>
      <c r="I82" s="408">
        <v>12</v>
      </c>
      <c r="J82" s="408">
        <v>731</v>
      </c>
      <c r="K82" s="408">
        <v>675</v>
      </c>
      <c r="L82" s="408">
        <v>904</v>
      </c>
      <c r="M82" s="408">
        <v>-229</v>
      </c>
      <c r="N82" s="408">
        <v>1113.75</v>
      </c>
      <c r="O82" s="408">
        <v>1491.6</v>
      </c>
      <c r="P82" s="408">
        <v>-377.85</v>
      </c>
    </row>
    <row r="83" spans="1:16" ht="12.75">
      <c r="A83" s="408">
        <v>1100</v>
      </c>
      <c r="B83" s="409" t="s">
        <v>272</v>
      </c>
      <c r="C83" s="408" t="s">
        <v>406</v>
      </c>
      <c r="D83" s="409" t="s">
        <v>338</v>
      </c>
      <c r="E83" s="408">
        <v>1</v>
      </c>
      <c r="F83" s="408">
        <v>40</v>
      </c>
      <c r="G83" s="408">
        <v>54</v>
      </c>
      <c r="H83" s="408">
        <v>325</v>
      </c>
      <c r="I83" s="408">
        <v>13</v>
      </c>
      <c r="J83" s="408">
        <v>432</v>
      </c>
      <c r="K83" s="408">
        <v>371.5</v>
      </c>
      <c r="L83" s="408">
        <v>425.5</v>
      </c>
      <c r="M83" s="408">
        <v>-54</v>
      </c>
      <c r="N83" s="408">
        <v>371.5</v>
      </c>
      <c r="O83" s="408">
        <v>425.5</v>
      </c>
      <c r="P83" s="408">
        <v>-54</v>
      </c>
    </row>
    <row r="84" spans="1:16" ht="12.75">
      <c r="A84" s="408">
        <v>1100</v>
      </c>
      <c r="B84" s="409" t="s">
        <v>272</v>
      </c>
      <c r="C84" s="408" t="s">
        <v>407</v>
      </c>
      <c r="D84" s="409" t="s">
        <v>408</v>
      </c>
      <c r="E84" s="408">
        <v>1.2</v>
      </c>
      <c r="F84" s="408">
        <v>76</v>
      </c>
      <c r="G84" s="408">
        <v>29</v>
      </c>
      <c r="H84" s="408">
        <v>368</v>
      </c>
      <c r="I84" s="408">
        <v>3</v>
      </c>
      <c r="J84" s="408">
        <v>476</v>
      </c>
      <c r="K84" s="408">
        <v>445.5</v>
      </c>
      <c r="L84" s="408">
        <v>505</v>
      </c>
      <c r="M84" s="408">
        <v>-59.5</v>
      </c>
      <c r="N84" s="408">
        <v>534.6</v>
      </c>
      <c r="O84" s="408">
        <v>606</v>
      </c>
      <c r="P84" s="408">
        <v>-71.4</v>
      </c>
    </row>
    <row r="85" spans="1:16" ht="12.75">
      <c r="A85" s="408">
        <v>1100</v>
      </c>
      <c r="B85" s="409" t="s">
        <v>272</v>
      </c>
      <c r="C85" s="408" t="s">
        <v>409</v>
      </c>
      <c r="D85" s="409" t="s">
        <v>410</v>
      </c>
      <c r="E85" s="408">
        <v>1.2</v>
      </c>
      <c r="F85" s="408">
        <v>9</v>
      </c>
      <c r="G85" s="408">
        <v>313</v>
      </c>
      <c r="H85" s="408">
        <v>2007</v>
      </c>
      <c r="I85" s="408">
        <v>24</v>
      </c>
      <c r="J85" s="408">
        <v>2353</v>
      </c>
      <c r="K85" s="408">
        <v>2028</v>
      </c>
      <c r="L85" s="408">
        <v>2655</v>
      </c>
      <c r="M85" s="408">
        <v>-627</v>
      </c>
      <c r="N85" s="408">
        <v>2433.6</v>
      </c>
      <c r="O85" s="408">
        <v>3186</v>
      </c>
      <c r="P85" s="408">
        <v>-752.4</v>
      </c>
    </row>
    <row r="86" spans="1:16" ht="12.75">
      <c r="A86" s="408">
        <v>1100</v>
      </c>
      <c r="B86" s="409" t="s">
        <v>272</v>
      </c>
      <c r="C86" s="408" t="s">
        <v>411</v>
      </c>
      <c r="D86" s="409" t="s">
        <v>342</v>
      </c>
      <c r="E86" s="408">
        <v>1.2</v>
      </c>
      <c r="F86" s="408">
        <v>0</v>
      </c>
      <c r="G86" s="408">
        <v>24</v>
      </c>
      <c r="H86" s="408">
        <v>229</v>
      </c>
      <c r="I86" s="408">
        <v>3</v>
      </c>
      <c r="J86" s="408">
        <v>256</v>
      </c>
      <c r="K86" s="408">
        <v>230.5</v>
      </c>
      <c r="L86" s="408">
        <v>292</v>
      </c>
      <c r="M86" s="408">
        <v>-61.5</v>
      </c>
      <c r="N86" s="408">
        <v>276.6</v>
      </c>
      <c r="O86" s="408">
        <v>350.4</v>
      </c>
      <c r="P86" s="408">
        <v>-73.8</v>
      </c>
    </row>
    <row r="87" spans="1:16" ht="12.75">
      <c r="A87" s="408">
        <v>1100</v>
      </c>
      <c r="B87" s="409" t="s">
        <v>272</v>
      </c>
      <c r="C87" s="408" t="s">
        <v>412</v>
      </c>
      <c r="D87" s="409" t="s">
        <v>348</v>
      </c>
      <c r="E87" s="408">
        <v>1</v>
      </c>
      <c r="F87" s="408">
        <v>36</v>
      </c>
      <c r="G87" s="408">
        <v>67</v>
      </c>
      <c r="H87" s="408">
        <v>425</v>
      </c>
      <c r="I87" s="408">
        <v>4</v>
      </c>
      <c r="J87" s="408">
        <v>532</v>
      </c>
      <c r="K87" s="408">
        <v>463</v>
      </c>
      <c r="L87" s="408">
        <v>491.5</v>
      </c>
      <c r="M87" s="408">
        <v>-28.5</v>
      </c>
      <c r="N87" s="408">
        <v>463</v>
      </c>
      <c r="O87" s="408">
        <v>491.5</v>
      </c>
      <c r="P87" s="408">
        <v>-28.5</v>
      </c>
    </row>
    <row r="88" spans="1:16" ht="12.75">
      <c r="A88" s="408">
        <v>1100</v>
      </c>
      <c r="B88" s="409" t="s">
        <v>272</v>
      </c>
      <c r="C88" s="408" t="s">
        <v>413</v>
      </c>
      <c r="D88" s="409" t="s">
        <v>350</v>
      </c>
      <c r="E88" s="408">
        <v>1</v>
      </c>
      <c r="F88" s="408">
        <v>34</v>
      </c>
      <c r="G88" s="408">
        <v>62</v>
      </c>
      <c r="H88" s="408">
        <v>431</v>
      </c>
      <c r="I88" s="408">
        <v>7</v>
      </c>
      <c r="J88" s="408">
        <v>534</v>
      </c>
      <c r="K88" s="408">
        <v>468.5</v>
      </c>
      <c r="L88" s="408">
        <v>515</v>
      </c>
      <c r="M88" s="408">
        <v>-46.5</v>
      </c>
      <c r="N88" s="408">
        <v>468.5</v>
      </c>
      <c r="O88" s="408">
        <v>515</v>
      </c>
      <c r="P88" s="408">
        <v>-46.5</v>
      </c>
    </row>
    <row r="89" spans="1:16" ht="12.75">
      <c r="A89" s="408">
        <v>1100</v>
      </c>
      <c r="B89" s="409" t="s">
        <v>272</v>
      </c>
      <c r="C89" s="408" t="s">
        <v>414</v>
      </c>
      <c r="D89" s="409" t="s">
        <v>274</v>
      </c>
      <c r="E89" s="408">
        <v>2.25</v>
      </c>
      <c r="F89" s="408">
        <v>0</v>
      </c>
      <c r="G89" s="408">
        <v>3</v>
      </c>
      <c r="H89" s="408">
        <v>100</v>
      </c>
      <c r="I89" s="408">
        <v>0</v>
      </c>
      <c r="J89" s="408">
        <v>103</v>
      </c>
      <c r="K89" s="408">
        <v>100</v>
      </c>
      <c r="L89" s="408">
        <v>16</v>
      </c>
      <c r="M89" s="408">
        <v>84</v>
      </c>
      <c r="N89" s="408">
        <v>225</v>
      </c>
      <c r="O89" s="408">
        <v>36</v>
      </c>
      <c r="P89" s="408">
        <v>189</v>
      </c>
    </row>
    <row r="90" spans="1:16" ht="12.75">
      <c r="A90" s="408">
        <v>1100</v>
      </c>
      <c r="B90" s="409" t="s">
        <v>272</v>
      </c>
      <c r="C90" s="408" t="s">
        <v>415</v>
      </c>
      <c r="D90" s="409" t="s">
        <v>276</v>
      </c>
      <c r="E90" s="408">
        <v>2.25</v>
      </c>
      <c r="F90" s="408">
        <v>0</v>
      </c>
      <c r="G90" s="408">
        <v>2</v>
      </c>
      <c r="H90" s="408">
        <v>57</v>
      </c>
      <c r="I90" s="408">
        <v>0</v>
      </c>
      <c r="J90" s="408">
        <v>59</v>
      </c>
      <c r="K90" s="408">
        <v>57</v>
      </c>
      <c r="L90" s="408">
        <v>34</v>
      </c>
      <c r="M90" s="408">
        <v>23</v>
      </c>
      <c r="N90" s="408">
        <v>128.25</v>
      </c>
      <c r="O90" s="408">
        <v>76.5</v>
      </c>
      <c r="P90" s="408">
        <v>51.75</v>
      </c>
    </row>
    <row r="91" spans="1:16" ht="12.75">
      <c r="A91" s="408">
        <v>1100</v>
      </c>
      <c r="B91" s="409" t="s">
        <v>272</v>
      </c>
      <c r="C91" s="408" t="s">
        <v>416</v>
      </c>
      <c r="D91" s="409" t="s">
        <v>278</v>
      </c>
      <c r="E91" s="408">
        <v>1.65</v>
      </c>
      <c r="F91" s="408">
        <v>0</v>
      </c>
      <c r="G91" s="408">
        <v>3</v>
      </c>
      <c r="H91" s="408">
        <v>119</v>
      </c>
      <c r="I91" s="408">
        <v>0</v>
      </c>
      <c r="J91" s="408">
        <v>122</v>
      </c>
      <c r="K91" s="408">
        <v>119</v>
      </c>
      <c r="L91" s="408">
        <v>39</v>
      </c>
      <c r="M91" s="408">
        <v>80</v>
      </c>
      <c r="N91" s="408">
        <v>196.35</v>
      </c>
      <c r="O91" s="408">
        <v>64.35</v>
      </c>
      <c r="P91" s="408">
        <v>132</v>
      </c>
    </row>
    <row r="92" spans="1:16" ht="12.75">
      <c r="A92" s="408">
        <v>1100</v>
      </c>
      <c r="B92" s="409" t="s">
        <v>272</v>
      </c>
      <c r="C92" s="408" t="s">
        <v>417</v>
      </c>
      <c r="D92" s="409" t="s">
        <v>280</v>
      </c>
      <c r="E92" s="408">
        <v>1.65</v>
      </c>
      <c r="F92" s="408">
        <v>0</v>
      </c>
      <c r="G92" s="408">
        <v>3</v>
      </c>
      <c r="H92" s="408">
        <v>53</v>
      </c>
      <c r="I92" s="408">
        <v>0</v>
      </c>
      <c r="J92" s="408">
        <v>56</v>
      </c>
      <c r="K92" s="408">
        <v>53</v>
      </c>
      <c r="L92" s="408">
        <v>43</v>
      </c>
      <c r="M92" s="408">
        <v>10</v>
      </c>
      <c r="N92" s="408">
        <v>87.45</v>
      </c>
      <c r="O92" s="408">
        <v>70.95</v>
      </c>
      <c r="P92" s="408">
        <v>16.5</v>
      </c>
    </row>
    <row r="93" spans="1:16" ht="12.75">
      <c r="A93" s="408">
        <v>1100</v>
      </c>
      <c r="B93" s="409" t="s">
        <v>272</v>
      </c>
      <c r="C93" s="408" t="s">
        <v>418</v>
      </c>
      <c r="D93" s="409" t="s">
        <v>282</v>
      </c>
      <c r="E93" s="408">
        <v>2.8</v>
      </c>
      <c r="F93" s="408">
        <v>0</v>
      </c>
      <c r="G93" s="408">
        <v>0</v>
      </c>
      <c r="H93" s="408">
        <v>20</v>
      </c>
      <c r="I93" s="408">
        <v>0</v>
      </c>
      <c r="J93" s="408">
        <v>20</v>
      </c>
      <c r="K93" s="408">
        <v>20</v>
      </c>
      <c r="L93" s="408">
        <v>3</v>
      </c>
      <c r="M93" s="408">
        <v>17</v>
      </c>
      <c r="N93" s="408">
        <v>56</v>
      </c>
      <c r="O93" s="408">
        <v>8.4</v>
      </c>
      <c r="P93" s="408">
        <v>47.6</v>
      </c>
    </row>
    <row r="94" spans="1:16" ht="12.75">
      <c r="A94" s="408">
        <v>1100</v>
      </c>
      <c r="B94" s="409" t="s">
        <v>272</v>
      </c>
      <c r="C94" s="408" t="s">
        <v>419</v>
      </c>
      <c r="D94" s="409" t="s">
        <v>284</v>
      </c>
      <c r="E94" s="408">
        <v>2.8</v>
      </c>
      <c r="F94" s="408">
        <v>0</v>
      </c>
      <c r="G94" s="408">
        <v>0</v>
      </c>
      <c r="H94" s="408">
        <v>37</v>
      </c>
      <c r="I94" s="408">
        <v>0</v>
      </c>
      <c r="J94" s="408">
        <v>37</v>
      </c>
      <c r="K94" s="408">
        <v>37</v>
      </c>
      <c r="L94" s="408">
        <v>8</v>
      </c>
      <c r="M94" s="408">
        <v>29</v>
      </c>
      <c r="N94" s="408">
        <v>103.6</v>
      </c>
      <c r="O94" s="408">
        <v>22.4</v>
      </c>
      <c r="P94" s="408">
        <v>81.2</v>
      </c>
    </row>
    <row r="95" spans="1:16" ht="12.75">
      <c r="A95" s="408">
        <v>1100</v>
      </c>
      <c r="B95" s="409" t="s">
        <v>272</v>
      </c>
      <c r="C95" s="408" t="s">
        <v>420</v>
      </c>
      <c r="D95" s="409" t="s">
        <v>286</v>
      </c>
      <c r="E95" s="408">
        <v>2.8</v>
      </c>
      <c r="F95" s="408">
        <v>0</v>
      </c>
      <c r="G95" s="408">
        <v>1</v>
      </c>
      <c r="H95" s="408">
        <v>59</v>
      </c>
      <c r="I95" s="408">
        <v>0</v>
      </c>
      <c r="J95" s="408">
        <v>60</v>
      </c>
      <c r="K95" s="408">
        <v>59</v>
      </c>
      <c r="L95" s="408">
        <v>58.5</v>
      </c>
      <c r="M95" s="408">
        <v>0.5</v>
      </c>
      <c r="N95" s="408">
        <v>165.2</v>
      </c>
      <c r="O95" s="408">
        <v>163.8</v>
      </c>
      <c r="P95" s="408">
        <v>1.4</v>
      </c>
    </row>
    <row r="96" spans="1:16" ht="12.75">
      <c r="A96" s="408">
        <v>1100</v>
      </c>
      <c r="B96" s="409" t="s">
        <v>272</v>
      </c>
      <c r="C96" s="408" t="s">
        <v>421</v>
      </c>
      <c r="D96" s="409" t="s">
        <v>288</v>
      </c>
      <c r="E96" s="408">
        <v>2.25</v>
      </c>
      <c r="F96" s="408">
        <v>0</v>
      </c>
      <c r="G96" s="408">
        <v>4</v>
      </c>
      <c r="H96" s="408">
        <v>160</v>
      </c>
      <c r="I96" s="408">
        <v>1</v>
      </c>
      <c r="J96" s="408">
        <v>165</v>
      </c>
      <c r="K96" s="408">
        <v>160.5</v>
      </c>
      <c r="L96" s="408">
        <v>47</v>
      </c>
      <c r="M96" s="408">
        <v>113.5</v>
      </c>
      <c r="N96" s="408">
        <v>361.12</v>
      </c>
      <c r="O96" s="408">
        <v>105.75</v>
      </c>
      <c r="P96" s="408">
        <v>255.38</v>
      </c>
    </row>
    <row r="97" spans="1:16" ht="12.75">
      <c r="A97" s="408">
        <v>1100</v>
      </c>
      <c r="B97" s="409" t="s">
        <v>272</v>
      </c>
      <c r="C97" s="408" t="s">
        <v>422</v>
      </c>
      <c r="D97" s="409" t="s">
        <v>290</v>
      </c>
      <c r="E97" s="408">
        <v>1.65</v>
      </c>
      <c r="F97" s="408">
        <v>0</v>
      </c>
      <c r="G97" s="408">
        <v>4</v>
      </c>
      <c r="H97" s="408">
        <v>61</v>
      </c>
      <c r="I97" s="408">
        <v>1</v>
      </c>
      <c r="J97" s="408">
        <v>66</v>
      </c>
      <c r="K97" s="408">
        <v>61.5</v>
      </c>
      <c r="L97" s="408">
        <v>39.5</v>
      </c>
      <c r="M97" s="408">
        <v>22</v>
      </c>
      <c r="N97" s="408">
        <v>101.47</v>
      </c>
      <c r="O97" s="408">
        <v>65.17</v>
      </c>
      <c r="P97" s="408">
        <v>36.3</v>
      </c>
    </row>
    <row r="98" spans="1:16" ht="12.75">
      <c r="A98" s="408">
        <v>1100</v>
      </c>
      <c r="B98" s="409" t="s">
        <v>272</v>
      </c>
      <c r="C98" s="408" t="s">
        <v>423</v>
      </c>
      <c r="D98" s="409" t="s">
        <v>292</v>
      </c>
      <c r="E98" s="408">
        <v>2.8</v>
      </c>
      <c r="F98" s="408">
        <v>0</v>
      </c>
      <c r="G98" s="408">
        <v>1</v>
      </c>
      <c r="H98" s="408">
        <v>75</v>
      </c>
      <c r="I98" s="408">
        <v>1</v>
      </c>
      <c r="J98" s="408">
        <v>77</v>
      </c>
      <c r="K98" s="408">
        <v>75.5</v>
      </c>
      <c r="L98" s="408">
        <v>12</v>
      </c>
      <c r="M98" s="408">
        <v>63.5</v>
      </c>
      <c r="N98" s="408">
        <v>211.4</v>
      </c>
      <c r="O98" s="408">
        <v>33.6</v>
      </c>
      <c r="P98" s="408">
        <v>177.8</v>
      </c>
    </row>
    <row r="99" spans="1:16" ht="12.75">
      <c r="A99" s="408">
        <v>1100</v>
      </c>
      <c r="B99" s="409" t="s">
        <v>272</v>
      </c>
      <c r="C99" s="408" t="s">
        <v>424</v>
      </c>
      <c r="D99" s="409" t="s">
        <v>294</v>
      </c>
      <c r="E99" s="408">
        <v>1.65</v>
      </c>
      <c r="F99" s="408">
        <v>0</v>
      </c>
      <c r="G99" s="408">
        <v>3</v>
      </c>
      <c r="H99" s="408">
        <v>104</v>
      </c>
      <c r="I99" s="408">
        <v>1</v>
      </c>
      <c r="J99" s="408">
        <v>108</v>
      </c>
      <c r="K99" s="408">
        <v>104.5</v>
      </c>
      <c r="L99" s="408">
        <v>48</v>
      </c>
      <c r="M99" s="408">
        <v>56.5</v>
      </c>
      <c r="N99" s="408">
        <v>172.43</v>
      </c>
      <c r="O99" s="408">
        <v>79.2</v>
      </c>
      <c r="P99" s="408">
        <v>93.23</v>
      </c>
    </row>
    <row r="100" spans="1:16" ht="12.75">
      <c r="A100" s="408">
        <v>1100</v>
      </c>
      <c r="B100" s="409" t="s">
        <v>272</v>
      </c>
      <c r="C100" s="408" t="s">
        <v>425</v>
      </c>
      <c r="D100" s="409" t="s">
        <v>298</v>
      </c>
      <c r="E100" s="408">
        <v>2.25</v>
      </c>
      <c r="F100" s="408">
        <v>0</v>
      </c>
      <c r="G100" s="408">
        <v>0</v>
      </c>
      <c r="H100" s="408">
        <v>30</v>
      </c>
      <c r="I100" s="408">
        <v>0</v>
      </c>
      <c r="J100" s="408">
        <v>30</v>
      </c>
      <c r="K100" s="408">
        <v>30</v>
      </c>
      <c r="L100" s="408">
        <v>0</v>
      </c>
      <c r="M100" s="408">
        <v>30</v>
      </c>
      <c r="N100" s="408">
        <v>67.5</v>
      </c>
      <c r="O100" s="408">
        <v>0</v>
      </c>
      <c r="P100" s="408">
        <v>67.5</v>
      </c>
    </row>
    <row r="101" spans="1:16" ht="12.75">
      <c r="A101" s="408">
        <v>1100</v>
      </c>
      <c r="B101" s="409" t="s">
        <v>272</v>
      </c>
      <c r="C101" s="408" t="s">
        <v>426</v>
      </c>
      <c r="D101" s="409" t="s">
        <v>300</v>
      </c>
      <c r="E101" s="408">
        <v>1.65</v>
      </c>
      <c r="F101" s="408">
        <v>0</v>
      </c>
      <c r="G101" s="408">
        <v>2</v>
      </c>
      <c r="H101" s="408">
        <v>58</v>
      </c>
      <c r="I101" s="408">
        <v>0</v>
      </c>
      <c r="J101" s="408">
        <v>60</v>
      </c>
      <c r="K101" s="408">
        <v>58</v>
      </c>
      <c r="L101" s="408">
        <v>92</v>
      </c>
      <c r="M101" s="408">
        <v>-34</v>
      </c>
      <c r="N101" s="408">
        <v>95.7</v>
      </c>
      <c r="O101" s="408">
        <v>151.8</v>
      </c>
      <c r="P101" s="408">
        <v>-56.1</v>
      </c>
    </row>
    <row r="102" spans="1:16" ht="12.75">
      <c r="A102" s="408">
        <v>1100</v>
      </c>
      <c r="B102" s="409" t="s">
        <v>272</v>
      </c>
      <c r="C102" s="408" t="s">
        <v>427</v>
      </c>
      <c r="D102" s="409" t="s">
        <v>302</v>
      </c>
      <c r="E102" s="408">
        <v>1.65</v>
      </c>
      <c r="F102" s="408">
        <v>0</v>
      </c>
      <c r="G102" s="408">
        <v>0</v>
      </c>
      <c r="H102" s="408">
        <v>0</v>
      </c>
      <c r="I102" s="408">
        <v>0</v>
      </c>
      <c r="J102" s="408">
        <v>0</v>
      </c>
      <c r="K102" s="408">
        <v>0</v>
      </c>
      <c r="L102" s="408">
        <v>57</v>
      </c>
      <c r="M102" s="408">
        <v>-57</v>
      </c>
      <c r="N102" s="408">
        <v>0</v>
      </c>
      <c r="O102" s="408">
        <v>94.05</v>
      </c>
      <c r="P102" s="408">
        <v>-94.05</v>
      </c>
    </row>
    <row r="103" spans="1:16" ht="12.75">
      <c r="A103" s="408">
        <v>1100</v>
      </c>
      <c r="B103" s="409" t="s">
        <v>272</v>
      </c>
      <c r="C103" s="408" t="s">
        <v>428</v>
      </c>
      <c r="D103" s="409" t="s">
        <v>304</v>
      </c>
      <c r="E103" s="408">
        <v>2.25</v>
      </c>
      <c r="F103" s="408">
        <v>0</v>
      </c>
      <c r="G103" s="408">
        <v>3</v>
      </c>
      <c r="H103" s="408">
        <v>178</v>
      </c>
      <c r="I103" s="408">
        <v>1</v>
      </c>
      <c r="J103" s="408">
        <v>182</v>
      </c>
      <c r="K103" s="408">
        <v>178.5</v>
      </c>
      <c r="L103" s="408">
        <v>51.5</v>
      </c>
      <c r="M103" s="408">
        <v>127</v>
      </c>
      <c r="N103" s="408">
        <v>401.62</v>
      </c>
      <c r="O103" s="408">
        <v>115.88</v>
      </c>
      <c r="P103" s="408">
        <v>285.75</v>
      </c>
    </row>
    <row r="104" spans="1:16" ht="12.75">
      <c r="A104" s="408">
        <v>1100</v>
      </c>
      <c r="B104" s="409" t="s">
        <v>272</v>
      </c>
      <c r="C104" s="408" t="s">
        <v>429</v>
      </c>
      <c r="D104" s="409" t="s">
        <v>306</v>
      </c>
      <c r="E104" s="408">
        <v>1</v>
      </c>
      <c r="F104" s="408">
        <v>0</v>
      </c>
      <c r="G104" s="408">
        <v>1</v>
      </c>
      <c r="H104" s="408">
        <v>28</v>
      </c>
      <c r="I104" s="408">
        <v>0</v>
      </c>
      <c r="J104" s="408">
        <v>29</v>
      </c>
      <c r="K104" s="408">
        <v>28</v>
      </c>
      <c r="L104" s="408">
        <v>14</v>
      </c>
      <c r="M104" s="408">
        <v>14</v>
      </c>
      <c r="N104" s="408">
        <v>28</v>
      </c>
      <c r="O104" s="408">
        <v>14</v>
      </c>
      <c r="P104" s="408">
        <v>14</v>
      </c>
    </row>
    <row r="105" spans="1:16" ht="12.75">
      <c r="A105" s="408">
        <v>1100</v>
      </c>
      <c r="B105" s="409" t="s">
        <v>272</v>
      </c>
      <c r="C105" s="408" t="s">
        <v>430</v>
      </c>
      <c r="D105" s="409" t="s">
        <v>308</v>
      </c>
      <c r="E105" s="408">
        <v>1</v>
      </c>
      <c r="F105" s="408">
        <v>0</v>
      </c>
      <c r="G105" s="408">
        <v>4</v>
      </c>
      <c r="H105" s="408">
        <v>106</v>
      </c>
      <c r="I105" s="408">
        <v>1</v>
      </c>
      <c r="J105" s="408">
        <v>111</v>
      </c>
      <c r="K105" s="408">
        <v>106.5</v>
      </c>
      <c r="L105" s="408">
        <v>87</v>
      </c>
      <c r="M105" s="408">
        <v>19.5</v>
      </c>
      <c r="N105" s="408">
        <v>106.5</v>
      </c>
      <c r="O105" s="408">
        <v>87</v>
      </c>
      <c r="P105" s="408">
        <v>19.5</v>
      </c>
    </row>
    <row r="106" spans="1:16" ht="12.75">
      <c r="A106" s="408">
        <v>1100</v>
      </c>
      <c r="B106" s="409" t="s">
        <v>272</v>
      </c>
      <c r="C106" s="408" t="s">
        <v>431</v>
      </c>
      <c r="D106" s="409" t="s">
        <v>310</v>
      </c>
      <c r="E106" s="408">
        <v>1</v>
      </c>
      <c r="F106" s="408">
        <v>0</v>
      </c>
      <c r="G106" s="408">
        <v>6</v>
      </c>
      <c r="H106" s="408">
        <v>90</v>
      </c>
      <c r="I106" s="408">
        <v>0</v>
      </c>
      <c r="J106" s="408">
        <v>96</v>
      </c>
      <c r="K106" s="408">
        <v>90</v>
      </c>
      <c r="L106" s="408">
        <v>68</v>
      </c>
      <c r="M106" s="408">
        <v>22</v>
      </c>
      <c r="N106" s="408">
        <v>90</v>
      </c>
      <c r="O106" s="408">
        <v>68</v>
      </c>
      <c r="P106" s="408">
        <v>22</v>
      </c>
    </row>
    <row r="107" spans="1:16" ht="12.75">
      <c r="A107" s="408">
        <v>1100</v>
      </c>
      <c r="B107" s="409" t="s">
        <v>272</v>
      </c>
      <c r="C107" s="408" t="s">
        <v>432</v>
      </c>
      <c r="D107" s="409" t="s">
        <v>314</v>
      </c>
      <c r="E107" s="408">
        <v>1</v>
      </c>
      <c r="F107" s="408">
        <v>0</v>
      </c>
      <c r="G107" s="408">
        <v>12</v>
      </c>
      <c r="H107" s="408">
        <v>132</v>
      </c>
      <c r="I107" s="408">
        <v>0</v>
      </c>
      <c r="J107" s="408">
        <v>144</v>
      </c>
      <c r="K107" s="408">
        <v>132</v>
      </c>
      <c r="L107" s="408">
        <v>134</v>
      </c>
      <c r="M107" s="408">
        <v>-2</v>
      </c>
      <c r="N107" s="408">
        <v>132</v>
      </c>
      <c r="O107" s="408">
        <v>134</v>
      </c>
      <c r="P107" s="408">
        <v>-2</v>
      </c>
    </row>
    <row r="108" spans="1:16" ht="12.75">
      <c r="A108" s="408">
        <v>1100</v>
      </c>
      <c r="B108" s="409" t="s">
        <v>272</v>
      </c>
      <c r="C108" s="408" t="s">
        <v>433</v>
      </c>
      <c r="D108" s="409" t="s">
        <v>316</v>
      </c>
      <c r="E108" s="408">
        <v>1</v>
      </c>
      <c r="F108" s="408">
        <v>0</v>
      </c>
      <c r="G108" s="408">
        <v>45</v>
      </c>
      <c r="H108" s="408">
        <v>175</v>
      </c>
      <c r="I108" s="408">
        <v>3</v>
      </c>
      <c r="J108" s="408">
        <v>223</v>
      </c>
      <c r="K108" s="408">
        <v>176.5</v>
      </c>
      <c r="L108" s="408">
        <v>172.5</v>
      </c>
      <c r="M108" s="408">
        <v>4</v>
      </c>
      <c r="N108" s="408">
        <v>176.5</v>
      </c>
      <c r="O108" s="408">
        <v>172.5</v>
      </c>
      <c r="P108" s="408">
        <v>4</v>
      </c>
    </row>
    <row r="109" spans="1:16" ht="12.75">
      <c r="A109" s="408">
        <v>1100</v>
      </c>
      <c r="B109" s="409" t="s">
        <v>272</v>
      </c>
      <c r="C109" s="408" t="s">
        <v>434</v>
      </c>
      <c r="D109" s="409" t="s">
        <v>318</v>
      </c>
      <c r="E109" s="408">
        <v>1</v>
      </c>
      <c r="F109" s="408">
        <v>0</v>
      </c>
      <c r="G109" s="408">
        <v>27</v>
      </c>
      <c r="H109" s="408">
        <v>146</v>
      </c>
      <c r="I109" s="408">
        <v>3</v>
      </c>
      <c r="J109" s="408">
        <v>176</v>
      </c>
      <c r="K109" s="408">
        <v>147.5</v>
      </c>
      <c r="L109" s="408">
        <v>127</v>
      </c>
      <c r="M109" s="408">
        <v>20.5</v>
      </c>
      <c r="N109" s="408">
        <v>147.5</v>
      </c>
      <c r="O109" s="408">
        <v>127</v>
      </c>
      <c r="P109" s="408">
        <v>20.5</v>
      </c>
    </row>
    <row r="110" spans="1:16" ht="12.75">
      <c r="A110" s="408">
        <v>1100</v>
      </c>
      <c r="B110" s="409" t="s">
        <v>272</v>
      </c>
      <c r="C110" s="408" t="s">
        <v>435</v>
      </c>
      <c r="D110" s="409" t="s">
        <v>320</v>
      </c>
      <c r="E110" s="408">
        <v>1</v>
      </c>
      <c r="F110" s="408">
        <v>0</v>
      </c>
      <c r="G110" s="408">
        <v>16</v>
      </c>
      <c r="H110" s="408">
        <v>154</v>
      </c>
      <c r="I110" s="408">
        <v>8</v>
      </c>
      <c r="J110" s="408">
        <v>178</v>
      </c>
      <c r="K110" s="408">
        <v>158</v>
      </c>
      <c r="L110" s="408">
        <v>145.5</v>
      </c>
      <c r="M110" s="408">
        <v>12.5</v>
      </c>
      <c r="N110" s="408">
        <v>158</v>
      </c>
      <c r="O110" s="408">
        <v>145.5</v>
      </c>
      <c r="P110" s="408">
        <v>12.5</v>
      </c>
    </row>
    <row r="111" spans="1:16" ht="12.75">
      <c r="A111" s="408">
        <v>1100</v>
      </c>
      <c r="B111" s="409" t="s">
        <v>272</v>
      </c>
      <c r="C111" s="408" t="s">
        <v>436</v>
      </c>
      <c r="D111" s="409" t="s">
        <v>322</v>
      </c>
      <c r="E111" s="408">
        <v>1</v>
      </c>
      <c r="F111" s="408">
        <v>0</v>
      </c>
      <c r="G111" s="408">
        <v>19</v>
      </c>
      <c r="H111" s="408">
        <v>219</v>
      </c>
      <c r="I111" s="408">
        <v>0</v>
      </c>
      <c r="J111" s="408">
        <v>238</v>
      </c>
      <c r="K111" s="408">
        <v>219</v>
      </c>
      <c r="L111" s="408">
        <v>226</v>
      </c>
      <c r="M111" s="408">
        <v>-7</v>
      </c>
      <c r="N111" s="408">
        <v>219</v>
      </c>
      <c r="O111" s="408">
        <v>226</v>
      </c>
      <c r="P111" s="408">
        <v>-7</v>
      </c>
    </row>
    <row r="112" spans="1:16" ht="12.75">
      <c r="A112" s="408">
        <v>1100</v>
      </c>
      <c r="B112" s="409" t="s">
        <v>272</v>
      </c>
      <c r="C112" s="408" t="s">
        <v>437</v>
      </c>
      <c r="D112" s="409" t="s">
        <v>324</v>
      </c>
      <c r="E112" s="408">
        <v>1</v>
      </c>
      <c r="F112" s="408">
        <v>0</v>
      </c>
      <c r="G112" s="408">
        <v>7</v>
      </c>
      <c r="H112" s="408">
        <v>93</v>
      </c>
      <c r="I112" s="408">
        <v>4</v>
      </c>
      <c r="J112" s="408">
        <v>104</v>
      </c>
      <c r="K112" s="408">
        <v>95</v>
      </c>
      <c r="L112" s="408">
        <v>54.5</v>
      </c>
      <c r="M112" s="408">
        <v>40.5</v>
      </c>
      <c r="N112" s="408">
        <v>95</v>
      </c>
      <c r="O112" s="408">
        <v>54.5</v>
      </c>
      <c r="P112" s="408">
        <v>40.5</v>
      </c>
    </row>
    <row r="113" spans="1:16" ht="12.75">
      <c r="A113" s="408">
        <v>1100</v>
      </c>
      <c r="B113" s="409" t="s">
        <v>272</v>
      </c>
      <c r="C113" s="408" t="s">
        <v>438</v>
      </c>
      <c r="D113" s="409" t="s">
        <v>326</v>
      </c>
      <c r="E113" s="408">
        <v>1</v>
      </c>
      <c r="F113" s="408">
        <v>0</v>
      </c>
      <c r="G113" s="408">
        <v>15</v>
      </c>
      <c r="H113" s="408">
        <v>147</v>
      </c>
      <c r="I113" s="408">
        <v>3</v>
      </c>
      <c r="J113" s="408">
        <v>165</v>
      </c>
      <c r="K113" s="408">
        <v>148.5</v>
      </c>
      <c r="L113" s="408">
        <v>117</v>
      </c>
      <c r="M113" s="408">
        <v>31.5</v>
      </c>
      <c r="N113" s="408">
        <v>148.5</v>
      </c>
      <c r="O113" s="408">
        <v>117</v>
      </c>
      <c r="P113" s="408">
        <v>31.5</v>
      </c>
    </row>
    <row r="114" spans="1:16" ht="12.75">
      <c r="A114" s="408">
        <v>1100</v>
      </c>
      <c r="B114" s="409" t="s">
        <v>272</v>
      </c>
      <c r="C114" s="408" t="s">
        <v>439</v>
      </c>
      <c r="D114" s="409" t="s">
        <v>328</v>
      </c>
      <c r="E114" s="408">
        <v>1.2</v>
      </c>
      <c r="F114" s="408">
        <v>0</v>
      </c>
      <c r="G114" s="408">
        <v>32</v>
      </c>
      <c r="H114" s="408">
        <v>242</v>
      </c>
      <c r="I114" s="408">
        <v>16</v>
      </c>
      <c r="J114" s="408">
        <v>290</v>
      </c>
      <c r="K114" s="408">
        <v>250</v>
      </c>
      <c r="L114" s="408">
        <v>215</v>
      </c>
      <c r="M114" s="408">
        <v>35</v>
      </c>
      <c r="N114" s="408">
        <v>300</v>
      </c>
      <c r="O114" s="408">
        <v>258</v>
      </c>
      <c r="P114" s="408">
        <v>42</v>
      </c>
    </row>
    <row r="115" spans="1:16" ht="12.75">
      <c r="A115" s="408">
        <v>1100</v>
      </c>
      <c r="B115" s="409" t="s">
        <v>272</v>
      </c>
      <c r="C115" s="408" t="s">
        <v>440</v>
      </c>
      <c r="D115" s="409" t="s">
        <v>330</v>
      </c>
      <c r="E115" s="408">
        <v>1.2</v>
      </c>
      <c r="F115" s="408">
        <v>0</v>
      </c>
      <c r="G115" s="408">
        <v>3</v>
      </c>
      <c r="H115" s="408">
        <v>50</v>
      </c>
      <c r="I115" s="408">
        <v>0</v>
      </c>
      <c r="J115" s="408">
        <v>53</v>
      </c>
      <c r="K115" s="408">
        <v>50</v>
      </c>
      <c r="L115" s="408">
        <v>36</v>
      </c>
      <c r="M115" s="408">
        <v>14</v>
      </c>
      <c r="N115" s="408">
        <v>60</v>
      </c>
      <c r="O115" s="408">
        <v>43.2</v>
      </c>
      <c r="P115" s="408">
        <v>16.8</v>
      </c>
    </row>
    <row r="116" spans="1:16" ht="12.75">
      <c r="A116" s="408">
        <v>1100</v>
      </c>
      <c r="B116" s="409" t="s">
        <v>272</v>
      </c>
      <c r="C116" s="408" t="s">
        <v>441</v>
      </c>
      <c r="D116" s="409" t="s">
        <v>332</v>
      </c>
      <c r="E116" s="408">
        <v>1.2</v>
      </c>
      <c r="F116" s="408">
        <v>0</v>
      </c>
      <c r="G116" s="408">
        <v>0</v>
      </c>
      <c r="H116" s="408">
        <v>2</v>
      </c>
      <c r="I116" s="408">
        <v>0</v>
      </c>
      <c r="J116" s="408">
        <v>2</v>
      </c>
      <c r="K116" s="408">
        <v>2</v>
      </c>
      <c r="L116" s="408">
        <v>0</v>
      </c>
      <c r="M116" s="408">
        <v>2</v>
      </c>
      <c r="N116" s="408">
        <v>2.4</v>
      </c>
      <c r="O116" s="408">
        <v>0</v>
      </c>
      <c r="P116" s="408">
        <v>2.4</v>
      </c>
    </row>
    <row r="117" spans="1:16" ht="12.75">
      <c r="A117" s="408">
        <v>1100</v>
      </c>
      <c r="B117" s="409" t="s">
        <v>272</v>
      </c>
      <c r="C117" s="408" t="s">
        <v>442</v>
      </c>
      <c r="D117" s="409" t="s">
        <v>334</v>
      </c>
      <c r="E117" s="408">
        <v>1.2</v>
      </c>
      <c r="F117" s="408">
        <v>0</v>
      </c>
      <c r="G117" s="408">
        <v>2</v>
      </c>
      <c r="H117" s="408">
        <v>9</v>
      </c>
      <c r="I117" s="408">
        <v>0</v>
      </c>
      <c r="J117" s="408">
        <v>11</v>
      </c>
      <c r="K117" s="408">
        <v>9</v>
      </c>
      <c r="L117" s="408">
        <v>10.5</v>
      </c>
      <c r="M117" s="408">
        <v>-1.5</v>
      </c>
      <c r="N117" s="408">
        <v>10.8</v>
      </c>
      <c r="O117" s="408">
        <v>12.6</v>
      </c>
      <c r="P117" s="408">
        <v>-1.8</v>
      </c>
    </row>
    <row r="118" spans="1:16" ht="12.75">
      <c r="A118" s="408">
        <v>1100</v>
      </c>
      <c r="B118" s="409" t="s">
        <v>272</v>
      </c>
      <c r="C118" s="408" t="s">
        <v>443</v>
      </c>
      <c r="D118" s="409" t="s">
        <v>336</v>
      </c>
      <c r="E118" s="408">
        <v>1.65</v>
      </c>
      <c r="F118" s="408">
        <v>0</v>
      </c>
      <c r="G118" s="408">
        <v>3</v>
      </c>
      <c r="H118" s="408">
        <v>174</v>
      </c>
      <c r="I118" s="408">
        <v>1</v>
      </c>
      <c r="J118" s="408">
        <v>178</v>
      </c>
      <c r="K118" s="408">
        <v>174.5</v>
      </c>
      <c r="L118" s="408">
        <v>102</v>
      </c>
      <c r="M118" s="408">
        <v>72.5</v>
      </c>
      <c r="N118" s="408">
        <v>287.92</v>
      </c>
      <c r="O118" s="408">
        <v>168.3</v>
      </c>
      <c r="P118" s="408">
        <v>119.62</v>
      </c>
    </row>
    <row r="119" spans="1:16" ht="12.75">
      <c r="A119" s="408">
        <v>1100</v>
      </c>
      <c r="B119" s="409" t="s">
        <v>272</v>
      </c>
      <c r="C119" s="408" t="s">
        <v>444</v>
      </c>
      <c r="D119" s="409" t="s">
        <v>338</v>
      </c>
      <c r="E119" s="408">
        <v>1</v>
      </c>
      <c r="F119" s="408">
        <v>0</v>
      </c>
      <c r="G119" s="408">
        <v>0</v>
      </c>
      <c r="H119" s="408">
        <v>39</v>
      </c>
      <c r="I119" s="408">
        <v>0</v>
      </c>
      <c r="J119" s="408">
        <v>39</v>
      </c>
      <c r="K119" s="408">
        <v>39</v>
      </c>
      <c r="L119" s="408">
        <v>0</v>
      </c>
      <c r="M119" s="408">
        <v>39</v>
      </c>
      <c r="N119" s="408">
        <v>39</v>
      </c>
      <c r="O119" s="408">
        <v>0</v>
      </c>
      <c r="P119" s="408">
        <v>39</v>
      </c>
    </row>
    <row r="120" spans="1:16" ht="12.75">
      <c r="A120" s="408">
        <v>1100</v>
      </c>
      <c r="B120" s="409" t="s">
        <v>272</v>
      </c>
      <c r="C120" s="408" t="s">
        <v>445</v>
      </c>
      <c r="D120" s="409" t="s">
        <v>408</v>
      </c>
      <c r="E120" s="408">
        <v>1.2</v>
      </c>
      <c r="F120" s="408">
        <v>0</v>
      </c>
      <c r="G120" s="408">
        <v>0</v>
      </c>
      <c r="H120" s="408">
        <v>4</v>
      </c>
      <c r="I120" s="408">
        <v>0</v>
      </c>
      <c r="J120" s="408">
        <v>4</v>
      </c>
      <c r="K120" s="408">
        <v>4</v>
      </c>
      <c r="L120" s="408">
        <v>0</v>
      </c>
      <c r="M120" s="408">
        <v>4</v>
      </c>
      <c r="N120" s="408">
        <v>4.8</v>
      </c>
      <c r="O120" s="408">
        <v>0</v>
      </c>
      <c r="P120" s="408">
        <v>4.8</v>
      </c>
    </row>
    <row r="121" spans="1:16" ht="12.75">
      <c r="A121" s="408">
        <v>1100</v>
      </c>
      <c r="B121" s="409" t="s">
        <v>272</v>
      </c>
      <c r="C121" s="408" t="s">
        <v>446</v>
      </c>
      <c r="D121" s="409" t="s">
        <v>350</v>
      </c>
      <c r="E121" s="408">
        <v>1</v>
      </c>
      <c r="F121" s="408">
        <v>0</v>
      </c>
      <c r="G121" s="408">
        <v>0</v>
      </c>
      <c r="H121" s="408">
        <v>18</v>
      </c>
      <c r="I121" s="408">
        <v>0</v>
      </c>
      <c r="J121" s="408">
        <v>18</v>
      </c>
      <c r="K121" s="408">
        <v>18</v>
      </c>
      <c r="L121" s="408">
        <v>0</v>
      </c>
      <c r="M121" s="408">
        <v>18</v>
      </c>
      <c r="N121" s="408">
        <v>18</v>
      </c>
      <c r="O121" s="408">
        <v>0</v>
      </c>
      <c r="P121" s="408">
        <v>18</v>
      </c>
    </row>
    <row r="122" spans="1:16" ht="12.75">
      <c r="A122" s="408">
        <v>1100</v>
      </c>
      <c r="B122" s="409" t="s">
        <v>272</v>
      </c>
      <c r="C122" s="408" t="s">
        <v>447</v>
      </c>
      <c r="D122" s="409" t="s">
        <v>274</v>
      </c>
      <c r="E122" s="408">
        <v>2.25</v>
      </c>
      <c r="F122" s="408">
        <v>0</v>
      </c>
      <c r="G122" s="408">
        <v>49</v>
      </c>
      <c r="H122" s="408">
        <v>137</v>
      </c>
      <c r="I122" s="408">
        <v>0</v>
      </c>
      <c r="J122" s="408">
        <v>186</v>
      </c>
      <c r="K122" s="408">
        <v>137</v>
      </c>
      <c r="L122" s="408">
        <v>125</v>
      </c>
      <c r="M122" s="408">
        <v>12</v>
      </c>
      <c r="N122" s="408">
        <v>308.25</v>
      </c>
      <c r="O122" s="408">
        <v>281.25</v>
      </c>
      <c r="P122" s="408">
        <v>27</v>
      </c>
    </row>
    <row r="123" spans="1:16" ht="12.75">
      <c r="A123" s="408">
        <v>1100</v>
      </c>
      <c r="B123" s="409" t="s">
        <v>272</v>
      </c>
      <c r="C123" s="408" t="s">
        <v>448</v>
      </c>
      <c r="D123" s="409" t="s">
        <v>449</v>
      </c>
      <c r="E123" s="408">
        <v>1.65</v>
      </c>
      <c r="F123" s="408">
        <v>0</v>
      </c>
      <c r="G123" s="408">
        <v>0</v>
      </c>
      <c r="H123" s="408">
        <v>2</v>
      </c>
      <c r="I123" s="408">
        <v>0</v>
      </c>
      <c r="J123" s="408">
        <v>2</v>
      </c>
      <c r="K123" s="408">
        <v>2</v>
      </c>
      <c r="L123" s="408">
        <v>2</v>
      </c>
      <c r="M123" s="408">
        <v>0</v>
      </c>
      <c r="N123" s="408">
        <v>3.3</v>
      </c>
      <c r="O123" s="408">
        <v>3.3</v>
      </c>
      <c r="P123" s="408">
        <v>0</v>
      </c>
    </row>
    <row r="124" spans="1:16" ht="12.75">
      <c r="A124" s="408">
        <v>1100</v>
      </c>
      <c r="B124" s="409" t="s">
        <v>272</v>
      </c>
      <c r="C124" s="408" t="s">
        <v>450</v>
      </c>
      <c r="D124" s="409" t="s">
        <v>276</v>
      </c>
      <c r="E124" s="408">
        <v>2.25</v>
      </c>
      <c r="F124" s="408">
        <v>0</v>
      </c>
      <c r="G124" s="408">
        <v>23</v>
      </c>
      <c r="H124" s="408">
        <v>44</v>
      </c>
      <c r="I124" s="408">
        <v>0</v>
      </c>
      <c r="J124" s="408">
        <v>67</v>
      </c>
      <c r="K124" s="408">
        <v>44</v>
      </c>
      <c r="L124" s="408">
        <v>46</v>
      </c>
      <c r="M124" s="408">
        <v>-2</v>
      </c>
      <c r="N124" s="408">
        <v>99</v>
      </c>
      <c r="O124" s="408">
        <v>103.5</v>
      </c>
      <c r="P124" s="408">
        <v>-4.5</v>
      </c>
    </row>
    <row r="125" spans="1:16" ht="12.75">
      <c r="A125" s="408">
        <v>1100</v>
      </c>
      <c r="B125" s="409" t="s">
        <v>272</v>
      </c>
      <c r="C125" s="408" t="s">
        <v>451</v>
      </c>
      <c r="D125" s="409" t="s">
        <v>354</v>
      </c>
      <c r="E125" s="408">
        <v>2.25</v>
      </c>
      <c r="F125" s="408">
        <v>0</v>
      </c>
      <c r="G125" s="408">
        <v>27</v>
      </c>
      <c r="H125" s="408">
        <v>46</v>
      </c>
      <c r="I125" s="408">
        <v>0</v>
      </c>
      <c r="J125" s="408">
        <v>73</v>
      </c>
      <c r="K125" s="408">
        <v>46</v>
      </c>
      <c r="L125" s="408">
        <v>44.5</v>
      </c>
      <c r="M125" s="408">
        <v>1.5</v>
      </c>
      <c r="N125" s="408">
        <v>103.5</v>
      </c>
      <c r="O125" s="408">
        <v>100.12</v>
      </c>
      <c r="P125" s="408">
        <v>3.38</v>
      </c>
    </row>
    <row r="126" spans="1:16" ht="12.75">
      <c r="A126" s="408">
        <v>1100</v>
      </c>
      <c r="B126" s="409" t="s">
        <v>272</v>
      </c>
      <c r="C126" s="408" t="s">
        <v>452</v>
      </c>
      <c r="D126" s="409" t="s">
        <v>278</v>
      </c>
      <c r="E126" s="408">
        <v>1.65</v>
      </c>
      <c r="F126" s="408">
        <v>0</v>
      </c>
      <c r="G126" s="408">
        <v>64</v>
      </c>
      <c r="H126" s="408">
        <v>3</v>
      </c>
      <c r="I126" s="408">
        <v>1</v>
      </c>
      <c r="J126" s="408">
        <v>68</v>
      </c>
      <c r="K126" s="408">
        <v>3.5</v>
      </c>
      <c r="L126" s="408">
        <v>18</v>
      </c>
      <c r="M126" s="408">
        <v>-14.5</v>
      </c>
      <c r="N126" s="408">
        <v>5.78</v>
      </c>
      <c r="O126" s="408">
        <v>29.7</v>
      </c>
      <c r="P126" s="408">
        <v>-23.92</v>
      </c>
    </row>
    <row r="127" spans="1:16" ht="12.75">
      <c r="A127" s="408">
        <v>1100</v>
      </c>
      <c r="B127" s="409" t="s">
        <v>272</v>
      </c>
      <c r="C127" s="408" t="s">
        <v>453</v>
      </c>
      <c r="D127" s="409" t="s">
        <v>357</v>
      </c>
      <c r="E127" s="408">
        <v>1.65</v>
      </c>
      <c r="F127" s="408">
        <v>0</v>
      </c>
      <c r="G127" s="408">
        <v>0</v>
      </c>
      <c r="H127" s="408">
        <v>0</v>
      </c>
      <c r="I127" s="408">
        <v>0</v>
      </c>
      <c r="J127" s="408">
        <v>0</v>
      </c>
      <c r="K127" s="408">
        <v>0</v>
      </c>
      <c r="L127" s="408">
        <v>4</v>
      </c>
      <c r="M127" s="408">
        <v>-4</v>
      </c>
      <c r="N127" s="408">
        <v>0</v>
      </c>
      <c r="O127" s="408">
        <v>6.6</v>
      </c>
      <c r="P127" s="408">
        <v>-6.6</v>
      </c>
    </row>
    <row r="128" spans="1:16" ht="12.75">
      <c r="A128" s="408">
        <v>1100</v>
      </c>
      <c r="B128" s="409" t="s">
        <v>272</v>
      </c>
      <c r="C128" s="408" t="s">
        <v>454</v>
      </c>
      <c r="D128" s="409" t="s">
        <v>280</v>
      </c>
      <c r="E128" s="408">
        <v>1.65</v>
      </c>
      <c r="F128" s="408">
        <v>0</v>
      </c>
      <c r="G128" s="408">
        <v>23</v>
      </c>
      <c r="H128" s="408">
        <v>20</v>
      </c>
      <c r="I128" s="408">
        <v>0</v>
      </c>
      <c r="J128" s="408">
        <v>43</v>
      </c>
      <c r="K128" s="408">
        <v>20</v>
      </c>
      <c r="L128" s="408">
        <v>20</v>
      </c>
      <c r="M128" s="408">
        <v>0</v>
      </c>
      <c r="N128" s="408">
        <v>33</v>
      </c>
      <c r="O128" s="408">
        <v>33</v>
      </c>
      <c r="P128" s="408">
        <v>0</v>
      </c>
    </row>
    <row r="129" spans="1:16" ht="12.75">
      <c r="A129" s="408">
        <v>1100</v>
      </c>
      <c r="B129" s="409" t="s">
        <v>272</v>
      </c>
      <c r="C129" s="408" t="s">
        <v>455</v>
      </c>
      <c r="D129" s="409" t="s">
        <v>456</v>
      </c>
      <c r="E129" s="408">
        <v>1.65</v>
      </c>
      <c r="F129" s="408">
        <v>0</v>
      </c>
      <c r="G129" s="408">
        <v>2</v>
      </c>
      <c r="H129" s="408">
        <v>59</v>
      </c>
      <c r="I129" s="408">
        <v>0</v>
      </c>
      <c r="J129" s="408">
        <v>61</v>
      </c>
      <c r="K129" s="408">
        <v>59</v>
      </c>
      <c r="L129" s="408">
        <v>42</v>
      </c>
      <c r="M129" s="408">
        <v>17</v>
      </c>
      <c r="N129" s="408">
        <v>97.35</v>
      </c>
      <c r="O129" s="408">
        <v>69.3</v>
      </c>
      <c r="P129" s="408">
        <v>28.05</v>
      </c>
    </row>
    <row r="130" spans="1:16" ht="12.75">
      <c r="A130" s="408">
        <v>1100</v>
      </c>
      <c r="B130" s="409" t="s">
        <v>272</v>
      </c>
      <c r="C130" s="408" t="s">
        <v>457</v>
      </c>
      <c r="D130" s="409" t="s">
        <v>458</v>
      </c>
      <c r="E130" s="408">
        <v>1.65</v>
      </c>
      <c r="F130" s="408">
        <v>0</v>
      </c>
      <c r="G130" s="408">
        <v>3</v>
      </c>
      <c r="H130" s="408">
        <v>17</v>
      </c>
      <c r="I130" s="408">
        <v>0</v>
      </c>
      <c r="J130" s="408">
        <v>20</v>
      </c>
      <c r="K130" s="408">
        <v>17</v>
      </c>
      <c r="L130" s="408">
        <v>11</v>
      </c>
      <c r="M130" s="408">
        <v>6</v>
      </c>
      <c r="N130" s="408">
        <v>28.05</v>
      </c>
      <c r="O130" s="408">
        <v>18.15</v>
      </c>
      <c r="P130" s="408">
        <v>9.9</v>
      </c>
    </row>
    <row r="131" spans="1:16" ht="12.75">
      <c r="A131" s="408">
        <v>1100</v>
      </c>
      <c r="B131" s="409" t="s">
        <v>272</v>
      </c>
      <c r="C131" s="408" t="s">
        <v>459</v>
      </c>
      <c r="D131" s="409" t="s">
        <v>460</v>
      </c>
      <c r="E131" s="408">
        <v>1.65</v>
      </c>
      <c r="F131" s="408">
        <v>0</v>
      </c>
      <c r="G131" s="408">
        <v>0</v>
      </c>
      <c r="H131" s="408">
        <v>39</v>
      </c>
      <c r="I131" s="408">
        <v>0</v>
      </c>
      <c r="J131" s="408">
        <v>39</v>
      </c>
      <c r="K131" s="408">
        <v>39</v>
      </c>
      <c r="L131" s="408">
        <v>23</v>
      </c>
      <c r="M131" s="408">
        <v>16</v>
      </c>
      <c r="N131" s="408">
        <v>64.35</v>
      </c>
      <c r="O131" s="408">
        <v>37.95</v>
      </c>
      <c r="P131" s="408">
        <v>26.4</v>
      </c>
    </row>
    <row r="132" spans="1:16" ht="25.5">
      <c r="A132" s="408">
        <v>1100</v>
      </c>
      <c r="B132" s="409" t="s">
        <v>272</v>
      </c>
      <c r="C132" s="408" t="s">
        <v>461</v>
      </c>
      <c r="D132" s="409" t="s">
        <v>462</v>
      </c>
      <c r="E132" s="408">
        <v>1.65</v>
      </c>
      <c r="F132" s="408">
        <v>0</v>
      </c>
      <c r="G132" s="408">
        <v>4</v>
      </c>
      <c r="H132" s="408">
        <v>11</v>
      </c>
      <c r="I132" s="408">
        <v>0</v>
      </c>
      <c r="J132" s="408">
        <v>15</v>
      </c>
      <c r="K132" s="408">
        <v>11</v>
      </c>
      <c r="L132" s="408">
        <v>8</v>
      </c>
      <c r="M132" s="408">
        <v>3</v>
      </c>
      <c r="N132" s="408">
        <v>18.15</v>
      </c>
      <c r="O132" s="408">
        <v>13.2</v>
      </c>
      <c r="P132" s="408">
        <v>4.95</v>
      </c>
    </row>
    <row r="133" spans="1:16" ht="12.75">
      <c r="A133" s="408">
        <v>1100</v>
      </c>
      <c r="B133" s="409" t="s">
        <v>272</v>
      </c>
      <c r="C133" s="408" t="s">
        <v>463</v>
      </c>
      <c r="D133" s="409" t="s">
        <v>365</v>
      </c>
      <c r="E133" s="408">
        <v>2.8</v>
      </c>
      <c r="F133" s="408">
        <v>0</v>
      </c>
      <c r="G133" s="408">
        <v>9</v>
      </c>
      <c r="H133" s="408">
        <v>19</v>
      </c>
      <c r="I133" s="408">
        <v>1</v>
      </c>
      <c r="J133" s="408">
        <v>29</v>
      </c>
      <c r="K133" s="408">
        <v>19.5</v>
      </c>
      <c r="L133" s="408">
        <v>21</v>
      </c>
      <c r="M133" s="408">
        <v>-1.5</v>
      </c>
      <c r="N133" s="408">
        <v>54.6</v>
      </c>
      <c r="O133" s="408">
        <v>58.8</v>
      </c>
      <c r="P133" s="408">
        <v>-4.2</v>
      </c>
    </row>
    <row r="134" spans="1:16" ht="12.75">
      <c r="A134" s="408">
        <v>1100</v>
      </c>
      <c r="B134" s="409" t="s">
        <v>272</v>
      </c>
      <c r="C134" s="408" t="s">
        <v>464</v>
      </c>
      <c r="D134" s="409" t="s">
        <v>367</v>
      </c>
      <c r="E134" s="408">
        <v>2.8</v>
      </c>
      <c r="F134" s="408">
        <v>0</v>
      </c>
      <c r="G134" s="408">
        <v>24</v>
      </c>
      <c r="H134" s="408">
        <v>50</v>
      </c>
      <c r="I134" s="408">
        <v>0</v>
      </c>
      <c r="J134" s="408">
        <v>74</v>
      </c>
      <c r="K134" s="408">
        <v>50</v>
      </c>
      <c r="L134" s="408">
        <v>54</v>
      </c>
      <c r="M134" s="408">
        <v>-4</v>
      </c>
      <c r="N134" s="408">
        <v>140</v>
      </c>
      <c r="O134" s="408">
        <v>151.2</v>
      </c>
      <c r="P134" s="408">
        <v>-11.2</v>
      </c>
    </row>
    <row r="135" spans="1:16" ht="12.75">
      <c r="A135" s="408">
        <v>1100</v>
      </c>
      <c r="B135" s="409" t="s">
        <v>272</v>
      </c>
      <c r="C135" s="408" t="s">
        <v>465</v>
      </c>
      <c r="D135" s="409" t="s">
        <v>369</v>
      </c>
      <c r="E135" s="408">
        <v>2.8</v>
      </c>
      <c r="F135" s="408">
        <v>0</v>
      </c>
      <c r="G135" s="408">
        <v>18</v>
      </c>
      <c r="H135" s="408">
        <v>32</v>
      </c>
      <c r="I135" s="408">
        <v>1</v>
      </c>
      <c r="J135" s="408">
        <v>51</v>
      </c>
      <c r="K135" s="408">
        <v>32.5</v>
      </c>
      <c r="L135" s="408">
        <v>37.5</v>
      </c>
      <c r="M135" s="408">
        <v>-5</v>
      </c>
      <c r="N135" s="408">
        <v>91</v>
      </c>
      <c r="O135" s="408">
        <v>105</v>
      </c>
      <c r="P135" s="408">
        <v>-14</v>
      </c>
    </row>
    <row r="136" spans="1:16" ht="12.75">
      <c r="A136" s="408">
        <v>1100</v>
      </c>
      <c r="B136" s="409" t="s">
        <v>272</v>
      </c>
      <c r="C136" s="408" t="s">
        <v>466</v>
      </c>
      <c r="D136" s="409" t="s">
        <v>371</v>
      </c>
      <c r="E136" s="408">
        <v>2.8</v>
      </c>
      <c r="F136" s="408">
        <v>0</v>
      </c>
      <c r="G136" s="408">
        <v>5</v>
      </c>
      <c r="H136" s="408">
        <v>32</v>
      </c>
      <c r="I136" s="408">
        <v>0</v>
      </c>
      <c r="J136" s="408">
        <v>37</v>
      </c>
      <c r="K136" s="408">
        <v>32</v>
      </c>
      <c r="L136" s="408">
        <v>31</v>
      </c>
      <c r="M136" s="408">
        <v>1</v>
      </c>
      <c r="N136" s="408">
        <v>89.6</v>
      </c>
      <c r="O136" s="408">
        <v>86.8</v>
      </c>
      <c r="P136" s="408">
        <v>2.8</v>
      </c>
    </row>
    <row r="137" spans="1:16" ht="12.75">
      <c r="A137" s="408">
        <v>1100</v>
      </c>
      <c r="B137" s="409" t="s">
        <v>272</v>
      </c>
      <c r="C137" s="408" t="s">
        <v>467</v>
      </c>
      <c r="D137" s="409" t="s">
        <v>468</v>
      </c>
      <c r="E137" s="408">
        <v>2.8</v>
      </c>
      <c r="F137" s="408">
        <v>0</v>
      </c>
      <c r="G137" s="408">
        <v>6</v>
      </c>
      <c r="H137" s="408">
        <v>13</v>
      </c>
      <c r="I137" s="408">
        <v>0</v>
      </c>
      <c r="J137" s="408">
        <v>19</v>
      </c>
      <c r="K137" s="408">
        <v>13</v>
      </c>
      <c r="L137" s="408">
        <v>15</v>
      </c>
      <c r="M137" s="408">
        <v>-2</v>
      </c>
      <c r="N137" s="408">
        <v>36.4</v>
      </c>
      <c r="O137" s="408">
        <v>42</v>
      </c>
      <c r="P137" s="408">
        <v>-5.6</v>
      </c>
    </row>
    <row r="138" spans="1:16" ht="12.75">
      <c r="A138" s="408">
        <v>1100</v>
      </c>
      <c r="B138" s="409" t="s">
        <v>272</v>
      </c>
      <c r="C138" s="408" t="s">
        <v>469</v>
      </c>
      <c r="D138" s="409" t="s">
        <v>282</v>
      </c>
      <c r="E138" s="408">
        <v>2.8</v>
      </c>
      <c r="F138" s="408">
        <v>0</v>
      </c>
      <c r="G138" s="408">
        <v>26</v>
      </c>
      <c r="H138" s="408">
        <v>73</v>
      </c>
      <c r="I138" s="408">
        <v>0</v>
      </c>
      <c r="J138" s="408">
        <v>99</v>
      </c>
      <c r="K138" s="408">
        <v>73</v>
      </c>
      <c r="L138" s="408">
        <v>54.5</v>
      </c>
      <c r="M138" s="408">
        <v>18.5</v>
      </c>
      <c r="N138" s="408">
        <v>204.4</v>
      </c>
      <c r="O138" s="408">
        <v>152.6</v>
      </c>
      <c r="P138" s="408">
        <v>51.8</v>
      </c>
    </row>
    <row r="139" spans="1:16" ht="12.75">
      <c r="A139" s="408">
        <v>1100</v>
      </c>
      <c r="B139" s="409" t="s">
        <v>272</v>
      </c>
      <c r="C139" s="408" t="s">
        <v>470</v>
      </c>
      <c r="D139" s="409" t="s">
        <v>471</v>
      </c>
      <c r="E139" s="408">
        <v>2.8</v>
      </c>
      <c r="F139" s="408">
        <v>0</v>
      </c>
      <c r="G139" s="408">
        <v>25</v>
      </c>
      <c r="H139" s="408">
        <v>78</v>
      </c>
      <c r="I139" s="408">
        <v>0</v>
      </c>
      <c r="J139" s="408">
        <v>103</v>
      </c>
      <c r="K139" s="408">
        <v>78</v>
      </c>
      <c r="L139" s="408">
        <v>64</v>
      </c>
      <c r="M139" s="408">
        <v>14</v>
      </c>
      <c r="N139" s="408">
        <v>218.4</v>
      </c>
      <c r="O139" s="408">
        <v>179.2</v>
      </c>
      <c r="P139" s="408">
        <v>39.2</v>
      </c>
    </row>
    <row r="140" spans="1:16" ht="12.75">
      <c r="A140" s="408">
        <v>1100</v>
      </c>
      <c r="B140" s="409" t="s">
        <v>272</v>
      </c>
      <c r="C140" s="408" t="s">
        <v>472</v>
      </c>
      <c r="D140" s="409" t="s">
        <v>473</v>
      </c>
      <c r="E140" s="408">
        <v>1.2</v>
      </c>
      <c r="F140" s="408">
        <v>0</v>
      </c>
      <c r="G140" s="408">
        <v>1</v>
      </c>
      <c r="H140" s="408">
        <v>37</v>
      </c>
      <c r="I140" s="408">
        <v>0</v>
      </c>
      <c r="J140" s="408">
        <v>38</v>
      </c>
      <c r="K140" s="408">
        <v>37</v>
      </c>
      <c r="L140" s="408">
        <v>24</v>
      </c>
      <c r="M140" s="408">
        <v>13</v>
      </c>
      <c r="N140" s="408">
        <v>44.4</v>
      </c>
      <c r="O140" s="408">
        <v>28.8</v>
      </c>
      <c r="P140" s="408">
        <v>15.6</v>
      </c>
    </row>
    <row r="141" spans="1:16" ht="25.5">
      <c r="A141" s="408">
        <v>1100</v>
      </c>
      <c r="B141" s="409" t="s">
        <v>272</v>
      </c>
      <c r="C141" s="408" t="s">
        <v>474</v>
      </c>
      <c r="D141" s="409" t="s">
        <v>475</v>
      </c>
      <c r="E141" s="408">
        <v>2.8</v>
      </c>
      <c r="F141" s="408">
        <v>0</v>
      </c>
      <c r="G141" s="408">
        <v>0</v>
      </c>
      <c r="H141" s="408">
        <v>7</v>
      </c>
      <c r="I141" s="408">
        <v>0</v>
      </c>
      <c r="J141" s="408">
        <v>7</v>
      </c>
      <c r="K141" s="408">
        <v>7</v>
      </c>
      <c r="L141" s="408">
        <v>5</v>
      </c>
      <c r="M141" s="408">
        <v>2</v>
      </c>
      <c r="N141" s="408">
        <v>19.6</v>
      </c>
      <c r="O141" s="408">
        <v>14</v>
      </c>
      <c r="P141" s="408">
        <v>5.6</v>
      </c>
    </row>
    <row r="142" spans="1:16" ht="12.75">
      <c r="A142" s="408">
        <v>1100</v>
      </c>
      <c r="B142" s="409" t="s">
        <v>272</v>
      </c>
      <c r="C142" s="408" t="s">
        <v>476</v>
      </c>
      <c r="D142" s="409" t="s">
        <v>288</v>
      </c>
      <c r="E142" s="408">
        <v>2.25</v>
      </c>
      <c r="F142" s="408">
        <v>0</v>
      </c>
      <c r="G142" s="408">
        <v>51</v>
      </c>
      <c r="H142" s="408">
        <v>2</v>
      </c>
      <c r="I142" s="408">
        <v>0</v>
      </c>
      <c r="J142" s="408">
        <v>53</v>
      </c>
      <c r="K142" s="408">
        <v>2</v>
      </c>
      <c r="L142" s="408">
        <v>24</v>
      </c>
      <c r="M142" s="408">
        <v>-22</v>
      </c>
      <c r="N142" s="408">
        <v>4.5</v>
      </c>
      <c r="O142" s="408">
        <v>54</v>
      </c>
      <c r="P142" s="408">
        <v>-49.5</v>
      </c>
    </row>
    <row r="143" spans="1:16" ht="12.75">
      <c r="A143" s="408">
        <v>1100</v>
      </c>
      <c r="B143" s="409" t="s">
        <v>272</v>
      </c>
      <c r="C143" s="408" t="s">
        <v>477</v>
      </c>
      <c r="D143" s="409" t="s">
        <v>478</v>
      </c>
      <c r="E143" s="408">
        <v>2.25</v>
      </c>
      <c r="F143" s="408">
        <v>0</v>
      </c>
      <c r="G143" s="408">
        <v>37</v>
      </c>
      <c r="H143" s="408">
        <v>66</v>
      </c>
      <c r="I143" s="408">
        <v>2</v>
      </c>
      <c r="J143" s="408">
        <v>105</v>
      </c>
      <c r="K143" s="408">
        <v>67</v>
      </c>
      <c r="L143" s="408">
        <v>66</v>
      </c>
      <c r="M143" s="408">
        <v>1</v>
      </c>
      <c r="N143" s="408">
        <v>150.75</v>
      </c>
      <c r="O143" s="408">
        <v>148.5</v>
      </c>
      <c r="P143" s="408">
        <v>2.25</v>
      </c>
    </row>
    <row r="144" spans="1:16" ht="12.75">
      <c r="A144" s="408">
        <v>1100</v>
      </c>
      <c r="B144" s="409" t="s">
        <v>272</v>
      </c>
      <c r="C144" s="408" t="s">
        <v>479</v>
      </c>
      <c r="D144" s="409" t="s">
        <v>480</v>
      </c>
      <c r="E144" s="408">
        <v>2.25</v>
      </c>
      <c r="F144" s="408">
        <v>0</v>
      </c>
      <c r="G144" s="408">
        <v>6</v>
      </c>
      <c r="H144" s="408">
        <v>0</v>
      </c>
      <c r="I144" s="408">
        <v>0</v>
      </c>
      <c r="J144" s="408">
        <v>6</v>
      </c>
      <c r="K144" s="408">
        <v>0</v>
      </c>
      <c r="L144" s="408">
        <v>1</v>
      </c>
      <c r="M144" s="408">
        <v>-1</v>
      </c>
      <c r="N144" s="408">
        <v>0</v>
      </c>
      <c r="O144" s="408">
        <v>2.25</v>
      </c>
      <c r="P144" s="408">
        <v>-2.25</v>
      </c>
    </row>
    <row r="145" spans="1:16" ht="12.75">
      <c r="A145" s="408">
        <v>1100</v>
      </c>
      <c r="B145" s="409" t="s">
        <v>272</v>
      </c>
      <c r="C145" s="408" t="s">
        <v>481</v>
      </c>
      <c r="D145" s="409" t="s">
        <v>482</v>
      </c>
      <c r="E145" s="408">
        <v>2.25</v>
      </c>
      <c r="F145" s="408">
        <v>0</v>
      </c>
      <c r="G145" s="408">
        <v>31</v>
      </c>
      <c r="H145" s="408">
        <v>37</v>
      </c>
      <c r="I145" s="408">
        <v>0</v>
      </c>
      <c r="J145" s="408">
        <v>68</v>
      </c>
      <c r="K145" s="408">
        <v>37</v>
      </c>
      <c r="L145" s="408">
        <v>37.5</v>
      </c>
      <c r="M145" s="408">
        <v>-0.5</v>
      </c>
      <c r="N145" s="408">
        <v>83.25</v>
      </c>
      <c r="O145" s="408">
        <v>84.38</v>
      </c>
      <c r="P145" s="408">
        <v>-1.12</v>
      </c>
    </row>
    <row r="146" spans="1:16" ht="12.75">
      <c r="A146" s="408">
        <v>1100</v>
      </c>
      <c r="B146" s="409" t="s">
        <v>272</v>
      </c>
      <c r="C146" s="408" t="s">
        <v>483</v>
      </c>
      <c r="D146" s="409" t="s">
        <v>484</v>
      </c>
      <c r="E146" s="408">
        <v>2.8</v>
      </c>
      <c r="F146" s="408">
        <v>0</v>
      </c>
      <c r="G146" s="408">
        <v>9</v>
      </c>
      <c r="H146" s="408">
        <v>16</v>
      </c>
      <c r="I146" s="408">
        <v>0</v>
      </c>
      <c r="J146" s="408">
        <v>25</v>
      </c>
      <c r="K146" s="408">
        <v>16</v>
      </c>
      <c r="L146" s="408">
        <v>17</v>
      </c>
      <c r="M146" s="408">
        <v>-1</v>
      </c>
      <c r="N146" s="408">
        <v>44.8</v>
      </c>
      <c r="O146" s="408">
        <v>47.6</v>
      </c>
      <c r="P146" s="408">
        <v>-2.8</v>
      </c>
    </row>
    <row r="147" spans="1:16" ht="12.75">
      <c r="A147" s="408">
        <v>1100</v>
      </c>
      <c r="B147" s="409" t="s">
        <v>272</v>
      </c>
      <c r="C147" s="408" t="s">
        <v>485</v>
      </c>
      <c r="D147" s="409" t="s">
        <v>486</v>
      </c>
      <c r="E147" s="408">
        <v>2.25</v>
      </c>
      <c r="F147" s="408">
        <v>0</v>
      </c>
      <c r="G147" s="408">
        <v>12</v>
      </c>
      <c r="H147" s="408">
        <v>0</v>
      </c>
      <c r="I147" s="408">
        <v>0</v>
      </c>
      <c r="J147" s="408">
        <v>12</v>
      </c>
      <c r="K147" s="408">
        <v>0</v>
      </c>
      <c r="L147" s="408">
        <v>8</v>
      </c>
      <c r="M147" s="408">
        <v>-8</v>
      </c>
      <c r="N147" s="408">
        <v>0</v>
      </c>
      <c r="O147" s="408">
        <v>18</v>
      </c>
      <c r="P147" s="408">
        <v>-18</v>
      </c>
    </row>
    <row r="148" spans="1:16" ht="12.75">
      <c r="A148" s="408">
        <v>1100</v>
      </c>
      <c r="B148" s="409" t="s">
        <v>272</v>
      </c>
      <c r="C148" s="408" t="s">
        <v>487</v>
      </c>
      <c r="D148" s="409" t="s">
        <v>488</v>
      </c>
      <c r="E148" s="408">
        <v>1.65</v>
      </c>
      <c r="F148" s="408">
        <v>0</v>
      </c>
      <c r="G148" s="408">
        <v>51</v>
      </c>
      <c r="H148" s="408">
        <v>72</v>
      </c>
      <c r="I148" s="408">
        <v>1</v>
      </c>
      <c r="J148" s="408">
        <v>124</v>
      </c>
      <c r="K148" s="408">
        <v>72.5</v>
      </c>
      <c r="L148" s="408">
        <v>77</v>
      </c>
      <c r="M148" s="408">
        <v>-4.5</v>
      </c>
      <c r="N148" s="408">
        <v>119.62</v>
      </c>
      <c r="O148" s="408">
        <v>127.05</v>
      </c>
      <c r="P148" s="408">
        <v>-7.42</v>
      </c>
    </row>
    <row r="149" spans="1:16" ht="12.75">
      <c r="A149" s="408">
        <v>1100</v>
      </c>
      <c r="B149" s="409" t="s">
        <v>272</v>
      </c>
      <c r="C149" s="408" t="s">
        <v>489</v>
      </c>
      <c r="D149" s="409" t="s">
        <v>490</v>
      </c>
      <c r="E149" s="408">
        <v>1.65</v>
      </c>
      <c r="F149" s="408">
        <v>0</v>
      </c>
      <c r="G149" s="408">
        <v>1</v>
      </c>
      <c r="H149" s="408">
        <v>21</v>
      </c>
      <c r="I149" s="408">
        <v>0</v>
      </c>
      <c r="J149" s="408">
        <v>22</v>
      </c>
      <c r="K149" s="408">
        <v>21</v>
      </c>
      <c r="L149" s="408">
        <v>12</v>
      </c>
      <c r="M149" s="408">
        <v>9</v>
      </c>
      <c r="N149" s="408">
        <v>34.65</v>
      </c>
      <c r="O149" s="408">
        <v>19.8</v>
      </c>
      <c r="P149" s="408">
        <v>14.85</v>
      </c>
    </row>
    <row r="150" spans="1:16" ht="12.75">
      <c r="A150" s="408">
        <v>1100</v>
      </c>
      <c r="B150" s="409" t="s">
        <v>272</v>
      </c>
      <c r="C150" s="408" t="s">
        <v>491</v>
      </c>
      <c r="D150" s="409" t="s">
        <v>492</v>
      </c>
      <c r="E150" s="408">
        <v>2.25</v>
      </c>
      <c r="F150" s="408">
        <v>0</v>
      </c>
      <c r="G150" s="408">
        <v>26</v>
      </c>
      <c r="H150" s="408">
        <v>0</v>
      </c>
      <c r="I150" s="408">
        <v>0</v>
      </c>
      <c r="J150" s="408">
        <v>26</v>
      </c>
      <c r="K150" s="408">
        <v>0</v>
      </c>
      <c r="L150" s="408">
        <v>11</v>
      </c>
      <c r="M150" s="408">
        <v>-11</v>
      </c>
      <c r="N150" s="408">
        <v>0</v>
      </c>
      <c r="O150" s="408">
        <v>24.75</v>
      </c>
      <c r="P150" s="408">
        <v>-24.75</v>
      </c>
    </row>
    <row r="151" spans="1:16" ht="12.75">
      <c r="A151" s="408">
        <v>1100</v>
      </c>
      <c r="B151" s="409" t="s">
        <v>272</v>
      </c>
      <c r="C151" s="408" t="s">
        <v>493</v>
      </c>
      <c r="D151" s="409" t="s">
        <v>494</v>
      </c>
      <c r="E151" s="408">
        <v>2.25</v>
      </c>
      <c r="F151" s="408">
        <v>0</v>
      </c>
      <c r="G151" s="408">
        <v>21</v>
      </c>
      <c r="H151" s="408">
        <v>48</v>
      </c>
      <c r="I151" s="408">
        <v>1</v>
      </c>
      <c r="J151" s="408">
        <v>70</v>
      </c>
      <c r="K151" s="408">
        <v>48.5</v>
      </c>
      <c r="L151" s="408">
        <v>49.5</v>
      </c>
      <c r="M151" s="408">
        <v>-1</v>
      </c>
      <c r="N151" s="408">
        <v>109.12</v>
      </c>
      <c r="O151" s="408">
        <v>111.38</v>
      </c>
      <c r="P151" s="408">
        <v>-2.25</v>
      </c>
    </row>
    <row r="152" spans="1:16" ht="12.75">
      <c r="A152" s="408">
        <v>1100</v>
      </c>
      <c r="B152" s="409" t="s">
        <v>272</v>
      </c>
      <c r="C152" s="408" t="s">
        <v>495</v>
      </c>
      <c r="D152" s="409" t="s">
        <v>496</v>
      </c>
      <c r="E152" s="408">
        <v>2.25</v>
      </c>
      <c r="F152" s="408">
        <v>0</v>
      </c>
      <c r="G152" s="408">
        <v>26</v>
      </c>
      <c r="H152" s="408">
        <v>59</v>
      </c>
      <c r="I152" s="408">
        <v>0</v>
      </c>
      <c r="J152" s="408">
        <v>85</v>
      </c>
      <c r="K152" s="408">
        <v>59</v>
      </c>
      <c r="L152" s="408">
        <v>56</v>
      </c>
      <c r="M152" s="408">
        <v>3</v>
      </c>
      <c r="N152" s="408">
        <v>132.75</v>
      </c>
      <c r="O152" s="408">
        <v>126</v>
      </c>
      <c r="P152" s="408">
        <v>6.75</v>
      </c>
    </row>
    <row r="153" spans="1:16" ht="25.5">
      <c r="A153" s="408">
        <v>1100</v>
      </c>
      <c r="B153" s="409" t="s">
        <v>272</v>
      </c>
      <c r="C153" s="408" t="s">
        <v>497</v>
      </c>
      <c r="D153" s="409" t="s">
        <v>498</v>
      </c>
      <c r="E153" s="408">
        <v>2.25</v>
      </c>
      <c r="F153" s="408">
        <v>0</v>
      </c>
      <c r="G153" s="408">
        <v>43</v>
      </c>
      <c r="H153" s="408">
        <v>118</v>
      </c>
      <c r="I153" s="408">
        <v>1</v>
      </c>
      <c r="J153" s="408">
        <v>162</v>
      </c>
      <c r="K153" s="408">
        <v>118.5</v>
      </c>
      <c r="L153" s="408">
        <v>108</v>
      </c>
      <c r="M153" s="408">
        <v>10.5</v>
      </c>
      <c r="N153" s="408">
        <v>266.62</v>
      </c>
      <c r="O153" s="408">
        <v>243</v>
      </c>
      <c r="P153" s="408">
        <v>23.62</v>
      </c>
    </row>
    <row r="154" spans="1:16" ht="12.75">
      <c r="A154" s="408">
        <v>1100</v>
      </c>
      <c r="B154" s="409" t="s">
        <v>272</v>
      </c>
      <c r="C154" s="408" t="s">
        <v>499</v>
      </c>
      <c r="D154" s="409" t="s">
        <v>500</v>
      </c>
      <c r="E154" s="408">
        <v>2.25</v>
      </c>
      <c r="F154" s="408">
        <v>0</v>
      </c>
      <c r="G154" s="408">
        <v>5</v>
      </c>
      <c r="H154" s="408">
        <v>30</v>
      </c>
      <c r="I154" s="408">
        <v>0</v>
      </c>
      <c r="J154" s="408">
        <v>35</v>
      </c>
      <c r="K154" s="408">
        <v>30</v>
      </c>
      <c r="L154" s="408">
        <v>28</v>
      </c>
      <c r="M154" s="408">
        <v>2</v>
      </c>
      <c r="N154" s="408">
        <v>67.5</v>
      </c>
      <c r="O154" s="408">
        <v>63</v>
      </c>
      <c r="P154" s="408">
        <v>4.5</v>
      </c>
    </row>
    <row r="155" spans="1:16" ht="12.75">
      <c r="A155" s="408">
        <v>1100</v>
      </c>
      <c r="B155" s="409" t="s">
        <v>272</v>
      </c>
      <c r="C155" s="408" t="s">
        <v>501</v>
      </c>
      <c r="D155" s="409" t="s">
        <v>502</v>
      </c>
      <c r="E155" s="408">
        <v>2.25</v>
      </c>
      <c r="F155" s="408">
        <v>0</v>
      </c>
      <c r="G155" s="408">
        <v>2</v>
      </c>
      <c r="H155" s="408">
        <v>19</v>
      </c>
      <c r="I155" s="408">
        <v>0</v>
      </c>
      <c r="J155" s="408">
        <v>21</v>
      </c>
      <c r="K155" s="408">
        <v>19</v>
      </c>
      <c r="L155" s="408">
        <v>16</v>
      </c>
      <c r="M155" s="408">
        <v>3</v>
      </c>
      <c r="N155" s="408">
        <v>42.75</v>
      </c>
      <c r="O155" s="408">
        <v>36</v>
      </c>
      <c r="P155" s="408">
        <v>6.75</v>
      </c>
    </row>
    <row r="156" spans="1:16" ht="12.75">
      <c r="A156" s="408">
        <v>1100</v>
      </c>
      <c r="B156" s="409" t="s">
        <v>272</v>
      </c>
      <c r="C156" s="408" t="s">
        <v>503</v>
      </c>
      <c r="D156" s="409" t="s">
        <v>504</v>
      </c>
      <c r="E156" s="408">
        <v>2.25</v>
      </c>
      <c r="F156" s="408">
        <v>0</v>
      </c>
      <c r="G156" s="408">
        <v>0</v>
      </c>
      <c r="H156" s="408">
        <v>21</v>
      </c>
      <c r="I156" s="408">
        <v>0</v>
      </c>
      <c r="J156" s="408">
        <v>21</v>
      </c>
      <c r="K156" s="408">
        <v>21</v>
      </c>
      <c r="L156" s="408">
        <v>18</v>
      </c>
      <c r="M156" s="408">
        <v>3</v>
      </c>
      <c r="N156" s="408">
        <v>47.25</v>
      </c>
      <c r="O156" s="408">
        <v>40.5</v>
      </c>
      <c r="P156" s="408">
        <v>6.75</v>
      </c>
    </row>
    <row r="157" spans="1:16" ht="12.75">
      <c r="A157" s="408">
        <v>1100</v>
      </c>
      <c r="B157" s="409" t="s">
        <v>272</v>
      </c>
      <c r="C157" s="408" t="s">
        <v>505</v>
      </c>
      <c r="D157" s="409" t="s">
        <v>506</v>
      </c>
      <c r="E157" s="408">
        <v>2.25</v>
      </c>
      <c r="F157" s="408">
        <v>0</v>
      </c>
      <c r="G157" s="408">
        <v>3</v>
      </c>
      <c r="H157" s="408">
        <v>28</v>
      </c>
      <c r="I157" s="408">
        <v>0</v>
      </c>
      <c r="J157" s="408">
        <v>31</v>
      </c>
      <c r="K157" s="408">
        <v>28</v>
      </c>
      <c r="L157" s="408">
        <v>18</v>
      </c>
      <c r="M157" s="408">
        <v>10</v>
      </c>
      <c r="N157" s="408">
        <v>63</v>
      </c>
      <c r="O157" s="408">
        <v>40.5</v>
      </c>
      <c r="P157" s="408">
        <v>22.5</v>
      </c>
    </row>
    <row r="158" spans="1:16" ht="12.75">
      <c r="A158" s="408">
        <v>1100</v>
      </c>
      <c r="B158" s="409" t="s">
        <v>272</v>
      </c>
      <c r="C158" s="408" t="s">
        <v>507</v>
      </c>
      <c r="D158" s="409" t="s">
        <v>508</v>
      </c>
      <c r="E158" s="408">
        <v>2.25</v>
      </c>
      <c r="F158" s="408">
        <v>0</v>
      </c>
      <c r="G158" s="408">
        <v>1</v>
      </c>
      <c r="H158" s="408">
        <v>18</v>
      </c>
      <c r="I158" s="408">
        <v>0</v>
      </c>
      <c r="J158" s="408">
        <v>19</v>
      </c>
      <c r="K158" s="408">
        <v>18</v>
      </c>
      <c r="L158" s="408">
        <v>15</v>
      </c>
      <c r="M158" s="408">
        <v>3</v>
      </c>
      <c r="N158" s="408">
        <v>40.5</v>
      </c>
      <c r="O158" s="408">
        <v>33.75</v>
      </c>
      <c r="P158" s="408">
        <v>6.75</v>
      </c>
    </row>
    <row r="159" spans="1:16" ht="12.75">
      <c r="A159" s="408">
        <v>1100</v>
      </c>
      <c r="B159" s="409" t="s">
        <v>272</v>
      </c>
      <c r="C159" s="408" t="s">
        <v>509</v>
      </c>
      <c r="D159" s="409" t="s">
        <v>510</v>
      </c>
      <c r="E159" s="408">
        <v>2.25</v>
      </c>
      <c r="F159" s="408">
        <v>0</v>
      </c>
      <c r="G159" s="408">
        <v>1</v>
      </c>
      <c r="H159" s="408">
        <v>8</v>
      </c>
      <c r="I159" s="408">
        <v>0</v>
      </c>
      <c r="J159" s="408">
        <v>9</v>
      </c>
      <c r="K159" s="408">
        <v>8</v>
      </c>
      <c r="L159" s="408">
        <v>7</v>
      </c>
      <c r="M159" s="408">
        <v>1</v>
      </c>
      <c r="N159" s="408">
        <v>18</v>
      </c>
      <c r="O159" s="408">
        <v>15.75</v>
      </c>
      <c r="P159" s="408">
        <v>2.25</v>
      </c>
    </row>
    <row r="160" spans="1:16" ht="12.75">
      <c r="A160" s="408">
        <v>1100</v>
      </c>
      <c r="B160" s="409" t="s">
        <v>272</v>
      </c>
      <c r="C160" s="408" t="s">
        <v>511</v>
      </c>
      <c r="D160" s="409" t="s">
        <v>290</v>
      </c>
      <c r="E160" s="408">
        <v>1.65</v>
      </c>
      <c r="F160" s="408">
        <v>0</v>
      </c>
      <c r="G160" s="408">
        <v>17</v>
      </c>
      <c r="H160" s="408">
        <v>28</v>
      </c>
      <c r="I160" s="408">
        <v>0</v>
      </c>
      <c r="J160" s="408">
        <v>45</v>
      </c>
      <c r="K160" s="408">
        <v>28</v>
      </c>
      <c r="L160" s="408">
        <v>31</v>
      </c>
      <c r="M160" s="408">
        <v>-3</v>
      </c>
      <c r="N160" s="408">
        <v>46.2</v>
      </c>
      <c r="O160" s="408">
        <v>51.15</v>
      </c>
      <c r="P160" s="408">
        <v>-4.95</v>
      </c>
    </row>
    <row r="161" spans="1:16" ht="12.75">
      <c r="A161" s="408">
        <v>1100</v>
      </c>
      <c r="B161" s="409" t="s">
        <v>272</v>
      </c>
      <c r="C161" s="408" t="s">
        <v>512</v>
      </c>
      <c r="D161" s="409" t="s">
        <v>292</v>
      </c>
      <c r="E161" s="408">
        <v>2.8</v>
      </c>
      <c r="F161" s="408">
        <v>0</v>
      </c>
      <c r="G161" s="408">
        <v>84</v>
      </c>
      <c r="H161" s="408">
        <v>274</v>
      </c>
      <c r="I161" s="408">
        <v>5</v>
      </c>
      <c r="J161" s="408">
        <v>363</v>
      </c>
      <c r="K161" s="408">
        <v>276.5</v>
      </c>
      <c r="L161" s="408">
        <v>263</v>
      </c>
      <c r="M161" s="408">
        <v>13.5</v>
      </c>
      <c r="N161" s="408">
        <v>774.2</v>
      </c>
      <c r="O161" s="408">
        <v>736.4</v>
      </c>
      <c r="P161" s="408">
        <v>37.8</v>
      </c>
    </row>
    <row r="162" spans="1:16" ht="12.75">
      <c r="A162" s="408">
        <v>1100</v>
      </c>
      <c r="B162" s="409" t="s">
        <v>272</v>
      </c>
      <c r="C162" s="408" t="s">
        <v>513</v>
      </c>
      <c r="D162" s="409" t="s">
        <v>294</v>
      </c>
      <c r="E162" s="408">
        <v>1.65</v>
      </c>
      <c r="F162" s="408">
        <v>0</v>
      </c>
      <c r="G162" s="408">
        <v>46</v>
      </c>
      <c r="H162" s="408">
        <v>102</v>
      </c>
      <c r="I162" s="408">
        <v>1</v>
      </c>
      <c r="J162" s="408">
        <v>149</v>
      </c>
      <c r="K162" s="408">
        <v>102.5</v>
      </c>
      <c r="L162" s="408">
        <v>98</v>
      </c>
      <c r="M162" s="408">
        <v>4.5</v>
      </c>
      <c r="N162" s="408">
        <v>169.12</v>
      </c>
      <c r="O162" s="408">
        <v>161.7</v>
      </c>
      <c r="P162" s="408">
        <v>7.43</v>
      </c>
    </row>
    <row r="163" spans="1:16" ht="12.75">
      <c r="A163" s="408">
        <v>1100</v>
      </c>
      <c r="B163" s="409" t="s">
        <v>272</v>
      </c>
      <c r="C163" s="408" t="s">
        <v>514</v>
      </c>
      <c r="D163" s="409" t="s">
        <v>515</v>
      </c>
      <c r="E163" s="408">
        <v>1.65</v>
      </c>
      <c r="F163" s="408">
        <v>0</v>
      </c>
      <c r="G163" s="408">
        <v>10</v>
      </c>
      <c r="H163" s="408">
        <v>27</v>
      </c>
      <c r="I163" s="408">
        <v>0</v>
      </c>
      <c r="J163" s="408">
        <v>37</v>
      </c>
      <c r="K163" s="408">
        <v>27</v>
      </c>
      <c r="L163" s="408">
        <v>29</v>
      </c>
      <c r="M163" s="408">
        <v>-2</v>
      </c>
      <c r="N163" s="408">
        <v>44.55</v>
      </c>
      <c r="O163" s="408">
        <v>47.85</v>
      </c>
      <c r="P163" s="408">
        <v>-3.3</v>
      </c>
    </row>
    <row r="164" spans="1:16" ht="12.75">
      <c r="A164" s="408">
        <v>1100</v>
      </c>
      <c r="B164" s="409" t="s">
        <v>272</v>
      </c>
      <c r="C164" s="408" t="s">
        <v>516</v>
      </c>
      <c r="D164" s="409" t="s">
        <v>517</v>
      </c>
      <c r="E164" s="408">
        <v>2.25</v>
      </c>
      <c r="F164" s="408">
        <v>0</v>
      </c>
      <c r="G164" s="408">
        <v>14</v>
      </c>
      <c r="H164" s="408">
        <v>31</v>
      </c>
      <c r="I164" s="408">
        <v>0</v>
      </c>
      <c r="J164" s="408">
        <v>45</v>
      </c>
      <c r="K164" s="408">
        <v>31</v>
      </c>
      <c r="L164" s="408">
        <v>33</v>
      </c>
      <c r="M164" s="408">
        <v>-2</v>
      </c>
      <c r="N164" s="408">
        <v>69.75</v>
      </c>
      <c r="O164" s="408">
        <v>74.25</v>
      </c>
      <c r="P164" s="408">
        <v>-4.5</v>
      </c>
    </row>
    <row r="165" spans="1:16" ht="12.75">
      <c r="A165" s="408">
        <v>1100</v>
      </c>
      <c r="B165" s="409" t="s">
        <v>272</v>
      </c>
      <c r="C165" s="408" t="s">
        <v>518</v>
      </c>
      <c r="D165" s="409" t="s">
        <v>381</v>
      </c>
      <c r="E165" s="408">
        <v>2.8</v>
      </c>
      <c r="F165" s="408">
        <v>0</v>
      </c>
      <c r="G165" s="408">
        <v>60</v>
      </c>
      <c r="H165" s="408">
        <v>98</v>
      </c>
      <c r="I165" s="408">
        <v>0</v>
      </c>
      <c r="J165" s="408">
        <v>158</v>
      </c>
      <c r="K165" s="408">
        <v>98</v>
      </c>
      <c r="L165" s="408">
        <v>248.5</v>
      </c>
      <c r="M165" s="408">
        <v>-150.5</v>
      </c>
      <c r="N165" s="408">
        <v>274.4</v>
      </c>
      <c r="O165" s="408">
        <v>695.8</v>
      </c>
      <c r="P165" s="408">
        <v>-421.4</v>
      </c>
    </row>
    <row r="166" spans="1:16" ht="12.75">
      <c r="A166" s="408">
        <v>1100</v>
      </c>
      <c r="B166" s="409" t="s">
        <v>272</v>
      </c>
      <c r="C166" s="408" t="s">
        <v>519</v>
      </c>
      <c r="D166" s="409" t="s">
        <v>383</v>
      </c>
      <c r="E166" s="408">
        <v>2.8</v>
      </c>
      <c r="F166" s="408">
        <v>0</v>
      </c>
      <c r="G166" s="408">
        <v>2</v>
      </c>
      <c r="H166" s="408">
        <v>6</v>
      </c>
      <c r="I166" s="408">
        <v>0</v>
      </c>
      <c r="J166" s="408">
        <v>8</v>
      </c>
      <c r="K166" s="408">
        <v>6</v>
      </c>
      <c r="L166" s="408">
        <v>4</v>
      </c>
      <c r="M166" s="408">
        <v>2</v>
      </c>
      <c r="N166" s="408">
        <v>16.8</v>
      </c>
      <c r="O166" s="408">
        <v>11.2</v>
      </c>
      <c r="P166" s="408">
        <v>5.6</v>
      </c>
    </row>
    <row r="167" spans="1:16" ht="12.75">
      <c r="A167" s="408">
        <v>1100</v>
      </c>
      <c r="B167" s="409" t="s">
        <v>272</v>
      </c>
      <c r="C167" s="408" t="s">
        <v>520</v>
      </c>
      <c r="D167" s="409" t="s">
        <v>521</v>
      </c>
      <c r="E167" s="408">
        <v>2.8</v>
      </c>
      <c r="F167" s="408">
        <v>0</v>
      </c>
      <c r="G167" s="408">
        <v>65</v>
      </c>
      <c r="H167" s="408">
        <v>122</v>
      </c>
      <c r="I167" s="408">
        <v>1</v>
      </c>
      <c r="J167" s="408">
        <v>188</v>
      </c>
      <c r="K167" s="408">
        <v>122.5</v>
      </c>
      <c r="L167" s="408">
        <v>126.5</v>
      </c>
      <c r="M167" s="408">
        <v>-4</v>
      </c>
      <c r="N167" s="408">
        <v>343</v>
      </c>
      <c r="O167" s="408">
        <v>354.2</v>
      </c>
      <c r="P167" s="408">
        <v>-11.2</v>
      </c>
    </row>
    <row r="168" spans="1:16" ht="12.75">
      <c r="A168" s="408">
        <v>1100</v>
      </c>
      <c r="B168" s="409" t="s">
        <v>272</v>
      </c>
      <c r="C168" s="408" t="s">
        <v>522</v>
      </c>
      <c r="D168" s="409" t="s">
        <v>523</v>
      </c>
      <c r="E168" s="408">
        <v>2.25</v>
      </c>
      <c r="F168" s="408">
        <v>0</v>
      </c>
      <c r="G168" s="408">
        <v>137</v>
      </c>
      <c r="H168" s="408">
        <v>289</v>
      </c>
      <c r="I168" s="408">
        <v>4</v>
      </c>
      <c r="J168" s="408">
        <v>430</v>
      </c>
      <c r="K168" s="408">
        <v>291</v>
      </c>
      <c r="L168" s="408">
        <v>271.5</v>
      </c>
      <c r="M168" s="408">
        <v>19.5</v>
      </c>
      <c r="N168" s="408">
        <v>654.75</v>
      </c>
      <c r="O168" s="408">
        <v>610.88</v>
      </c>
      <c r="P168" s="408">
        <v>43.88</v>
      </c>
    </row>
    <row r="169" spans="1:16" ht="12.75">
      <c r="A169" s="408">
        <v>1100</v>
      </c>
      <c r="B169" s="409" t="s">
        <v>272</v>
      </c>
      <c r="C169" s="408" t="s">
        <v>524</v>
      </c>
      <c r="D169" s="409" t="s">
        <v>525</v>
      </c>
      <c r="E169" s="408">
        <v>2.8</v>
      </c>
      <c r="F169" s="408">
        <v>0</v>
      </c>
      <c r="G169" s="408">
        <v>1</v>
      </c>
      <c r="H169" s="408">
        <v>10</v>
      </c>
      <c r="I169" s="408">
        <v>0</v>
      </c>
      <c r="J169" s="408">
        <v>11</v>
      </c>
      <c r="K169" s="408">
        <v>10</v>
      </c>
      <c r="L169" s="408">
        <v>6</v>
      </c>
      <c r="M169" s="408">
        <v>4</v>
      </c>
      <c r="N169" s="408">
        <v>28</v>
      </c>
      <c r="O169" s="408">
        <v>16.8</v>
      </c>
      <c r="P169" s="408">
        <v>11.2</v>
      </c>
    </row>
    <row r="170" spans="1:16" ht="12.75">
      <c r="A170" s="408">
        <v>1100</v>
      </c>
      <c r="B170" s="409" t="s">
        <v>272</v>
      </c>
      <c r="C170" s="408" t="s">
        <v>526</v>
      </c>
      <c r="D170" s="409" t="s">
        <v>527</v>
      </c>
      <c r="E170" s="408">
        <v>2.8</v>
      </c>
      <c r="F170" s="408">
        <v>0</v>
      </c>
      <c r="G170" s="408">
        <v>54</v>
      </c>
      <c r="H170" s="408">
        <v>101</v>
      </c>
      <c r="I170" s="408">
        <v>4</v>
      </c>
      <c r="J170" s="408">
        <v>159</v>
      </c>
      <c r="K170" s="408">
        <v>103</v>
      </c>
      <c r="L170" s="408">
        <v>94</v>
      </c>
      <c r="M170" s="408">
        <v>9</v>
      </c>
      <c r="N170" s="408">
        <v>288.4</v>
      </c>
      <c r="O170" s="408">
        <v>263.2</v>
      </c>
      <c r="P170" s="408">
        <v>25.2</v>
      </c>
    </row>
    <row r="171" spans="1:16" ht="12.75">
      <c r="A171" s="408">
        <v>1100</v>
      </c>
      <c r="B171" s="409" t="s">
        <v>272</v>
      </c>
      <c r="C171" s="408" t="s">
        <v>528</v>
      </c>
      <c r="D171" s="409" t="s">
        <v>529</v>
      </c>
      <c r="E171" s="408">
        <v>2.8</v>
      </c>
      <c r="F171" s="408">
        <v>0</v>
      </c>
      <c r="G171" s="408">
        <v>20</v>
      </c>
      <c r="H171" s="408">
        <v>73</v>
      </c>
      <c r="I171" s="408">
        <v>1</v>
      </c>
      <c r="J171" s="408">
        <v>94</v>
      </c>
      <c r="K171" s="408">
        <v>73.5</v>
      </c>
      <c r="L171" s="408">
        <v>64.5</v>
      </c>
      <c r="M171" s="408">
        <v>9</v>
      </c>
      <c r="N171" s="408">
        <v>205.8</v>
      </c>
      <c r="O171" s="408">
        <v>180.6</v>
      </c>
      <c r="P171" s="408">
        <v>25.2</v>
      </c>
    </row>
    <row r="172" spans="1:16" ht="12.75">
      <c r="A172" s="408">
        <v>1100</v>
      </c>
      <c r="B172" s="409" t="s">
        <v>272</v>
      </c>
      <c r="C172" s="408" t="s">
        <v>530</v>
      </c>
      <c r="D172" s="409" t="s">
        <v>531</v>
      </c>
      <c r="E172" s="408">
        <v>2.8</v>
      </c>
      <c r="F172" s="408">
        <v>0</v>
      </c>
      <c r="G172" s="408">
        <v>24</v>
      </c>
      <c r="H172" s="408">
        <v>37</v>
      </c>
      <c r="I172" s="408">
        <v>1</v>
      </c>
      <c r="J172" s="408">
        <v>62</v>
      </c>
      <c r="K172" s="408">
        <v>37.5</v>
      </c>
      <c r="L172" s="408">
        <v>32</v>
      </c>
      <c r="M172" s="408">
        <v>5.5</v>
      </c>
      <c r="N172" s="408">
        <v>105</v>
      </c>
      <c r="O172" s="408">
        <v>89.6</v>
      </c>
      <c r="P172" s="408">
        <v>15.4</v>
      </c>
    </row>
    <row r="173" spans="1:16" ht="12.75">
      <c r="A173" s="408">
        <v>1100</v>
      </c>
      <c r="B173" s="409" t="s">
        <v>272</v>
      </c>
      <c r="C173" s="408" t="s">
        <v>532</v>
      </c>
      <c r="D173" s="409" t="s">
        <v>533</v>
      </c>
      <c r="E173" s="408">
        <v>2.8</v>
      </c>
      <c r="F173" s="408">
        <v>0</v>
      </c>
      <c r="G173" s="408">
        <v>3</v>
      </c>
      <c r="H173" s="408">
        <v>3</v>
      </c>
      <c r="I173" s="408">
        <v>0</v>
      </c>
      <c r="J173" s="408">
        <v>6</v>
      </c>
      <c r="K173" s="408">
        <v>3</v>
      </c>
      <c r="L173" s="408">
        <v>0</v>
      </c>
      <c r="M173" s="408">
        <v>3</v>
      </c>
      <c r="N173" s="408">
        <v>8.4</v>
      </c>
      <c r="O173" s="408">
        <v>0</v>
      </c>
      <c r="P173" s="408">
        <v>8.4</v>
      </c>
    </row>
    <row r="174" spans="1:16" ht="12.75">
      <c r="A174" s="408">
        <v>1100</v>
      </c>
      <c r="B174" s="409" t="s">
        <v>272</v>
      </c>
      <c r="C174" s="408" t="s">
        <v>534</v>
      </c>
      <c r="D174" s="409" t="s">
        <v>535</v>
      </c>
      <c r="E174" s="408">
        <v>2.8</v>
      </c>
      <c r="F174" s="408">
        <v>0</v>
      </c>
      <c r="G174" s="408">
        <v>1</v>
      </c>
      <c r="H174" s="408">
        <v>7</v>
      </c>
      <c r="I174" s="408">
        <v>0</v>
      </c>
      <c r="J174" s="408">
        <v>8</v>
      </c>
      <c r="K174" s="408">
        <v>7</v>
      </c>
      <c r="L174" s="408">
        <v>0</v>
      </c>
      <c r="M174" s="408">
        <v>7</v>
      </c>
      <c r="N174" s="408">
        <v>19.6</v>
      </c>
      <c r="O174" s="408">
        <v>0</v>
      </c>
      <c r="P174" s="408">
        <v>19.6</v>
      </c>
    </row>
    <row r="175" spans="1:16" ht="12.75">
      <c r="A175" s="408">
        <v>1100</v>
      </c>
      <c r="B175" s="409" t="s">
        <v>272</v>
      </c>
      <c r="C175" s="408" t="s">
        <v>536</v>
      </c>
      <c r="D175" s="409" t="s">
        <v>537</v>
      </c>
      <c r="E175" s="408">
        <v>2.8</v>
      </c>
      <c r="F175" s="408">
        <v>0</v>
      </c>
      <c r="G175" s="408">
        <v>2</v>
      </c>
      <c r="H175" s="408">
        <v>15</v>
      </c>
      <c r="I175" s="408">
        <v>0</v>
      </c>
      <c r="J175" s="408">
        <v>17</v>
      </c>
      <c r="K175" s="408">
        <v>15</v>
      </c>
      <c r="L175" s="408">
        <v>0</v>
      </c>
      <c r="M175" s="408">
        <v>15</v>
      </c>
      <c r="N175" s="408">
        <v>42</v>
      </c>
      <c r="O175" s="408">
        <v>0</v>
      </c>
      <c r="P175" s="408">
        <v>42</v>
      </c>
    </row>
    <row r="176" spans="1:16" ht="25.5">
      <c r="A176" s="408">
        <v>1100</v>
      </c>
      <c r="B176" s="409" t="s">
        <v>272</v>
      </c>
      <c r="C176" s="408" t="s">
        <v>538</v>
      </c>
      <c r="D176" s="409" t="s">
        <v>539</v>
      </c>
      <c r="E176" s="408">
        <v>2.8</v>
      </c>
      <c r="F176" s="408">
        <v>0</v>
      </c>
      <c r="G176" s="408">
        <v>2</v>
      </c>
      <c r="H176" s="408">
        <v>8</v>
      </c>
      <c r="I176" s="408">
        <v>0</v>
      </c>
      <c r="J176" s="408">
        <v>10</v>
      </c>
      <c r="K176" s="408">
        <v>8</v>
      </c>
      <c r="L176" s="408">
        <v>0</v>
      </c>
      <c r="M176" s="408">
        <v>8</v>
      </c>
      <c r="N176" s="408">
        <v>22.4</v>
      </c>
      <c r="O176" s="408">
        <v>0</v>
      </c>
      <c r="P176" s="408">
        <v>22.4</v>
      </c>
    </row>
    <row r="177" spans="1:16" ht="12.75">
      <c r="A177" s="408">
        <v>1100</v>
      </c>
      <c r="B177" s="409" t="s">
        <v>272</v>
      </c>
      <c r="C177" s="408" t="s">
        <v>540</v>
      </c>
      <c r="D177" s="409" t="s">
        <v>541</v>
      </c>
      <c r="E177" s="408">
        <v>2.8</v>
      </c>
      <c r="F177" s="408">
        <v>0</v>
      </c>
      <c r="G177" s="408">
        <v>5</v>
      </c>
      <c r="H177" s="408">
        <v>27</v>
      </c>
      <c r="I177" s="408">
        <v>1</v>
      </c>
      <c r="J177" s="408">
        <v>33</v>
      </c>
      <c r="K177" s="408">
        <v>27.5</v>
      </c>
      <c r="L177" s="408">
        <v>0</v>
      </c>
      <c r="M177" s="408">
        <v>27.5</v>
      </c>
      <c r="N177" s="408">
        <v>77</v>
      </c>
      <c r="O177" s="408">
        <v>0</v>
      </c>
      <c r="P177" s="408">
        <v>77</v>
      </c>
    </row>
    <row r="178" spans="1:16" ht="12.75">
      <c r="A178" s="408">
        <v>1100</v>
      </c>
      <c r="B178" s="409" t="s">
        <v>272</v>
      </c>
      <c r="C178" s="408" t="s">
        <v>542</v>
      </c>
      <c r="D178" s="409" t="s">
        <v>543</v>
      </c>
      <c r="E178" s="408">
        <v>2.8</v>
      </c>
      <c r="F178" s="408">
        <v>0</v>
      </c>
      <c r="G178" s="408">
        <v>2</v>
      </c>
      <c r="H178" s="408">
        <v>4</v>
      </c>
      <c r="I178" s="408">
        <v>0</v>
      </c>
      <c r="J178" s="408">
        <v>6</v>
      </c>
      <c r="K178" s="408">
        <v>4</v>
      </c>
      <c r="L178" s="408">
        <v>0</v>
      </c>
      <c r="M178" s="408">
        <v>4</v>
      </c>
      <c r="N178" s="408">
        <v>11.2</v>
      </c>
      <c r="O178" s="408">
        <v>0</v>
      </c>
      <c r="P178" s="408">
        <v>11.2</v>
      </c>
    </row>
    <row r="179" spans="1:16" ht="12.75">
      <c r="A179" s="408">
        <v>1100</v>
      </c>
      <c r="B179" s="409" t="s">
        <v>272</v>
      </c>
      <c r="C179" s="408" t="s">
        <v>544</v>
      </c>
      <c r="D179" s="409" t="s">
        <v>545</v>
      </c>
      <c r="E179" s="408">
        <v>2.8</v>
      </c>
      <c r="F179" s="408">
        <v>0</v>
      </c>
      <c r="G179" s="408">
        <v>1</v>
      </c>
      <c r="H179" s="408">
        <v>3</v>
      </c>
      <c r="I179" s="408">
        <v>0</v>
      </c>
      <c r="J179" s="408">
        <v>4</v>
      </c>
      <c r="K179" s="408">
        <v>3</v>
      </c>
      <c r="L179" s="408">
        <v>0</v>
      </c>
      <c r="M179" s="408">
        <v>3</v>
      </c>
      <c r="N179" s="408">
        <v>8.4</v>
      </c>
      <c r="O179" s="408">
        <v>0</v>
      </c>
      <c r="P179" s="408">
        <v>8.4</v>
      </c>
    </row>
    <row r="180" spans="1:16" ht="12.75">
      <c r="A180" s="408">
        <v>1100</v>
      </c>
      <c r="B180" s="409" t="s">
        <v>272</v>
      </c>
      <c r="C180" s="408" t="s">
        <v>546</v>
      </c>
      <c r="D180" s="409" t="s">
        <v>547</v>
      </c>
      <c r="E180" s="408">
        <v>2.8</v>
      </c>
      <c r="F180" s="408">
        <v>0</v>
      </c>
      <c r="G180" s="408">
        <v>2</v>
      </c>
      <c r="H180" s="408">
        <v>9</v>
      </c>
      <c r="I180" s="408">
        <v>0</v>
      </c>
      <c r="J180" s="408">
        <v>11</v>
      </c>
      <c r="K180" s="408">
        <v>9</v>
      </c>
      <c r="L180" s="408">
        <v>0</v>
      </c>
      <c r="M180" s="408">
        <v>9</v>
      </c>
      <c r="N180" s="408">
        <v>25.2</v>
      </c>
      <c r="O180" s="408">
        <v>0</v>
      </c>
      <c r="P180" s="408">
        <v>25.2</v>
      </c>
    </row>
    <row r="181" spans="1:16" ht="12.75">
      <c r="A181" s="408">
        <v>1100</v>
      </c>
      <c r="B181" s="409" t="s">
        <v>272</v>
      </c>
      <c r="C181" s="408" t="s">
        <v>548</v>
      </c>
      <c r="D181" s="409" t="s">
        <v>549</v>
      </c>
      <c r="E181" s="408">
        <v>2.8</v>
      </c>
      <c r="F181" s="408">
        <v>0</v>
      </c>
      <c r="G181" s="408">
        <v>1</v>
      </c>
      <c r="H181" s="408">
        <v>8</v>
      </c>
      <c r="I181" s="408">
        <v>0</v>
      </c>
      <c r="J181" s="408">
        <v>9</v>
      </c>
      <c r="K181" s="408">
        <v>8</v>
      </c>
      <c r="L181" s="408">
        <v>0</v>
      </c>
      <c r="M181" s="408">
        <v>8</v>
      </c>
      <c r="N181" s="408">
        <v>22.4</v>
      </c>
      <c r="O181" s="408">
        <v>0</v>
      </c>
      <c r="P181" s="408">
        <v>22.4</v>
      </c>
    </row>
    <row r="182" spans="1:16" ht="12.75">
      <c r="A182" s="408">
        <v>1100</v>
      </c>
      <c r="B182" s="409" t="s">
        <v>272</v>
      </c>
      <c r="C182" s="408" t="s">
        <v>550</v>
      </c>
      <c r="D182" s="409" t="s">
        <v>551</v>
      </c>
      <c r="E182" s="408">
        <v>2.8</v>
      </c>
      <c r="F182" s="408">
        <v>0</v>
      </c>
      <c r="G182" s="408">
        <v>2</v>
      </c>
      <c r="H182" s="408">
        <v>2</v>
      </c>
      <c r="I182" s="408">
        <v>0</v>
      </c>
      <c r="J182" s="408">
        <v>4</v>
      </c>
      <c r="K182" s="408">
        <v>2</v>
      </c>
      <c r="L182" s="408">
        <v>3</v>
      </c>
      <c r="M182" s="408">
        <v>-1</v>
      </c>
      <c r="N182" s="408">
        <v>5.6</v>
      </c>
      <c r="O182" s="408">
        <v>8.4</v>
      </c>
      <c r="P182" s="408">
        <v>-2.8</v>
      </c>
    </row>
    <row r="183" spans="1:16" ht="12.75">
      <c r="A183" s="408">
        <v>1100</v>
      </c>
      <c r="B183" s="409" t="s">
        <v>272</v>
      </c>
      <c r="C183" s="408" t="s">
        <v>552</v>
      </c>
      <c r="D183" s="409" t="s">
        <v>553</v>
      </c>
      <c r="E183" s="408">
        <v>2.8</v>
      </c>
      <c r="F183" s="408">
        <v>0</v>
      </c>
      <c r="G183" s="408">
        <v>5</v>
      </c>
      <c r="H183" s="408">
        <v>5</v>
      </c>
      <c r="I183" s="408">
        <v>0</v>
      </c>
      <c r="J183" s="408">
        <v>10</v>
      </c>
      <c r="K183" s="408">
        <v>5</v>
      </c>
      <c r="L183" s="408">
        <v>0</v>
      </c>
      <c r="M183" s="408">
        <v>5</v>
      </c>
      <c r="N183" s="408">
        <v>14</v>
      </c>
      <c r="O183" s="408">
        <v>0</v>
      </c>
      <c r="P183" s="408">
        <v>14</v>
      </c>
    </row>
    <row r="184" spans="1:16" ht="12.75">
      <c r="A184" s="408">
        <v>1100</v>
      </c>
      <c r="B184" s="409" t="s">
        <v>272</v>
      </c>
      <c r="C184" s="408" t="s">
        <v>554</v>
      </c>
      <c r="D184" s="409" t="s">
        <v>555</v>
      </c>
      <c r="E184" s="408">
        <v>2.8</v>
      </c>
      <c r="F184" s="408">
        <v>0</v>
      </c>
      <c r="G184" s="408">
        <v>1</v>
      </c>
      <c r="H184" s="408">
        <v>7</v>
      </c>
      <c r="I184" s="408">
        <v>0</v>
      </c>
      <c r="J184" s="408">
        <v>8</v>
      </c>
      <c r="K184" s="408">
        <v>7</v>
      </c>
      <c r="L184" s="408">
        <v>0</v>
      </c>
      <c r="M184" s="408">
        <v>7</v>
      </c>
      <c r="N184" s="408">
        <v>19.6</v>
      </c>
      <c r="O184" s="408">
        <v>0</v>
      </c>
      <c r="P184" s="408">
        <v>19.6</v>
      </c>
    </row>
    <row r="185" spans="1:16" ht="12.75">
      <c r="A185" s="408">
        <v>1100</v>
      </c>
      <c r="B185" s="409" t="s">
        <v>272</v>
      </c>
      <c r="C185" s="408" t="s">
        <v>556</v>
      </c>
      <c r="D185" s="409" t="s">
        <v>557</v>
      </c>
      <c r="E185" s="408">
        <v>2.8</v>
      </c>
      <c r="F185" s="408">
        <v>0</v>
      </c>
      <c r="G185" s="408">
        <v>23</v>
      </c>
      <c r="H185" s="408">
        <v>35</v>
      </c>
      <c r="I185" s="408">
        <v>1</v>
      </c>
      <c r="J185" s="408">
        <v>59</v>
      </c>
      <c r="K185" s="408">
        <v>35.5</v>
      </c>
      <c r="L185" s="408">
        <v>0</v>
      </c>
      <c r="M185" s="408">
        <v>35.5</v>
      </c>
      <c r="N185" s="408">
        <v>99.4</v>
      </c>
      <c r="O185" s="408">
        <v>0</v>
      </c>
      <c r="P185" s="408">
        <v>99.4</v>
      </c>
    </row>
    <row r="186" spans="1:16" ht="12.75">
      <c r="A186" s="408">
        <v>1100</v>
      </c>
      <c r="B186" s="409" t="s">
        <v>272</v>
      </c>
      <c r="C186" s="408" t="s">
        <v>558</v>
      </c>
      <c r="D186" s="409" t="s">
        <v>559</v>
      </c>
      <c r="E186" s="408">
        <v>1</v>
      </c>
      <c r="F186" s="408">
        <v>0</v>
      </c>
      <c r="G186" s="408">
        <v>0</v>
      </c>
      <c r="H186" s="408">
        <v>16</v>
      </c>
      <c r="I186" s="408">
        <v>0</v>
      </c>
      <c r="J186" s="408">
        <v>16</v>
      </c>
      <c r="K186" s="408">
        <v>16</v>
      </c>
      <c r="L186" s="408">
        <v>13</v>
      </c>
      <c r="M186" s="408">
        <v>3</v>
      </c>
      <c r="N186" s="408">
        <v>16</v>
      </c>
      <c r="O186" s="408">
        <v>13</v>
      </c>
      <c r="P186" s="408">
        <v>3</v>
      </c>
    </row>
    <row r="187" spans="1:16" ht="12.75">
      <c r="A187" s="408">
        <v>1100</v>
      </c>
      <c r="B187" s="409" t="s">
        <v>272</v>
      </c>
      <c r="C187" s="408" t="s">
        <v>560</v>
      </c>
      <c r="D187" s="409" t="s">
        <v>561</v>
      </c>
      <c r="E187" s="408">
        <v>1</v>
      </c>
      <c r="F187" s="408">
        <v>0</v>
      </c>
      <c r="G187" s="408">
        <v>4</v>
      </c>
      <c r="H187" s="408">
        <v>6</v>
      </c>
      <c r="I187" s="408">
        <v>0</v>
      </c>
      <c r="J187" s="408">
        <v>10</v>
      </c>
      <c r="K187" s="408">
        <v>6</v>
      </c>
      <c r="L187" s="408">
        <v>8</v>
      </c>
      <c r="M187" s="408">
        <v>-2</v>
      </c>
      <c r="N187" s="408">
        <v>6</v>
      </c>
      <c r="O187" s="408">
        <v>8</v>
      </c>
      <c r="P187" s="408">
        <v>-2</v>
      </c>
    </row>
    <row r="188" spans="1:16" ht="12.75">
      <c r="A188" s="408">
        <v>1100</v>
      </c>
      <c r="B188" s="409" t="s">
        <v>272</v>
      </c>
      <c r="C188" s="408" t="s">
        <v>562</v>
      </c>
      <c r="D188" s="409" t="s">
        <v>563</v>
      </c>
      <c r="E188" s="408">
        <v>2.8</v>
      </c>
      <c r="F188" s="408">
        <v>0</v>
      </c>
      <c r="G188" s="408">
        <v>0</v>
      </c>
      <c r="H188" s="408">
        <v>11</v>
      </c>
      <c r="I188" s="408">
        <v>0</v>
      </c>
      <c r="J188" s="408">
        <v>11</v>
      </c>
      <c r="K188" s="408">
        <v>11</v>
      </c>
      <c r="L188" s="408">
        <v>0</v>
      </c>
      <c r="M188" s="408">
        <v>11</v>
      </c>
      <c r="N188" s="408">
        <v>30.8</v>
      </c>
      <c r="O188" s="408">
        <v>0</v>
      </c>
      <c r="P188" s="408">
        <v>30.8</v>
      </c>
    </row>
    <row r="189" spans="1:16" ht="12.75">
      <c r="A189" s="408">
        <v>1100</v>
      </c>
      <c r="B189" s="409" t="s">
        <v>272</v>
      </c>
      <c r="C189" s="408" t="s">
        <v>564</v>
      </c>
      <c r="D189" s="409" t="s">
        <v>565</v>
      </c>
      <c r="E189" s="408">
        <v>2.8</v>
      </c>
      <c r="F189" s="408">
        <v>0</v>
      </c>
      <c r="G189" s="408">
        <v>2</v>
      </c>
      <c r="H189" s="408">
        <v>4</v>
      </c>
      <c r="I189" s="408">
        <v>0</v>
      </c>
      <c r="J189" s="408">
        <v>6</v>
      </c>
      <c r="K189" s="408">
        <v>4</v>
      </c>
      <c r="L189" s="408">
        <v>0</v>
      </c>
      <c r="M189" s="408">
        <v>4</v>
      </c>
      <c r="N189" s="408">
        <v>11.2</v>
      </c>
      <c r="O189" s="408">
        <v>0</v>
      </c>
      <c r="P189" s="408">
        <v>11.2</v>
      </c>
    </row>
    <row r="190" spans="1:16" ht="12.75">
      <c r="A190" s="408">
        <v>1100</v>
      </c>
      <c r="B190" s="409" t="s">
        <v>272</v>
      </c>
      <c r="C190" s="408" t="s">
        <v>566</v>
      </c>
      <c r="D190" s="409" t="s">
        <v>567</v>
      </c>
      <c r="E190" s="408">
        <v>2.8</v>
      </c>
      <c r="F190" s="408">
        <v>0</v>
      </c>
      <c r="G190" s="408">
        <v>1</v>
      </c>
      <c r="H190" s="408">
        <v>8</v>
      </c>
      <c r="I190" s="408">
        <v>0</v>
      </c>
      <c r="J190" s="408">
        <v>9</v>
      </c>
      <c r="K190" s="408">
        <v>8</v>
      </c>
      <c r="L190" s="408">
        <v>0</v>
      </c>
      <c r="M190" s="408">
        <v>8</v>
      </c>
      <c r="N190" s="408">
        <v>22.4</v>
      </c>
      <c r="O190" s="408">
        <v>0</v>
      </c>
      <c r="P190" s="408">
        <v>22.4</v>
      </c>
    </row>
    <row r="191" spans="1:16" ht="12.75">
      <c r="A191" s="408">
        <v>1100</v>
      </c>
      <c r="B191" s="409" t="s">
        <v>272</v>
      </c>
      <c r="C191" s="408" t="s">
        <v>568</v>
      </c>
      <c r="D191" s="409" t="s">
        <v>569</v>
      </c>
      <c r="E191" s="408">
        <v>2.8</v>
      </c>
      <c r="F191" s="408">
        <v>0</v>
      </c>
      <c r="G191" s="408">
        <v>0</v>
      </c>
      <c r="H191" s="408">
        <v>23</v>
      </c>
      <c r="I191" s="408">
        <v>0</v>
      </c>
      <c r="J191" s="408">
        <v>23</v>
      </c>
      <c r="K191" s="408">
        <v>23</v>
      </c>
      <c r="L191" s="408">
        <v>0</v>
      </c>
      <c r="M191" s="408">
        <v>23</v>
      </c>
      <c r="N191" s="408">
        <v>64.4</v>
      </c>
      <c r="O191" s="408">
        <v>0</v>
      </c>
      <c r="P191" s="408">
        <v>64.4</v>
      </c>
    </row>
    <row r="192" spans="1:16" ht="12.75">
      <c r="A192" s="408">
        <v>1100</v>
      </c>
      <c r="B192" s="409" t="s">
        <v>272</v>
      </c>
      <c r="C192" s="408" t="s">
        <v>570</v>
      </c>
      <c r="D192" s="409" t="s">
        <v>387</v>
      </c>
      <c r="E192" s="408">
        <v>2.25</v>
      </c>
      <c r="F192" s="408">
        <v>0</v>
      </c>
      <c r="G192" s="408">
        <v>41</v>
      </c>
      <c r="H192" s="408">
        <v>95</v>
      </c>
      <c r="I192" s="408">
        <v>0</v>
      </c>
      <c r="J192" s="408">
        <v>136</v>
      </c>
      <c r="K192" s="408">
        <v>95</v>
      </c>
      <c r="L192" s="408">
        <v>98</v>
      </c>
      <c r="M192" s="408">
        <v>-3</v>
      </c>
      <c r="N192" s="408">
        <v>213.75</v>
      </c>
      <c r="O192" s="408">
        <v>220.5</v>
      </c>
      <c r="P192" s="408">
        <v>-6.75</v>
      </c>
    </row>
    <row r="193" spans="1:16" ht="12.75">
      <c r="A193" s="408">
        <v>1100</v>
      </c>
      <c r="B193" s="409" t="s">
        <v>272</v>
      </c>
      <c r="C193" s="408" t="s">
        <v>571</v>
      </c>
      <c r="D193" s="409" t="s">
        <v>572</v>
      </c>
      <c r="E193" s="408">
        <v>2.25</v>
      </c>
      <c r="F193" s="408">
        <v>0</v>
      </c>
      <c r="G193" s="408">
        <v>8</v>
      </c>
      <c r="H193" s="408">
        <v>18</v>
      </c>
      <c r="I193" s="408">
        <v>0</v>
      </c>
      <c r="J193" s="408">
        <v>26</v>
      </c>
      <c r="K193" s="408">
        <v>18</v>
      </c>
      <c r="L193" s="408">
        <v>17</v>
      </c>
      <c r="M193" s="408">
        <v>1</v>
      </c>
      <c r="N193" s="408">
        <v>40.5</v>
      </c>
      <c r="O193" s="408">
        <v>38.25</v>
      </c>
      <c r="P193" s="408">
        <v>2.25</v>
      </c>
    </row>
    <row r="194" spans="1:16" ht="12.75">
      <c r="A194" s="408">
        <v>1100</v>
      </c>
      <c r="B194" s="409" t="s">
        <v>272</v>
      </c>
      <c r="C194" s="408" t="s">
        <v>573</v>
      </c>
      <c r="D194" s="409" t="s">
        <v>306</v>
      </c>
      <c r="E194" s="408">
        <v>1</v>
      </c>
      <c r="F194" s="408">
        <v>0</v>
      </c>
      <c r="G194" s="408">
        <v>40</v>
      </c>
      <c r="H194" s="408">
        <v>74</v>
      </c>
      <c r="I194" s="408">
        <v>2</v>
      </c>
      <c r="J194" s="408">
        <v>116</v>
      </c>
      <c r="K194" s="408">
        <v>75</v>
      </c>
      <c r="L194" s="408">
        <v>72</v>
      </c>
      <c r="M194" s="408">
        <v>3</v>
      </c>
      <c r="N194" s="408">
        <v>75</v>
      </c>
      <c r="O194" s="408">
        <v>72</v>
      </c>
      <c r="P194" s="408">
        <v>3</v>
      </c>
    </row>
    <row r="195" spans="1:16" ht="12.75">
      <c r="A195" s="408">
        <v>1100</v>
      </c>
      <c r="B195" s="409" t="s">
        <v>272</v>
      </c>
      <c r="C195" s="408" t="s">
        <v>574</v>
      </c>
      <c r="D195" s="409" t="s">
        <v>310</v>
      </c>
      <c r="E195" s="408">
        <v>1</v>
      </c>
      <c r="F195" s="408">
        <v>0</v>
      </c>
      <c r="G195" s="408">
        <v>35</v>
      </c>
      <c r="H195" s="408">
        <v>128</v>
      </c>
      <c r="I195" s="408">
        <v>1</v>
      </c>
      <c r="J195" s="408">
        <v>164</v>
      </c>
      <c r="K195" s="408">
        <v>128.5</v>
      </c>
      <c r="L195" s="408">
        <v>119</v>
      </c>
      <c r="M195" s="408">
        <v>9.5</v>
      </c>
      <c r="N195" s="408">
        <v>128.5</v>
      </c>
      <c r="O195" s="408">
        <v>119</v>
      </c>
      <c r="P195" s="408">
        <v>9.5</v>
      </c>
    </row>
    <row r="196" spans="1:16" ht="12.75">
      <c r="A196" s="408">
        <v>1100</v>
      </c>
      <c r="B196" s="409" t="s">
        <v>272</v>
      </c>
      <c r="C196" s="408" t="s">
        <v>575</v>
      </c>
      <c r="D196" s="409" t="s">
        <v>312</v>
      </c>
      <c r="E196" s="408">
        <v>1</v>
      </c>
      <c r="F196" s="408">
        <v>0</v>
      </c>
      <c r="G196" s="408">
        <v>5</v>
      </c>
      <c r="H196" s="408">
        <v>3</v>
      </c>
      <c r="I196" s="408">
        <v>0</v>
      </c>
      <c r="J196" s="408">
        <v>8</v>
      </c>
      <c r="K196" s="408">
        <v>3</v>
      </c>
      <c r="L196" s="408">
        <v>4</v>
      </c>
      <c r="M196" s="408">
        <v>-1</v>
      </c>
      <c r="N196" s="408">
        <v>3</v>
      </c>
      <c r="O196" s="408">
        <v>4</v>
      </c>
      <c r="P196" s="408">
        <v>-1</v>
      </c>
    </row>
    <row r="197" spans="1:16" ht="12.75">
      <c r="A197" s="408">
        <v>1100</v>
      </c>
      <c r="B197" s="409" t="s">
        <v>272</v>
      </c>
      <c r="C197" s="408" t="s">
        <v>576</v>
      </c>
      <c r="D197" s="409" t="s">
        <v>577</v>
      </c>
      <c r="E197" s="408">
        <v>1</v>
      </c>
      <c r="F197" s="408">
        <v>0</v>
      </c>
      <c r="G197" s="408">
        <v>1</v>
      </c>
      <c r="H197" s="408">
        <v>11</v>
      </c>
      <c r="I197" s="408">
        <v>0</v>
      </c>
      <c r="J197" s="408">
        <v>12</v>
      </c>
      <c r="K197" s="408">
        <v>11</v>
      </c>
      <c r="L197" s="408">
        <v>8</v>
      </c>
      <c r="M197" s="408">
        <v>3</v>
      </c>
      <c r="N197" s="408">
        <v>11</v>
      </c>
      <c r="O197" s="408">
        <v>8</v>
      </c>
      <c r="P197" s="408">
        <v>3</v>
      </c>
    </row>
    <row r="198" spans="1:16" ht="12.75">
      <c r="A198" s="408">
        <v>1100</v>
      </c>
      <c r="B198" s="409" t="s">
        <v>272</v>
      </c>
      <c r="C198" s="408" t="s">
        <v>578</v>
      </c>
      <c r="D198" s="409" t="s">
        <v>314</v>
      </c>
      <c r="E198" s="408">
        <v>1</v>
      </c>
      <c r="F198" s="408">
        <v>0</v>
      </c>
      <c r="G198" s="408">
        <v>67</v>
      </c>
      <c r="H198" s="408">
        <v>131</v>
      </c>
      <c r="I198" s="408">
        <v>3</v>
      </c>
      <c r="J198" s="408">
        <v>201</v>
      </c>
      <c r="K198" s="408">
        <v>132.5</v>
      </c>
      <c r="L198" s="408">
        <v>150.5</v>
      </c>
      <c r="M198" s="408">
        <v>-18</v>
      </c>
      <c r="N198" s="408">
        <v>132.5</v>
      </c>
      <c r="O198" s="408">
        <v>150.5</v>
      </c>
      <c r="P198" s="408">
        <v>-18</v>
      </c>
    </row>
    <row r="199" spans="1:16" ht="12.75">
      <c r="A199" s="408">
        <v>1100</v>
      </c>
      <c r="B199" s="409" t="s">
        <v>272</v>
      </c>
      <c r="C199" s="408" t="s">
        <v>579</v>
      </c>
      <c r="D199" s="409" t="s">
        <v>316</v>
      </c>
      <c r="E199" s="408">
        <v>1</v>
      </c>
      <c r="F199" s="408">
        <v>0</v>
      </c>
      <c r="G199" s="408">
        <v>39</v>
      </c>
      <c r="H199" s="408">
        <v>100</v>
      </c>
      <c r="I199" s="408">
        <v>2</v>
      </c>
      <c r="J199" s="408">
        <v>141</v>
      </c>
      <c r="K199" s="408">
        <v>101</v>
      </c>
      <c r="L199" s="408">
        <v>91</v>
      </c>
      <c r="M199" s="408">
        <v>10</v>
      </c>
      <c r="N199" s="408">
        <v>101</v>
      </c>
      <c r="O199" s="408">
        <v>91</v>
      </c>
      <c r="P199" s="408">
        <v>10</v>
      </c>
    </row>
    <row r="200" spans="1:16" ht="12.75">
      <c r="A200" s="408">
        <v>1100</v>
      </c>
      <c r="B200" s="409" t="s">
        <v>272</v>
      </c>
      <c r="C200" s="408" t="s">
        <v>580</v>
      </c>
      <c r="D200" s="409" t="s">
        <v>318</v>
      </c>
      <c r="E200" s="408">
        <v>1</v>
      </c>
      <c r="F200" s="408">
        <v>0</v>
      </c>
      <c r="G200" s="408">
        <v>16</v>
      </c>
      <c r="H200" s="408">
        <v>49</v>
      </c>
      <c r="I200" s="408">
        <v>2</v>
      </c>
      <c r="J200" s="408">
        <v>67</v>
      </c>
      <c r="K200" s="408">
        <v>50</v>
      </c>
      <c r="L200" s="408">
        <v>48.5</v>
      </c>
      <c r="M200" s="408">
        <v>1.5</v>
      </c>
      <c r="N200" s="408">
        <v>50</v>
      </c>
      <c r="O200" s="408">
        <v>48.5</v>
      </c>
      <c r="P200" s="408">
        <v>1.5</v>
      </c>
    </row>
    <row r="201" spans="1:16" ht="12.75">
      <c r="A201" s="408">
        <v>1100</v>
      </c>
      <c r="B201" s="409" t="s">
        <v>272</v>
      </c>
      <c r="C201" s="408" t="s">
        <v>581</v>
      </c>
      <c r="D201" s="409" t="s">
        <v>320</v>
      </c>
      <c r="E201" s="408">
        <v>1</v>
      </c>
      <c r="F201" s="408">
        <v>0</v>
      </c>
      <c r="G201" s="408">
        <v>61</v>
      </c>
      <c r="H201" s="408">
        <v>115</v>
      </c>
      <c r="I201" s="408">
        <v>0</v>
      </c>
      <c r="J201" s="408">
        <v>176</v>
      </c>
      <c r="K201" s="408">
        <v>115</v>
      </c>
      <c r="L201" s="408">
        <v>114</v>
      </c>
      <c r="M201" s="408">
        <v>1</v>
      </c>
      <c r="N201" s="408">
        <v>115</v>
      </c>
      <c r="O201" s="408">
        <v>114</v>
      </c>
      <c r="P201" s="408">
        <v>1</v>
      </c>
    </row>
    <row r="202" spans="1:16" ht="12.75">
      <c r="A202" s="408">
        <v>1100</v>
      </c>
      <c r="B202" s="409" t="s">
        <v>272</v>
      </c>
      <c r="C202" s="408" t="s">
        <v>582</v>
      </c>
      <c r="D202" s="409" t="s">
        <v>583</v>
      </c>
      <c r="E202" s="408">
        <v>1</v>
      </c>
      <c r="F202" s="408">
        <v>0</v>
      </c>
      <c r="G202" s="408">
        <v>52</v>
      </c>
      <c r="H202" s="408">
        <v>260</v>
      </c>
      <c r="I202" s="408">
        <v>6</v>
      </c>
      <c r="J202" s="408">
        <v>318</v>
      </c>
      <c r="K202" s="408">
        <v>263</v>
      </c>
      <c r="L202" s="408">
        <v>241.5</v>
      </c>
      <c r="M202" s="408">
        <v>21.5</v>
      </c>
      <c r="N202" s="408">
        <v>263</v>
      </c>
      <c r="O202" s="408">
        <v>241.5</v>
      </c>
      <c r="P202" s="408">
        <v>21.5</v>
      </c>
    </row>
    <row r="203" spans="1:16" ht="12.75">
      <c r="A203" s="408">
        <v>1100</v>
      </c>
      <c r="B203" s="409" t="s">
        <v>272</v>
      </c>
      <c r="C203" s="408" t="s">
        <v>584</v>
      </c>
      <c r="D203" s="409" t="s">
        <v>324</v>
      </c>
      <c r="E203" s="408">
        <v>1</v>
      </c>
      <c r="F203" s="408">
        <v>0</v>
      </c>
      <c r="G203" s="408">
        <v>177</v>
      </c>
      <c r="H203" s="408">
        <v>403</v>
      </c>
      <c r="I203" s="408">
        <v>1</v>
      </c>
      <c r="J203" s="408">
        <v>581</v>
      </c>
      <c r="K203" s="408">
        <v>403.5</v>
      </c>
      <c r="L203" s="408">
        <v>371.5</v>
      </c>
      <c r="M203" s="408">
        <v>32</v>
      </c>
      <c r="N203" s="408">
        <v>403.5</v>
      </c>
      <c r="O203" s="408">
        <v>371.5</v>
      </c>
      <c r="P203" s="408">
        <v>32</v>
      </c>
    </row>
    <row r="204" spans="1:16" ht="12.75">
      <c r="A204" s="408">
        <v>1100</v>
      </c>
      <c r="B204" s="409" t="s">
        <v>272</v>
      </c>
      <c r="C204" s="408" t="s">
        <v>585</v>
      </c>
      <c r="D204" s="409" t="s">
        <v>326</v>
      </c>
      <c r="E204" s="408">
        <v>1</v>
      </c>
      <c r="F204" s="408">
        <v>0</v>
      </c>
      <c r="G204" s="408">
        <v>17</v>
      </c>
      <c r="H204" s="408">
        <v>39</v>
      </c>
      <c r="I204" s="408">
        <v>0</v>
      </c>
      <c r="J204" s="408">
        <v>56</v>
      </c>
      <c r="K204" s="408">
        <v>39</v>
      </c>
      <c r="L204" s="408">
        <v>38</v>
      </c>
      <c r="M204" s="408">
        <v>1</v>
      </c>
      <c r="N204" s="408">
        <v>39</v>
      </c>
      <c r="O204" s="408">
        <v>38</v>
      </c>
      <c r="P204" s="408">
        <v>1</v>
      </c>
    </row>
    <row r="205" spans="1:16" ht="12.75">
      <c r="A205" s="408">
        <v>1100</v>
      </c>
      <c r="B205" s="409" t="s">
        <v>272</v>
      </c>
      <c r="C205" s="408" t="s">
        <v>586</v>
      </c>
      <c r="D205" s="409" t="s">
        <v>328</v>
      </c>
      <c r="E205" s="408">
        <v>1.2</v>
      </c>
      <c r="F205" s="408">
        <v>0</v>
      </c>
      <c r="G205" s="408">
        <v>18</v>
      </c>
      <c r="H205" s="408">
        <v>39</v>
      </c>
      <c r="I205" s="408">
        <v>0</v>
      </c>
      <c r="J205" s="408">
        <v>57</v>
      </c>
      <c r="K205" s="408">
        <v>39</v>
      </c>
      <c r="L205" s="408">
        <v>38</v>
      </c>
      <c r="M205" s="408">
        <v>1</v>
      </c>
      <c r="N205" s="408">
        <v>46.8</v>
      </c>
      <c r="O205" s="408">
        <v>45.6</v>
      </c>
      <c r="P205" s="408">
        <v>1.2</v>
      </c>
    </row>
    <row r="206" spans="1:16" ht="12.75">
      <c r="A206" s="408">
        <v>1100</v>
      </c>
      <c r="B206" s="409" t="s">
        <v>272</v>
      </c>
      <c r="C206" s="408" t="s">
        <v>587</v>
      </c>
      <c r="D206" s="409" t="s">
        <v>330</v>
      </c>
      <c r="E206" s="408">
        <v>1.2</v>
      </c>
      <c r="F206" s="408">
        <v>0</v>
      </c>
      <c r="G206" s="408">
        <v>170</v>
      </c>
      <c r="H206" s="408">
        <v>327</v>
      </c>
      <c r="I206" s="408">
        <v>4</v>
      </c>
      <c r="J206" s="408">
        <v>501</v>
      </c>
      <c r="K206" s="408">
        <v>329</v>
      </c>
      <c r="L206" s="408">
        <v>335</v>
      </c>
      <c r="M206" s="408">
        <v>-6</v>
      </c>
      <c r="N206" s="408">
        <v>394.8</v>
      </c>
      <c r="O206" s="408">
        <v>402</v>
      </c>
      <c r="P206" s="408">
        <v>-7.2</v>
      </c>
    </row>
    <row r="207" spans="1:16" ht="12.75">
      <c r="A207" s="408">
        <v>1100</v>
      </c>
      <c r="B207" s="409" t="s">
        <v>272</v>
      </c>
      <c r="C207" s="408" t="s">
        <v>588</v>
      </c>
      <c r="D207" s="409" t="s">
        <v>589</v>
      </c>
      <c r="E207" s="408">
        <v>1.65</v>
      </c>
      <c r="F207" s="408">
        <v>0</v>
      </c>
      <c r="G207" s="408">
        <v>35</v>
      </c>
      <c r="H207" s="408">
        <v>94</v>
      </c>
      <c r="I207" s="408">
        <v>3</v>
      </c>
      <c r="J207" s="408">
        <v>132</v>
      </c>
      <c r="K207" s="408">
        <v>95.5</v>
      </c>
      <c r="L207" s="408">
        <v>74</v>
      </c>
      <c r="M207" s="408">
        <v>21.5</v>
      </c>
      <c r="N207" s="408">
        <v>157.57</v>
      </c>
      <c r="O207" s="408">
        <v>122.1</v>
      </c>
      <c r="P207" s="408">
        <v>35.47</v>
      </c>
    </row>
    <row r="208" spans="1:16" ht="12.75">
      <c r="A208" s="408">
        <v>1100</v>
      </c>
      <c r="B208" s="409" t="s">
        <v>272</v>
      </c>
      <c r="C208" s="408" t="s">
        <v>590</v>
      </c>
      <c r="D208" s="409" t="s">
        <v>338</v>
      </c>
      <c r="E208" s="408">
        <v>1</v>
      </c>
      <c r="F208" s="408">
        <v>0</v>
      </c>
      <c r="G208" s="408">
        <v>93</v>
      </c>
      <c r="H208" s="408">
        <v>183</v>
      </c>
      <c r="I208" s="408">
        <v>1</v>
      </c>
      <c r="J208" s="408">
        <v>277</v>
      </c>
      <c r="K208" s="408">
        <v>183.5</v>
      </c>
      <c r="L208" s="408">
        <v>177.5</v>
      </c>
      <c r="M208" s="408">
        <v>6</v>
      </c>
      <c r="N208" s="408">
        <v>183.5</v>
      </c>
      <c r="O208" s="408">
        <v>177.5</v>
      </c>
      <c r="P208" s="408">
        <v>6</v>
      </c>
    </row>
    <row r="209" spans="1:16" ht="12.75">
      <c r="A209" s="408">
        <v>1100</v>
      </c>
      <c r="B209" s="409" t="s">
        <v>272</v>
      </c>
      <c r="C209" s="408" t="s">
        <v>591</v>
      </c>
      <c r="D209" s="409" t="s">
        <v>344</v>
      </c>
      <c r="E209" s="408">
        <v>1.2</v>
      </c>
      <c r="F209" s="408">
        <v>0</v>
      </c>
      <c r="G209" s="408">
        <v>2</v>
      </c>
      <c r="H209" s="408">
        <v>19</v>
      </c>
      <c r="I209" s="408">
        <v>0</v>
      </c>
      <c r="J209" s="408">
        <v>21</v>
      </c>
      <c r="K209" s="408">
        <v>19</v>
      </c>
      <c r="L209" s="408">
        <v>20</v>
      </c>
      <c r="M209" s="408">
        <v>-1</v>
      </c>
      <c r="N209" s="408">
        <v>22.8</v>
      </c>
      <c r="O209" s="408">
        <v>24</v>
      </c>
      <c r="P209" s="408">
        <v>-1.2</v>
      </c>
    </row>
    <row r="210" spans="1:16" ht="12.75">
      <c r="A210" s="408">
        <v>1100</v>
      </c>
      <c r="B210" s="409" t="s">
        <v>272</v>
      </c>
      <c r="C210" s="408" t="s">
        <v>592</v>
      </c>
      <c r="D210" s="409" t="s">
        <v>348</v>
      </c>
      <c r="E210" s="408">
        <v>1</v>
      </c>
      <c r="F210" s="408">
        <v>0</v>
      </c>
      <c r="G210" s="408">
        <v>49</v>
      </c>
      <c r="H210" s="408">
        <v>117</v>
      </c>
      <c r="I210" s="408">
        <v>1</v>
      </c>
      <c r="J210" s="408">
        <v>167</v>
      </c>
      <c r="K210" s="408">
        <v>117.5</v>
      </c>
      <c r="L210" s="408">
        <v>102</v>
      </c>
      <c r="M210" s="408">
        <v>15.5</v>
      </c>
      <c r="N210" s="408">
        <v>117.5</v>
      </c>
      <c r="O210" s="408">
        <v>102</v>
      </c>
      <c r="P210" s="408">
        <v>15.5</v>
      </c>
    </row>
    <row r="211" spans="1:16" ht="12.75">
      <c r="A211" s="410">
        <v>1100</v>
      </c>
      <c r="B211" s="411" t="s">
        <v>272</v>
      </c>
      <c r="C211" s="410" t="s">
        <v>593</v>
      </c>
      <c r="D211" s="411" t="s">
        <v>350</v>
      </c>
      <c r="E211" s="410">
        <v>1</v>
      </c>
      <c r="F211" s="410">
        <v>0</v>
      </c>
      <c r="G211" s="410">
        <v>63</v>
      </c>
      <c r="H211" s="410">
        <v>156</v>
      </c>
      <c r="I211" s="410">
        <v>3</v>
      </c>
      <c r="J211" s="410">
        <v>222</v>
      </c>
      <c r="K211" s="410">
        <v>157.5</v>
      </c>
      <c r="L211" s="410">
        <v>140.5</v>
      </c>
      <c r="M211" s="410">
        <v>17</v>
      </c>
      <c r="N211" s="410">
        <v>157.5</v>
      </c>
      <c r="O211" s="410">
        <v>140.5</v>
      </c>
      <c r="P211" s="410">
        <v>17</v>
      </c>
    </row>
    <row r="212" spans="1:16" ht="13.5" thickBot="1">
      <c r="A212" s="412"/>
      <c r="B212" s="413"/>
      <c r="C212" s="414"/>
      <c r="D212" s="413"/>
      <c r="E212" s="414"/>
      <c r="F212" s="414"/>
      <c r="G212" s="414"/>
      <c r="H212" s="414"/>
      <c r="I212" s="414"/>
      <c r="J212" s="414"/>
      <c r="K212" s="414"/>
      <c r="L212" s="414"/>
      <c r="M212" s="414"/>
      <c r="N212" s="414"/>
      <c r="O212" s="414"/>
      <c r="P212" s="415"/>
    </row>
    <row r="213" spans="1:16" ht="12.75">
      <c r="A213" s="416">
        <v>1100</v>
      </c>
      <c r="B213" s="417" t="s">
        <v>272</v>
      </c>
      <c r="C213" s="418" t="s">
        <v>594</v>
      </c>
      <c r="D213" s="417"/>
      <c r="E213" s="418"/>
      <c r="F213" s="418">
        <v>3778</v>
      </c>
      <c r="G213" s="418">
        <v>768</v>
      </c>
      <c r="H213" s="418">
        <v>8723</v>
      </c>
      <c r="I213" s="418">
        <v>143</v>
      </c>
      <c r="J213" s="418">
        <v>13412</v>
      </c>
      <c r="K213" s="418">
        <v>12572.5</v>
      </c>
      <c r="L213" s="418">
        <v>10522.5</v>
      </c>
      <c r="M213" s="418">
        <v>2050</v>
      </c>
      <c r="N213" s="418">
        <v>19491.78</v>
      </c>
      <c r="O213" s="418">
        <v>16566.28</v>
      </c>
      <c r="P213" s="419">
        <v>2925.5</v>
      </c>
    </row>
    <row r="214" spans="1:16" ht="12.75">
      <c r="A214" s="420">
        <v>1100</v>
      </c>
      <c r="B214" s="409" t="s">
        <v>272</v>
      </c>
      <c r="C214" s="408" t="s">
        <v>595</v>
      </c>
      <c r="D214" s="409"/>
      <c r="E214" s="408"/>
      <c r="F214" s="408">
        <v>2214</v>
      </c>
      <c r="G214" s="408">
        <v>1827</v>
      </c>
      <c r="H214" s="408">
        <v>18094</v>
      </c>
      <c r="I214" s="408">
        <v>246</v>
      </c>
      <c r="J214" s="408">
        <v>22381</v>
      </c>
      <c r="K214" s="408">
        <v>20431</v>
      </c>
      <c r="L214" s="408">
        <v>22468.5</v>
      </c>
      <c r="M214" s="408">
        <v>-2037.5</v>
      </c>
      <c r="N214" s="408">
        <v>36360.82</v>
      </c>
      <c r="O214" s="408">
        <v>39233.25</v>
      </c>
      <c r="P214" s="421">
        <v>-2872.43</v>
      </c>
    </row>
    <row r="215" spans="1:16" ht="12.75">
      <c r="A215" s="420">
        <v>1100</v>
      </c>
      <c r="B215" s="409" t="s">
        <v>272</v>
      </c>
      <c r="C215" s="408" t="s">
        <v>596</v>
      </c>
      <c r="D215" s="409"/>
      <c r="E215" s="408"/>
      <c r="F215" s="408">
        <v>0</v>
      </c>
      <c r="G215" s="408">
        <v>221</v>
      </c>
      <c r="H215" s="408">
        <v>2939</v>
      </c>
      <c r="I215" s="408">
        <v>44</v>
      </c>
      <c r="J215" s="408">
        <v>3204</v>
      </c>
      <c r="K215" s="408">
        <v>2961</v>
      </c>
      <c r="L215" s="408">
        <v>2057.5</v>
      </c>
      <c r="M215" s="408">
        <v>903.5</v>
      </c>
      <c r="N215" s="408">
        <v>4397.02</v>
      </c>
      <c r="O215" s="408">
        <v>2715.45</v>
      </c>
      <c r="P215" s="421">
        <v>1681.57</v>
      </c>
    </row>
    <row r="216" spans="1:16" ht="13.5" thickBot="1">
      <c r="A216" s="422">
        <v>1100</v>
      </c>
      <c r="B216" s="411" t="s">
        <v>272</v>
      </c>
      <c r="C216" s="410" t="s">
        <v>597</v>
      </c>
      <c r="D216" s="411"/>
      <c r="E216" s="410"/>
      <c r="F216" s="410">
        <v>0</v>
      </c>
      <c r="G216" s="410">
        <v>2215</v>
      </c>
      <c r="H216" s="410">
        <v>5042</v>
      </c>
      <c r="I216" s="410">
        <v>56</v>
      </c>
      <c r="J216" s="410">
        <v>7313</v>
      </c>
      <c r="K216" s="410">
        <v>5070</v>
      </c>
      <c r="L216" s="410">
        <v>4803.5</v>
      </c>
      <c r="M216" s="410">
        <v>266.5</v>
      </c>
      <c r="N216" s="410">
        <v>9086.4</v>
      </c>
      <c r="O216" s="410">
        <v>8604.15</v>
      </c>
      <c r="P216" s="423">
        <v>482.25</v>
      </c>
    </row>
    <row r="217" spans="1:16" ht="13.5" thickBot="1">
      <c r="A217" s="424"/>
      <c r="B217" s="425"/>
      <c r="C217" s="426" t="s">
        <v>125</v>
      </c>
      <c r="D217" s="425"/>
      <c r="E217" s="426"/>
      <c r="F217" s="426">
        <f aca="true" t="shared" si="0" ref="F217:P217">SUM(F213:F216)</f>
        <v>5992</v>
      </c>
      <c r="G217" s="426">
        <f t="shared" si="0"/>
        <v>5031</v>
      </c>
      <c r="H217" s="426">
        <f t="shared" si="0"/>
        <v>34798</v>
      </c>
      <c r="I217" s="426">
        <f t="shared" si="0"/>
        <v>489</v>
      </c>
      <c r="J217" s="426">
        <f t="shared" si="0"/>
        <v>46310</v>
      </c>
      <c r="K217" s="426">
        <f t="shared" si="0"/>
        <v>41034.5</v>
      </c>
      <c r="L217" s="426">
        <f t="shared" si="0"/>
        <v>39852</v>
      </c>
      <c r="M217" s="426">
        <f t="shared" si="0"/>
        <v>1182.5</v>
      </c>
      <c r="N217" s="426">
        <f t="shared" si="0"/>
        <v>69336.01999999999</v>
      </c>
      <c r="O217" s="426">
        <f t="shared" si="0"/>
        <v>67119.12999999999</v>
      </c>
      <c r="P217" s="426">
        <f t="shared" si="0"/>
        <v>2216.8900000000003</v>
      </c>
    </row>
    <row r="218" spans="1:16" ht="12.75">
      <c r="A218" s="427">
        <v>1200</v>
      </c>
      <c r="B218" s="428" t="s">
        <v>598</v>
      </c>
      <c r="C218" s="427" t="s">
        <v>599</v>
      </c>
      <c r="D218" s="428" t="s">
        <v>449</v>
      </c>
      <c r="E218" s="427">
        <v>1.65</v>
      </c>
      <c r="F218" s="427">
        <v>20</v>
      </c>
      <c r="G218" s="427">
        <v>2</v>
      </c>
      <c r="H218" s="427">
        <v>70</v>
      </c>
      <c r="I218" s="427">
        <v>3</v>
      </c>
      <c r="J218" s="427">
        <v>95</v>
      </c>
      <c r="K218" s="427">
        <v>91.5</v>
      </c>
      <c r="L218" s="427">
        <v>81.5</v>
      </c>
      <c r="M218" s="427">
        <v>10</v>
      </c>
      <c r="N218" s="427">
        <v>150.97</v>
      </c>
      <c r="O218" s="427">
        <v>134.47</v>
      </c>
      <c r="P218" s="427">
        <v>16.5</v>
      </c>
    </row>
    <row r="219" spans="1:16" ht="12.75">
      <c r="A219" s="408">
        <v>1200</v>
      </c>
      <c r="B219" s="409" t="s">
        <v>598</v>
      </c>
      <c r="C219" s="408" t="s">
        <v>287</v>
      </c>
      <c r="D219" s="409" t="s">
        <v>288</v>
      </c>
      <c r="E219" s="408">
        <v>2.25</v>
      </c>
      <c r="F219" s="408">
        <v>65</v>
      </c>
      <c r="G219" s="408">
        <v>3</v>
      </c>
      <c r="H219" s="408">
        <v>251</v>
      </c>
      <c r="I219" s="408">
        <v>0</v>
      </c>
      <c r="J219" s="408">
        <v>319</v>
      </c>
      <c r="K219" s="408">
        <v>316</v>
      </c>
      <c r="L219" s="408">
        <v>350</v>
      </c>
      <c r="M219" s="408">
        <v>-34</v>
      </c>
      <c r="N219" s="408">
        <v>711</v>
      </c>
      <c r="O219" s="408">
        <v>787.5</v>
      </c>
      <c r="P219" s="408">
        <v>-76.5</v>
      </c>
    </row>
    <row r="220" spans="1:16" ht="12.75">
      <c r="A220" s="408">
        <v>1200</v>
      </c>
      <c r="B220" s="409" t="s">
        <v>598</v>
      </c>
      <c r="C220" s="408" t="s">
        <v>600</v>
      </c>
      <c r="D220" s="409" t="s">
        <v>601</v>
      </c>
      <c r="E220" s="408">
        <v>2.25</v>
      </c>
      <c r="F220" s="408">
        <v>38</v>
      </c>
      <c r="G220" s="408">
        <v>2</v>
      </c>
      <c r="H220" s="408">
        <v>113</v>
      </c>
      <c r="I220" s="408">
        <v>1</v>
      </c>
      <c r="J220" s="408">
        <v>154</v>
      </c>
      <c r="K220" s="408">
        <v>151.5</v>
      </c>
      <c r="L220" s="408">
        <v>142</v>
      </c>
      <c r="M220" s="408">
        <v>9.5</v>
      </c>
      <c r="N220" s="408">
        <v>340.88</v>
      </c>
      <c r="O220" s="408">
        <v>319.5</v>
      </c>
      <c r="P220" s="408">
        <v>21.38</v>
      </c>
    </row>
    <row r="221" spans="1:16" ht="12.75">
      <c r="A221" s="408">
        <v>1200</v>
      </c>
      <c r="B221" s="409" t="s">
        <v>598</v>
      </c>
      <c r="C221" s="408" t="s">
        <v>289</v>
      </c>
      <c r="D221" s="409" t="s">
        <v>290</v>
      </c>
      <c r="E221" s="408">
        <v>1.65</v>
      </c>
      <c r="F221" s="408">
        <v>13</v>
      </c>
      <c r="G221" s="408">
        <v>0</v>
      </c>
      <c r="H221" s="408">
        <v>31</v>
      </c>
      <c r="I221" s="408">
        <v>0</v>
      </c>
      <c r="J221" s="408">
        <v>44</v>
      </c>
      <c r="K221" s="408">
        <v>44</v>
      </c>
      <c r="L221" s="408">
        <v>44.5</v>
      </c>
      <c r="M221" s="408">
        <v>-0.5</v>
      </c>
      <c r="N221" s="408">
        <v>72.6</v>
      </c>
      <c r="O221" s="408">
        <v>73.42</v>
      </c>
      <c r="P221" s="408">
        <v>-0.82</v>
      </c>
    </row>
    <row r="222" spans="1:16" ht="12.75">
      <c r="A222" s="408">
        <v>1200</v>
      </c>
      <c r="B222" s="409" t="s">
        <v>598</v>
      </c>
      <c r="C222" s="408" t="s">
        <v>602</v>
      </c>
      <c r="D222" s="409" t="s">
        <v>603</v>
      </c>
      <c r="E222" s="408">
        <v>1.65</v>
      </c>
      <c r="F222" s="408">
        <v>46</v>
      </c>
      <c r="G222" s="408">
        <v>16</v>
      </c>
      <c r="H222" s="408">
        <v>91</v>
      </c>
      <c r="I222" s="408">
        <v>3</v>
      </c>
      <c r="J222" s="408">
        <v>156</v>
      </c>
      <c r="K222" s="408">
        <v>138.5</v>
      </c>
      <c r="L222" s="408">
        <v>110</v>
      </c>
      <c r="M222" s="408">
        <v>28.5</v>
      </c>
      <c r="N222" s="408">
        <v>228.52</v>
      </c>
      <c r="O222" s="408">
        <v>181.5</v>
      </c>
      <c r="P222" s="408">
        <v>47.02</v>
      </c>
    </row>
    <row r="223" spans="1:16" ht="12.75">
      <c r="A223" s="408">
        <v>1200</v>
      </c>
      <c r="B223" s="409" t="s">
        <v>598</v>
      </c>
      <c r="C223" s="408" t="s">
        <v>604</v>
      </c>
      <c r="D223" s="409" t="s">
        <v>605</v>
      </c>
      <c r="E223" s="408">
        <v>1.65</v>
      </c>
      <c r="F223" s="408">
        <v>63</v>
      </c>
      <c r="G223" s="408">
        <v>14</v>
      </c>
      <c r="H223" s="408">
        <v>133</v>
      </c>
      <c r="I223" s="408">
        <v>4</v>
      </c>
      <c r="J223" s="408">
        <v>214</v>
      </c>
      <c r="K223" s="408">
        <v>198</v>
      </c>
      <c r="L223" s="408">
        <v>181.5</v>
      </c>
      <c r="M223" s="408">
        <v>16.5</v>
      </c>
      <c r="N223" s="408">
        <v>326.7</v>
      </c>
      <c r="O223" s="408">
        <v>299.48</v>
      </c>
      <c r="P223" s="408">
        <v>27.22</v>
      </c>
    </row>
    <row r="224" spans="1:16" ht="12.75">
      <c r="A224" s="408">
        <v>1200</v>
      </c>
      <c r="B224" s="409" t="s">
        <v>598</v>
      </c>
      <c r="C224" s="408" t="s">
        <v>606</v>
      </c>
      <c r="D224" s="409" t="s">
        <v>607</v>
      </c>
      <c r="E224" s="408">
        <v>2.25</v>
      </c>
      <c r="F224" s="408">
        <v>34</v>
      </c>
      <c r="G224" s="408">
        <v>2</v>
      </c>
      <c r="H224" s="408">
        <v>21</v>
      </c>
      <c r="I224" s="408">
        <v>2</v>
      </c>
      <c r="J224" s="408">
        <v>59</v>
      </c>
      <c r="K224" s="408">
        <v>56</v>
      </c>
      <c r="L224" s="408">
        <v>35</v>
      </c>
      <c r="M224" s="408">
        <v>21</v>
      </c>
      <c r="N224" s="408">
        <v>126</v>
      </c>
      <c r="O224" s="408">
        <v>78.75</v>
      </c>
      <c r="P224" s="408">
        <v>47.25</v>
      </c>
    </row>
    <row r="225" spans="1:16" ht="12.75">
      <c r="A225" s="408">
        <v>1200</v>
      </c>
      <c r="B225" s="409" t="s">
        <v>598</v>
      </c>
      <c r="C225" s="408" t="s">
        <v>608</v>
      </c>
      <c r="D225" s="409" t="s">
        <v>609</v>
      </c>
      <c r="E225" s="408">
        <v>2.25</v>
      </c>
      <c r="F225" s="408">
        <v>10</v>
      </c>
      <c r="G225" s="408">
        <v>0</v>
      </c>
      <c r="H225" s="408">
        <v>18</v>
      </c>
      <c r="I225" s="408">
        <v>0</v>
      </c>
      <c r="J225" s="408">
        <v>28</v>
      </c>
      <c r="K225" s="408">
        <v>28</v>
      </c>
      <c r="L225" s="408">
        <v>0</v>
      </c>
      <c r="M225" s="408">
        <v>28</v>
      </c>
      <c r="N225" s="408">
        <v>63</v>
      </c>
      <c r="O225" s="408">
        <v>0</v>
      </c>
      <c r="P225" s="408">
        <v>63</v>
      </c>
    </row>
    <row r="226" spans="1:16" ht="12.75">
      <c r="A226" s="408">
        <v>1200</v>
      </c>
      <c r="B226" s="409" t="s">
        <v>598</v>
      </c>
      <c r="C226" s="408" t="s">
        <v>610</v>
      </c>
      <c r="D226" s="409" t="s">
        <v>611</v>
      </c>
      <c r="E226" s="408">
        <v>2.25</v>
      </c>
      <c r="F226" s="408">
        <v>92</v>
      </c>
      <c r="G226" s="408">
        <v>5</v>
      </c>
      <c r="H226" s="408">
        <v>126</v>
      </c>
      <c r="I226" s="408">
        <v>3</v>
      </c>
      <c r="J226" s="408">
        <v>226</v>
      </c>
      <c r="K226" s="408">
        <v>219.5</v>
      </c>
      <c r="L226" s="408">
        <v>162.5</v>
      </c>
      <c r="M226" s="408">
        <v>57</v>
      </c>
      <c r="N226" s="408">
        <v>493.88</v>
      </c>
      <c r="O226" s="408">
        <v>365.62</v>
      </c>
      <c r="P226" s="408">
        <v>128.25</v>
      </c>
    </row>
    <row r="227" spans="1:16" ht="12.75">
      <c r="A227" s="408">
        <v>1200</v>
      </c>
      <c r="B227" s="409" t="s">
        <v>598</v>
      </c>
      <c r="C227" s="408" t="s">
        <v>299</v>
      </c>
      <c r="D227" s="409" t="s">
        <v>300</v>
      </c>
      <c r="E227" s="408">
        <v>1.65</v>
      </c>
      <c r="F227" s="408">
        <v>172</v>
      </c>
      <c r="G227" s="408">
        <v>5</v>
      </c>
      <c r="H227" s="408">
        <v>243</v>
      </c>
      <c r="I227" s="408">
        <v>0</v>
      </c>
      <c r="J227" s="408">
        <v>420</v>
      </c>
      <c r="K227" s="408">
        <v>415</v>
      </c>
      <c r="L227" s="408">
        <v>363.5</v>
      </c>
      <c r="M227" s="408">
        <v>51.5</v>
      </c>
      <c r="N227" s="408">
        <v>684.75</v>
      </c>
      <c r="O227" s="408">
        <v>599.77</v>
      </c>
      <c r="P227" s="408">
        <v>84.98</v>
      </c>
    </row>
    <row r="228" spans="1:16" ht="12.75">
      <c r="A228" s="408">
        <v>1200</v>
      </c>
      <c r="B228" s="409" t="s">
        <v>598</v>
      </c>
      <c r="C228" s="408" t="s">
        <v>301</v>
      </c>
      <c r="D228" s="409" t="s">
        <v>302</v>
      </c>
      <c r="E228" s="408">
        <v>1.65</v>
      </c>
      <c r="F228" s="408">
        <v>142</v>
      </c>
      <c r="G228" s="408">
        <v>7</v>
      </c>
      <c r="H228" s="408">
        <v>309</v>
      </c>
      <c r="I228" s="408">
        <v>1</v>
      </c>
      <c r="J228" s="408">
        <v>459</v>
      </c>
      <c r="K228" s="408">
        <v>451.5</v>
      </c>
      <c r="L228" s="408">
        <v>461</v>
      </c>
      <c r="M228" s="408">
        <v>-9.5</v>
      </c>
      <c r="N228" s="408">
        <v>744.97</v>
      </c>
      <c r="O228" s="408">
        <v>760.65</v>
      </c>
      <c r="P228" s="408">
        <v>-15.67</v>
      </c>
    </row>
    <row r="229" spans="1:16" ht="12.75">
      <c r="A229" s="408">
        <v>1200</v>
      </c>
      <c r="B229" s="409" t="s">
        <v>598</v>
      </c>
      <c r="C229" s="408" t="s">
        <v>303</v>
      </c>
      <c r="D229" s="409" t="s">
        <v>304</v>
      </c>
      <c r="E229" s="408">
        <v>2.25</v>
      </c>
      <c r="F229" s="408">
        <v>106</v>
      </c>
      <c r="G229" s="408">
        <v>8</v>
      </c>
      <c r="H229" s="408">
        <v>231</v>
      </c>
      <c r="I229" s="408">
        <v>1</v>
      </c>
      <c r="J229" s="408">
        <v>346</v>
      </c>
      <c r="K229" s="408">
        <v>337.5</v>
      </c>
      <c r="L229" s="408">
        <v>259</v>
      </c>
      <c r="M229" s="408">
        <v>78.5</v>
      </c>
      <c r="N229" s="408">
        <v>759.38</v>
      </c>
      <c r="O229" s="408">
        <v>582.75</v>
      </c>
      <c r="P229" s="408">
        <v>176.62</v>
      </c>
    </row>
    <row r="230" spans="1:16" ht="12.75">
      <c r="A230" s="408">
        <v>1200</v>
      </c>
      <c r="B230" s="409" t="s">
        <v>598</v>
      </c>
      <c r="C230" s="408" t="s">
        <v>307</v>
      </c>
      <c r="D230" s="409" t="s">
        <v>308</v>
      </c>
      <c r="E230" s="408">
        <v>1</v>
      </c>
      <c r="F230" s="408">
        <v>22</v>
      </c>
      <c r="G230" s="408">
        <v>3</v>
      </c>
      <c r="H230" s="408">
        <v>66</v>
      </c>
      <c r="I230" s="408">
        <v>0</v>
      </c>
      <c r="J230" s="408">
        <v>91</v>
      </c>
      <c r="K230" s="408">
        <v>88</v>
      </c>
      <c r="L230" s="408">
        <v>87.5</v>
      </c>
      <c r="M230" s="408">
        <v>0.5</v>
      </c>
      <c r="N230" s="408">
        <v>88</v>
      </c>
      <c r="O230" s="408">
        <v>87.5</v>
      </c>
      <c r="P230" s="408">
        <v>0.5</v>
      </c>
    </row>
    <row r="231" spans="1:16" ht="12.75">
      <c r="A231" s="408">
        <v>1200</v>
      </c>
      <c r="B231" s="409" t="s">
        <v>598</v>
      </c>
      <c r="C231" s="408" t="s">
        <v>612</v>
      </c>
      <c r="D231" s="409" t="s">
        <v>613</v>
      </c>
      <c r="E231" s="408">
        <v>1</v>
      </c>
      <c r="F231" s="408">
        <v>247</v>
      </c>
      <c r="G231" s="408">
        <v>14</v>
      </c>
      <c r="H231" s="408">
        <v>653</v>
      </c>
      <c r="I231" s="408">
        <v>10</v>
      </c>
      <c r="J231" s="408">
        <v>924</v>
      </c>
      <c r="K231" s="408">
        <v>905</v>
      </c>
      <c r="L231" s="408">
        <v>773.5</v>
      </c>
      <c r="M231" s="408">
        <v>131.5</v>
      </c>
      <c r="N231" s="408">
        <v>905</v>
      </c>
      <c r="O231" s="408">
        <v>773.5</v>
      </c>
      <c r="P231" s="408">
        <v>131.5</v>
      </c>
    </row>
    <row r="232" spans="1:16" ht="12.75">
      <c r="A232" s="408">
        <v>1200</v>
      </c>
      <c r="B232" s="409" t="s">
        <v>598</v>
      </c>
      <c r="C232" s="408" t="s">
        <v>323</v>
      </c>
      <c r="D232" s="409" t="s">
        <v>324</v>
      </c>
      <c r="E232" s="408">
        <v>1</v>
      </c>
      <c r="F232" s="408">
        <v>49</v>
      </c>
      <c r="G232" s="408">
        <v>1</v>
      </c>
      <c r="H232" s="408">
        <v>73</v>
      </c>
      <c r="I232" s="408">
        <v>0</v>
      </c>
      <c r="J232" s="408">
        <v>123</v>
      </c>
      <c r="K232" s="408">
        <v>122</v>
      </c>
      <c r="L232" s="408">
        <v>90</v>
      </c>
      <c r="M232" s="408">
        <v>32</v>
      </c>
      <c r="N232" s="408">
        <v>122</v>
      </c>
      <c r="O232" s="408">
        <v>90</v>
      </c>
      <c r="P232" s="408">
        <v>32</v>
      </c>
    </row>
    <row r="233" spans="1:16" ht="12.75">
      <c r="A233" s="408">
        <v>1200</v>
      </c>
      <c r="B233" s="409" t="s">
        <v>598</v>
      </c>
      <c r="C233" s="408" t="s">
        <v>329</v>
      </c>
      <c r="D233" s="409" t="s">
        <v>330</v>
      </c>
      <c r="E233" s="408">
        <v>1.2</v>
      </c>
      <c r="F233" s="408">
        <v>71</v>
      </c>
      <c r="G233" s="408">
        <v>3</v>
      </c>
      <c r="H233" s="408">
        <v>199</v>
      </c>
      <c r="I233" s="408">
        <v>1</v>
      </c>
      <c r="J233" s="408">
        <v>274</v>
      </c>
      <c r="K233" s="408">
        <v>270.5</v>
      </c>
      <c r="L233" s="408">
        <v>238.5</v>
      </c>
      <c r="M233" s="408">
        <v>32</v>
      </c>
      <c r="N233" s="408">
        <v>324.6</v>
      </c>
      <c r="O233" s="408">
        <v>286.2</v>
      </c>
      <c r="P233" s="408">
        <v>38.4</v>
      </c>
    </row>
    <row r="234" spans="1:16" ht="12.75">
      <c r="A234" s="408">
        <v>1200</v>
      </c>
      <c r="B234" s="409" t="s">
        <v>598</v>
      </c>
      <c r="C234" s="408" t="s">
        <v>335</v>
      </c>
      <c r="D234" s="409" t="s">
        <v>336</v>
      </c>
      <c r="E234" s="408">
        <v>1.65</v>
      </c>
      <c r="F234" s="408">
        <v>33</v>
      </c>
      <c r="G234" s="408">
        <v>4</v>
      </c>
      <c r="H234" s="408">
        <v>88</v>
      </c>
      <c r="I234" s="408">
        <v>1</v>
      </c>
      <c r="J234" s="408">
        <v>126</v>
      </c>
      <c r="K234" s="408">
        <v>121.5</v>
      </c>
      <c r="L234" s="408">
        <v>94</v>
      </c>
      <c r="M234" s="408">
        <v>27.5</v>
      </c>
      <c r="N234" s="408">
        <v>200.47</v>
      </c>
      <c r="O234" s="408">
        <v>155.1</v>
      </c>
      <c r="P234" s="408">
        <v>45.38</v>
      </c>
    </row>
    <row r="235" spans="1:16" ht="12.75">
      <c r="A235" s="408">
        <v>1200</v>
      </c>
      <c r="B235" s="409" t="s">
        <v>598</v>
      </c>
      <c r="C235" s="408" t="s">
        <v>337</v>
      </c>
      <c r="D235" s="409" t="s">
        <v>338</v>
      </c>
      <c r="E235" s="408">
        <v>1</v>
      </c>
      <c r="F235" s="408">
        <v>19</v>
      </c>
      <c r="G235" s="408">
        <v>8</v>
      </c>
      <c r="H235" s="408">
        <v>34</v>
      </c>
      <c r="I235" s="408">
        <v>2</v>
      </c>
      <c r="J235" s="408">
        <v>63</v>
      </c>
      <c r="K235" s="408">
        <v>54</v>
      </c>
      <c r="L235" s="408">
        <v>52.5</v>
      </c>
      <c r="M235" s="408">
        <v>1.5</v>
      </c>
      <c r="N235" s="408">
        <v>54</v>
      </c>
      <c r="O235" s="408">
        <v>52.5</v>
      </c>
      <c r="P235" s="408">
        <v>1.5</v>
      </c>
    </row>
    <row r="236" spans="1:16" ht="12.75">
      <c r="A236" s="408">
        <v>1200</v>
      </c>
      <c r="B236" s="409" t="s">
        <v>598</v>
      </c>
      <c r="C236" s="408" t="s">
        <v>614</v>
      </c>
      <c r="D236" s="409" t="s">
        <v>615</v>
      </c>
      <c r="E236" s="408">
        <v>1</v>
      </c>
      <c r="F236" s="408">
        <v>84</v>
      </c>
      <c r="G236" s="408">
        <v>6</v>
      </c>
      <c r="H236" s="408">
        <v>213</v>
      </c>
      <c r="I236" s="408">
        <v>2</v>
      </c>
      <c r="J236" s="408">
        <v>305</v>
      </c>
      <c r="K236" s="408">
        <v>298</v>
      </c>
      <c r="L236" s="408">
        <v>266.5</v>
      </c>
      <c r="M236" s="408">
        <v>31.5</v>
      </c>
      <c r="N236" s="408">
        <v>298</v>
      </c>
      <c r="O236" s="408">
        <v>266.5</v>
      </c>
      <c r="P236" s="408">
        <v>31.5</v>
      </c>
    </row>
    <row r="237" spans="1:16" ht="12.75">
      <c r="A237" s="408">
        <v>1200</v>
      </c>
      <c r="B237" s="409" t="s">
        <v>598</v>
      </c>
      <c r="C237" s="408" t="s">
        <v>339</v>
      </c>
      <c r="D237" s="409" t="s">
        <v>340</v>
      </c>
      <c r="E237" s="408">
        <v>1.2</v>
      </c>
      <c r="F237" s="408">
        <v>47</v>
      </c>
      <c r="G237" s="408">
        <v>0</v>
      </c>
      <c r="H237" s="408">
        <v>57</v>
      </c>
      <c r="I237" s="408">
        <v>0</v>
      </c>
      <c r="J237" s="408">
        <v>104</v>
      </c>
      <c r="K237" s="408">
        <v>104</v>
      </c>
      <c r="L237" s="408">
        <v>46</v>
      </c>
      <c r="M237" s="408">
        <v>58</v>
      </c>
      <c r="N237" s="408">
        <v>124.8</v>
      </c>
      <c r="O237" s="408">
        <v>55.2</v>
      </c>
      <c r="P237" s="408">
        <v>69.6</v>
      </c>
    </row>
    <row r="238" spans="1:16" ht="12.75">
      <c r="A238" s="408">
        <v>1200</v>
      </c>
      <c r="B238" s="409" t="s">
        <v>598</v>
      </c>
      <c r="C238" s="408" t="s">
        <v>343</v>
      </c>
      <c r="D238" s="409" t="s">
        <v>344</v>
      </c>
      <c r="E238" s="408">
        <v>1.2</v>
      </c>
      <c r="F238" s="408">
        <v>183</v>
      </c>
      <c r="G238" s="408">
        <v>4</v>
      </c>
      <c r="H238" s="408">
        <v>275</v>
      </c>
      <c r="I238" s="408">
        <v>3</v>
      </c>
      <c r="J238" s="408">
        <v>465</v>
      </c>
      <c r="K238" s="408">
        <v>459.5</v>
      </c>
      <c r="L238" s="408">
        <v>240</v>
      </c>
      <c r="M238" s="408">
        <v>219.5</v>
      </c>
      <c r="N238" s="408">
        <v>551.4</v>
      </c>
      <c r="O238" s="408">
        <v>288</v>
      </c>
      <c r="P238" s="408">
        <v>263.4</v>
      </c>
    </row>
    <row r="239" spans="1:16" ht="12.75">
      <c r="A239" s="408">
        <v>1200</v>
      </c>
      <c r="B239" s="409" t="s">
        <v>598</v>
      </c>
      <c r="C239" s="408" t="s">
        <v>347</v>
      </c>
      <c r="D239" s="409" t="s">
        <v>348</v>
      </c>
      <c r="E239" s="408">
        <v>1</v>
      </c>
      <c r="F239" s="408">
        <v>6</v>
      </c>
      <c r="G239" s="408">
        <v>13</v>
      </c>
      <c r="H239" s="408">
        <v>69</v>
      </c>
      <c r="I239" s="408">
        <v>0</v>
      </c>
      <c r="J239" s="408">
        <v>88</v>
      </c>
      <c r="K239" s="408">
        <v>75</v>
      </c>
      <c r="L239" s="408">
        <v>84</v>
      </c>
      <c r="M239" s="408">
        <v>-9</v>
      </c>
      <c r="N239" s="408">
        <v>75</v>
      </c>
      <c r="O239" s="408">
        <v>84</v>
      </c>
      <c r="P239" s="408">
        <v>-9</v>
      </c>
    </row>
    <row r="240" spans="1:16" ht="12.75">
      <c r="A240" s="408">
        <v>1200</v>
      </c>
      <c r="B240" s="409" t="s">
        <v>598</v>
      </c>
      <c r="C240" s="408" t="s">
        <v>349</v>
      </c>
      <c r="D240" s="409" t="s">
        <v>350</v>
      </c>
      <c r="E240" s="408">
        <v>1</v>
      </c>
      <c r="F240" s="408">
        <v>39</v>
      </c>
      <c r="G240" s="408">
        <v>0</v>
      </c>
      <c r="H240" s="408">
        <v>7</v>
      </c>
      <c r="I240" s="408">
        <v>0</v>
      </c>
      <c r="J240" s="408">
        <v>46</v>
      </c>
      <c r="K240" s="408">
        <v>46</v>
      </c>
      <c r="L240" s="408">
        <v>0</v>
      </c>
      <c r="M240" s="408">
        <v>46</v>
      </c>
      <c r="N240" s="408">
        <v>46</v>
      </c>
      <c r="O240" s="408">
        <v>0</v>
      </c>
      <c r="P240" s="408">
        <v>46</v>
      </c>
    </row>
    <row r="241" spans="1:16" ht="12.75">
      <c r="A241" s="408">
        <v>1200</v>
      </c>
      <c r="B241" s="409" t="s">
        <v>598</v>
      </c>
      <c r="C241" s="408" t="s">
        <v>616</v>
      </c>
      <c r="D241" s="409" t="s">
        <v>617</v>
      </c>
      <c r="E241" s="408">
        <v>2.25</v>
      </c>
      <c r="F241" s="408">
        <v>175</v>
      </c>
      <c r="G241" s="408">
        <v>19</v>
      </c>
      <c r="H241" s="408">
        <v>759</v>
      </c>
      <c r="I241" s="408">
        <v>1</v>
      </c>
      <c r="J241" s="408">
        <v>954</v>
      </c>
      <c r="K241" s="408">
        <v>934.5</v>
      </c>
      <c r="L241" s="408">
        <v>901.5</v>
      </c>
      <c r="M241" s="408">
        <v>33</v>
      </c>
      <c r="N241" s="408">
        <v>2102.62</v>
      </c>
      <c r="O241" s="408">
        <v>2028.38</v>
      </c>
      <c r="P241" s="408">
        <v>74.25</v>
      </c>
    </row>
    <row r="242" spans="1:16" ht="12.75">
      <c r="A242" s="408">
        <v>1200</v>
      </c>
      <c r="B242" s="409" t="s">
        <v>598</v>
      </c>
      <c r="C242" s="408" t="s">
        <v>618</v>
      </c>
      <c r="D242" s="409" t="s">
        <v>607</v>
      </c>
      <c r="E242" s="408">
        <v>2.25</v>
      </c>
      <c r="F242" s="408">
        <v>25</v>
      </c>
      <c r="G242" s="408">
        <v>1</v>
      </c>
      <c r="H242" s="408">
        <v>60</v>
      </c>
      <c r="I242" s="408">
        <v>0</v>
      </c>
      <c r="J242" s="408">
        <v>86</v>
      </c>
      <c r="K242" s="408">
        <v>85</v>
      </c>
      <c r="L242" s="408">
        <v>67</v>
      </c>
      <c r="M242" s="408">
        <v>18</v>
      </c>
      <c r="N242" s="408">
        <v>191.25</v>
      </c>
      <c r="O242" s="408">
        <v>150.75</v>
      </c>
      <c r="P242" s="408">
        <v>40.5</v>
      </c>
    </row>
    <row r="243" spans="1:16" ht="12.75">
      <c r="A243" s="408">
        <v>1200</v>
      </c>
      <c r="B243" s="409" t="s">
        <v>598</v>
      </c>
      <c r="C243" s="408" t="s">
        <v>389</v>
      </c>
      <c r="D243" s="409" t="s">
        <v>302</v>
      </c>
      <c r="E243" s="408">
        <v>1.65</v>
      </c>
      <c r="F243" s="408">
        <v>0</v>
      </c>
      <c r="G243" s="408">
        <v>5</v>
      </c>
      <c r="H243" s="408">
        <v>93</v>
      </c>
      <c r="I243" s="408">
        <v>1</v>
      </c>
      <c r="J243" s="408">
        <v>99</v>
      </c>
      <c r="K243" s="408">
        <v>93.5</v>
      </c>
      <c r="L243" s="408">
        <v>191</v>
      </c>
      <c r="M243" s="408">
        <v>-97.5</v>
      </c>
      <c r="N243" s="408">
        <v>154.27</v>
      </c>
      <c r="O243" s="408">
        <v>315.15</v>
      </c>
      <c r="P243" s="408">
        <v>-160.88</v>
      </c>
    </row>
    <row r="244" spans="1:16" ht="12.75">
      <c r="A244" s="408">
        <v>1200</v>
      </c>
      <c r="B244" s="409" t="s">
        <v>598</v>
      </c>
      <c r="C244" s="408" t="s">
        <v>391</v>
      </c>
      <c r="D244" s="409" t="s">
        <v>308</v>
      </c>
      <c r="E244" s="408">
        <v>1</v>
      </c>
      <c r="F244" s="408">
        <v>0</v>
      </c>
      <c r="G244" s="408">
        <v>6</v>
      </c>
      <c r="H244" s="408">
        <v>44</v>
      </c>
      <c r="I244" s="408">
        <v>0</v>
      </c>
      <c r="J244" s="408">
        <v>50</v>
      </c>
      <c r="K244" s="408">
        <v>44</v>
      </c>
      <c r="L244" s="408">
        <v>56</v>
      </c>
      <c r="M244" s="408">
        <v>-12</v>
      </c>
      <c r="N244" s="408">
        <v>44</v>
      </c>
      <c r="O244" s="408">
        <v>56</v>
      </c>
      <c r="P244" s="408">
        <v>-12</v>
      </c>
    </row>
    <row r="245" spans="1:16" ht="12.75">
      <c r="A245" s="408">
        <v>1200</v>
      </c>
      <c r="B245" s="409" t="s">
        <v>598</v>
      </c>
      <c r="C245" s="408" t="s">
        <v>392</v>
      </c>
      <c r="D245" s="409" t="s">
        <v>310</v>
      </c>
      <c r="E245" s="408">
        <v>1</v>
      </c>
      <c r="F245" s="408">
        <v>2</v>
      </c>
      <c r="G245" s="408">
        <v>2</v>
      </c>
      <c r="H245" s="408">
        <v>23</v>
      </c>
      <c r="I245" s="408">
        <v>0</v>
      </c>
      <c r="J245" s="408">
        <v>27</v>
      </c>
      <c r="K245" s="408">
        <v>25</v>
      </c>
      <c r="L245" s="408">
        <v>25</v>
      </c>
      <c r="M245" s="408">
        <v>0</v>
      </c>
      <c r="N245" s="408">
        <v>25</v>
      </c>
      <c r="O245" s="408">
        <v>25</v>
      </c>
      <c r="P245" s="408">
        <v>0</v>
      </c>
    </row>
    <row r="246" spans="1:16" ht="12.75">
      <c r="A246" s="408">
        <v>1200</v>
      </c>
      <c r="B246" s="409" t="s">
        <v>598</v>
      </c>
      <c r="C246" s="408" t="s">
        <v>619</v>
      </c>
      <c r="D246" s="409" t="s">
        <v>613</v>
      </c>
      <c r="E246" s="408">
        <v>1</v>
      </c>
      <c r="F246" s="408">
        <v>0</v>
      </c>
      <c r="G246" s="408">
        <v>7</v>
      </c>
      <c r="H246" s="408">
        <v>30</v>
      </c>
      <c r="I246" s="408">
        <v>0</v>
      </c>
      <c r="J246" s="408">
        <v>37</v>
      </c>
      <c r="K246" s="408">
        <v>30</v>
      </c>
      <c r="L246" s="408">
        <v>185.5</v>
      </c>
      <c r="M246" s="408">
        <v>-155.5</v>
      </c>
      <c r="N246" s="408">
        <v>30</v>
      </c>
      <c r="O246" s="408">
        <v>185.5</v>
      </c>
      <c r="P246" s="408">
        <v>-155.5</v>
      </c>
    </row>
    <row r="247" spans="1:16" ht="12.75">
      <c r="A247" s="408">
        <v>1200</v>
      </c>
      <c r="B247" s="409" t="s">
        <v>598</v>
      </c>
      <c r="C247" s="408" t="s">
        <v>399</v>
      </c>
      <c r="D247" s="409" t="s">
        <v>324</v>
      </c>
      <c r="E247" s="408">
        <v>1</v>
      </c>
      <c r="F247" s="408">
        <v>0</v>
      </c>
      <c r="G247" s="408">
        <v>8</v>
      </c>
      <c r="H247" s="408">
        <v>72</v>
      </c>
      <c r="I247" s="408">
        <v>0</v>
      </c>
      <c r="J247" s="408">
        <v>80</v>
      </c>
      <c r="K247" s="408">
        <v>72</v>
      </c>
      <c r="L247" s="408">
        <v>88</v>
      </c>
      <c r="M247" s="408">
        <v>-16</v>
      </c>
      <c r="N247" s="408">
        <v>72</v>
      </c>
      <c r="O247" s="408">
        <v>88</v>
      </c>
      <c r="P247" s="408">
        <v>-16</v>
      </c>
    </row>
    <row r="248" spans="1:16" ht="12.75">
      <c r="A248" s="408">
        <v>1200</v>
      </c>
      <c r="B248" s="409" t="s">
        <v>598</v>
      </c>
      <c r="C248" s="408" t="s">
        <v>407</v>
      </c>
      <c r="D248" s="409" t="s">
        <v>408</v>
      </c>
      <c r="E248" s="408">
        <v>1.2</v>
      </c>
      <c r="F248" s="408">
        <v>349</v>
      </c>
      <c r="G248" s="408">
        <v>59</v>
      </c>
      <c r="H248" s="408">
        <v>1234</v>
      </c>
      <c r="I248" s="408">
        <v>9</v>
      </c>
      <c r="J248" s="408">
        <v>1651</v>
      </c>
      <c r="K248" s="408">
        <v>1587.5</v>
      </c>
      <c r="L248" s="408">
        <v>1593</v>
      </c>
      <c r="M248" s="408">
        <v>-5.5</v>
      </c>
      <c r="N248" s="408">
        <v>1905</v>
      </c>
      <c r="O248" s="408">
        <v>1911.6</v>
      </c>
      <c r="P248" s="408">
        <v>-6.6</v>
      </c>
    </row>
    <row r="249" spans="1:16" ht="12.75">
      <c r="A249" s="408">
        <v>1200</v>
      </c>
      <c r="B249" s="409" t="s">
        <v>598</v>
      </c>
      <c r="C249" s="408" t="s">
        <v>409</v>
      </c>
      <c r="D249" s="409" t="s">
        <v>410</v>
      </c>
      <c r="E249" s="408">
        <v>1.2</v>
      </c>
      <c r="F249" s="408">
        <v>111</v>
      </c>
      <c r="G249" s="408">
        <v>19</v>
      </c>
      <c r="H249" s="408">
        <v>390</v>
      </c>
      <c r="I249" s="408">
        <v>2</v>
      </c>
      <c r="J249" s="408">
        <v>522</v>
      </c>
      <c r="K249" s="408">
        <v>502</v>
      </c>
      <c r="L249" s="408">
        <v>493.5</v>
      </c>
      <c r="M249" s="408">
        <v>8.5</v>
      </c>
      <c r="N249" s="408">
        <v>602.4</v>
      </c>
      <c r="O249" s="408">
        <v>592.2</v>
      </c>
      <c r="P249" s="408">
        <v>10.2</v>
      </c>
    </row>
    <row r="250" spans="1:16" ht="12.75">
      <c r="A250" s="408">
        <v>1200</v>
      </c>
      <c r="B250" s="409" t="s">
        <v>598</v>
      </c>
      <c r="C250" s="408" t="s">
        <v>620</v>
      </c>
      <c r="D250" s="409" t="s">
        <v>340</v>
      </c>
      <c r="E250" s="408">
        <v>1.2</v>
      </c>
      <c r="F250" s="408">
        <v>0</v>
      </c>
      <c r="G250" s="408">
        <v>6</v>
      </c>
      <c r="H250" s="408">
        <v>141</v>
      </c>
      <c r="I250" s="408">
        <v>1</v>
      </c>
      <c r="J250" s="408">
        <v>148</v>
      </c>
      <c r="K250" s="408">
        <v>141.5</v>
      </c>
      <c r="L250" s="408">
        <v>172.5</v>
      </c>
      <c r="M250" s="408">
        <v>-31</v>
      </c>
      <c r="N250" s="408">
        <v>169.8</v>
      </c>
      <c r="O250" s="408">
        <v>207</v>
      </c>
      <c r="P250" s="408">
        <v>-37.2</v>
      </c>
    </row>
    <row r="251" spans="1:16" ht="12.75">
      <c r="A251" s="408">
        <v>1200</v>
      </c>
      <c r="B251" s="409" t="s">
        <v>598</v>
      </c>
      <c r="C251" s="408" t="s">
        <v>421</v>
      </c>
      <c r="D251" s="409" t="s">
        <v>288</v>
      </c>
      <c r="E251" s="408">
        <v>2.25</v>
      </c>
      <c r="F251" s="408">
        <v>0</v>
      </c>
      <c r="G251" s="408">
        <v>1</v>
      </c>
      <c r="H251" s="408">
        <v>43</v>
      </c>
      <c r="I251" s="408">
        <v>1</v>
      </c>
      <c r="J251" s="408">
        <v>45</v>
      </c>
      <c r="K251" s="408">
        <v>43.5</v>
      </c>
      <c r="L251" s="408">
        <v>46</v>
      </c>
      <c r="M251" s="408">
        <v>-2.5</v>
      </c>
      <c r="N251" s="408">
        <v>97.88</v>
      </c>
      <c r="O251" s="408">
        <v>103.5</v>
      </c>
      <c r="P251" s="408">
        <v>-5.62</v>
      </c>
    </row>
    <row r="252" spans="1:16" ht="12.75">
      <c r="A252" s="408">
        <v>1200</v>
      </c>
      <c r="B252" s="409" t="s">
        <v>598</v>
      </c>
      <c r="C252" s="408" t="s">
        <v>621</v>
      </c>
      <c r="D252" s="409" t="s">
        <v>478</v>
      </c>
      <c r="E252" s="408">
        <v>2.25</v>
      </c>
      <c r="F252" s="408">
        <v>0</v>
      </c>
      <c r="G252" s="408">
        <v>2</v>
      </c>
      <c r="H252" s="408">
        <v>34</v>
      </c>
      <c r="I252" s="408">
        <v>0</v>
      </c>
      <c r="J252" s="408">
        <v>36</v>
      </c>
      <c r="K252" s="408">
        <v>34</v>
      </c>
      <c r="L252" s="408">
        <v>33.5</v>
      </c>
      <c r="M252" s="408">
        <v>0.5</v>
      </c>
      <c r="N252" s="408">
        <v>76.5</v>
      </c>
      <c r="O252" s="408">
        <v>75.38</v>
      </c>
      <c r="P252" s="408">
        <v>1.12</v>
      </c>
    </row>
    <row r="253" spans="1:16" ht="12.75">
      <c r="A253" s="408">
        <v>1200</v>
      </c>
      <c r="B253" s="409" t="s">
        <v>598</v>
      </c>
      <c r="C253" s="408" t="s">
        <v>622</v>
      </c>
      <c r="D253" s="409" t="s">
        <v>482</v>
      </c>
      <c r="E253" s="408">
        <v>2.25</v>
      </c>
      <c r="F253" s="408">
        <v>0</v>
      </c>
      <c r="G253" s="408">
        <v>0</v>
      </c>
      <c r="H253" s="408">
        <v>25</v>
      </c>
      <c r="I253" s="408">
        <v>0</v>
      </c>
      <c r="J253" s="408">
        <v>25</v>
      </c>
      <c r="K253" s="408">
        <v>25</v>
      </c>
      <c r="L253" s="408">
        <v>28.5</v>
      </c>
      <c r="M253" s="408">
        <v>-3.5</v>
      </c>
      <c r="N253" s="408">
        <v>56.25</v>
      </c>
      <c r="O253" s="408">
        <v>64.12</v>
      </c>
      <c r="P253" s="408">
        <v>-7.88</v>
      </c>
    </row>
    <row r="254" spans="1:16" ht="12.75">
      <c r="A254" s="408">
        <v>1200</v>
      </c>
      <c r="B254" s="409" t="s">
        <v>598</v>
      </c>
      <c r="C254" s="408" t="s">
        <v>623</v>
      </c>
      <c r="D254" s="409" t="s">
        <v>601</v>
      </c>
      <c r="E254" s="408">
        <v>2.25</v>
      </c>
      <c r="F254" s="408">
        <v>0</v>
      </c>
      <c r="G254" s="408">
        <v>1</v>
      </c>
      <c r="H254" s="408">
        <v>91</v>
      </c>
      <c r="I254" s="408">
        <v>0</v>
      </c>
      <c r="J254" s="408">
        <v>92</v>
      </c>
      <c r="K254" s="408">
        <v>91</v>
      </c>
      <c r="L254" s="408">
        <v>84</v>
      </c>
      <c r="M254" s="408">
        <v>7</v>
      </c>
      <c r="N254" s="408">
        <v>204.75</v>
      </c>
      <c r="O254" s="408">
        <v>189</v>
      </c>
      <c r="P254" s="408">
        <v>15.75</v>
      </c>
    </row>
    <row r="255" spans="1:16" ht="12.75">
      <c r="A255" s="408">
        <v>1200</v>
      </c>
      <c r="B255" s="409" t="s">
        <v>598</v>
      </c>
      <c r="C255" s="408" t="s">
        <v>624</v>
      </c>
      <c r="D255" s="409" t="s">
        <v>490</v>
      </c>
      <c r="E255" s="408">
        <v>1.65</v>
      </c>
      <c r="F255" s="408">
        <v>0</v>
      </c>
      <c r="G255" s="408">
        <v>1</v>
      </c>
      <c r="H255" s="408">
        <v>31</v>
      </c>
      <c r="I255" s="408">
        <v>1</v>
      </c>
      <c r="J255" s="408">
        <v>33</v>
      </c>
      <c r="K255" s="408">
        <v>31.5</v>
      </c>
      <c r="L255" s="408">
        <v>32.5</v>
      </c>
      <c r="M255" s="408">
        <v>-1</v>
      </c>
      <c r="N255" s="408">
        <v>51.97</v>
      </c>
      <c r="O255" s="408">
        <v>53.62</v>
      </c>
      <c r="P255" s="408">
        <v>-1.65</v>
      </c>
    </row>
    <row r="256" spans="1:16" ht="12.75">
      <c r="A256" s="408">
        <v>1200</v>
      </c>
      <c r="B256" s="409" t="s">
        <v>598</v>
      </c>
      <c r="C256" s="408" t="s">
        <v>625</v>
      </c>
      <c r="D256" s="409" t="s">
        <v>605</v>
      </c>
      <c r="E256" s="408">
        <v>1.65</v>
      </c>
      <c r="F256" s="408">
        <v>0</v>
      </c>
      <c r="G256" s="408">
        <v>0</v>
      </c>
      <c r="H256" s="408">
        <v>26</v>
      </c>
      <c r="I256" s="408">
        <v>0</v>
      </c>
      <c r="J256" s="408">
        <v>26</v>
      </c>
      <c r="K256" s="408">
        <v>26</v>
      </c>
      <c r="L256" s="408">
        <v>16</v>
      </c>
      <c r="M256" s="408">
        <v>10</v>
      </c>
      <c r="N256" s="408">
        <v>42.9</v>
      </c>
      <c r="O256" s="408">
        <v>26.4</v>
      </c>
      <c r="P256" s="408">
        <v>16.5</v>
      </c>
    </row>
    <row r="257" spans="1:16" ht="12.75">
      <c r="A257" s="408">
        <v>1200</v>
      </c>
      <c r="B257" s="409" t="s">
        <v>598</v>
      </c>
      <c r="C257" s="408" t="s">
        <v>626</v>
      </c>
      <c r="D257" s="409" t="s">
        <v>617</v>
      </c>
      <c r="E257" s="408">
        <v>2.25</v>
      </c>
      <c r="F257" s="408">
        <v>0</v>
      </c>
      <c r="G257" s="408">
        <v>0</v>
      </c>
      <c r="H257" s="408">
        <v>32</v>
      </c>
      <c r="I257" s="408">
        <v>0</v>
      </c>
      <c r="J257" s="408">
        <v>32</v>
      </c>
      <c r="K257" s="408">
        <v>32</v>
      </c>
      <c r="L257" s="408">
        <v>0</v>
      </c>
      <c r="M257" s="408">
        <v>32</v>
      </c>
      <c r="N257" s="408">
        <v>72</v>
      </c>
      <c r="O257" s="408">
        <v>0</v>
      </c>
      <c r="P257" s="408">
        <v>72</v>
      </c>
    </row>
    <row r="258" spans="1:16" ht="12.75">
      <c r="A258" s="408">
        <v>1200</v>
      </c>
      <c r="B258" s="409" t="s">
        <v>598</v>
      </c>
      <c r="C258" s="408" t="s">
        <v>426</v>
      </c>
      <c r="D258" s="409" t="s">
        <v>300</v>
      </c>
      <c r="E258" s="408">
        <v>1.65</v>
      </c>
      <c r="F258" s="408">
        <v>0</v>
      </c>
      <c r="G258" s="408">
        <v>1</v>
      </c>
      <c r="H258" s="408">
        <v>50</v>
      </c>
      <c r="I258" s="408">
        <v>0</v>
      </c>
      <c r="J258" s="408">
        <v>51</v>
      </c>
      <c r="K258" s="408">
        <v>50</v>
      </c>
      <c r="L258" s="408">
        <v>54</v>
      </c>
      <c r="M258" s="408">
        <v>-4</v>
      </c>
      <c r="N258" s="408">
        <v>82.5</v>
      </c>
      <c r="O258" s="408">
        <v>89.1</v>
      </c>
      <c r="P258" s="408">
        <v>-6.6</v>
      </c>
    </row>
    <row r="259" spans="1:16" ht="12.75">
      <c r="A259" s="408">
        <v>1200</v>
      </c>
      <c r="B259" s="409" t="s">
        <v>598</v>
      </c>
      <c r="C259" s="408" t="s">
        <v>427</v>
      </c>
      <c r="D259" s="409" t="s">
        <v>302</v>
      </c>
      <c r="E259" s="408">
        <v>1.65</v>
      </c>
      <c r="F259" s="408">
        <v>0</v>
      </c>
      <c r="G259" s="408">
        <v>0</v>
      </c>
      <c r="H259" s="408">
        <v>138</v>
      </c>
      <c r="I259" s="408">
        <v>0</v>
      </c>
      <c r="J259" s="408">
        <v>138</v>
      </c>
      <c r="K259" s="408">
        <v>138</v>
      </c>
      <c r="L259" s="408">
        <v>110</v>
      </c>
      <c r="M259" s="408">
        <v>28</v>
      </c>
      <c r="N259" s="408">
        <v>227.7</v>
      </c>
      <c r="O259" s="408">
        <v>181.5</v>
      </c>
      <c r="P259" s="408">
        <v>46.2</v>
      </c>
    </row>
    <row r="260" spans="1:16" ht="12.75">
      <c r="A260" s="408">
        <v>1200</v>
      </c>
      <c r="B260" s="409" t="s">
        <v>598</v>
      </c>
      <c r="C260" s="408" t="s">
        <v>430</v>
      </c>
      <c r="D260" s="409" t="s">
        <v>308</v>
      </c>
      <c r="E260" s="408">
        <v>1</v>
      </c>
      <c r="F260" s="408">
        <v>0</v>
      </c>
      <c r="G260" s="408">
        <v>0</v>
      </c>
      <c r="H260" s="408">
        <v>16</v>
      </c>
      <c r="I260" s="408">
        <v>0</v>
      </c>
      <c r="J260" s="408">
        <v>16</v>
      </c>
      <c r="K260" s="408">
        <v>16</v>
      </c>
      <c r="L260" s="408">
        <v>15</v>
      </c>
      <c r="M260" s="408">
        <v>1</v>
      </c>
      <c r="N260" s="408">
        <v>16</v>
      </c>
      <c r="O260" s="408">
        <v>15</v>
      </c>
      <c r="P260" s="408">
        <v>1</v>
      </c>
    </row>
    <row r="261" spans="1:16" ht="12.75">
      <c r="A261" s="408">
        <v>1200</v>
      </c>
      <c r="B261" s="409" t="s">
        <v>598</v>
      </c>
      <c r="C261" s="408" t="s">
        <v>627</v>
      </c>
      <c r="D261" s="409" t="s">
        <v>613</v>
      </c>
      <c r="E261" s="408">
        <v>1</v>
      </c>
      <c r="F261" s="408">
        <v>0</v>
      </c>
      <c r="G261" s="408">
        <v>3</v>
      </c>
      <c r="H261" s="408">
        <v>303</v>
      </c>
      <c r="I261" s="408">
        <v>1</v>
      </c>
      <c r="J261" s="408">
        <v>307</v>
      </c>
      <c r="K261" s="408">
        <v>303.5</v>
      </c>
      <c r="L261" s="408">
        <v>200</v>
      </c>
      <c r="M261" s="408">
        <v>103.5</v>
      </c>
      <c r="N261" s="408">
        <v>303.5</v>
      </c>
      <c r="O261" s="408">
        <v>200</v>
      </c>
      <c r="P261" s="408">
        <v>103.5</v>
      </c>
    </row>
    <row r="262" spans="1:16" ht="12.75">
      <c r="A262" s="408">
        <v>1200</v>
      </c>
      <c r="B262" s="409" t="s">
        <v>598</v>
      </c>
      <c r="C262" s="408" t="s">
        <v>437</v>
      </c>
      <c r="D262" s="409" t="s">
        <v>324</v>
      </c>
      <c r="E262" s="408">
        <v>1</v>
      </c>
      <c r="F262" s="408">
        <v>0</v>
      </c>
      <c r="G262" s="408">
        <v>0</v>
      </c>
      <c r="H262" s="408">
        <v>6</v>
      </c>
      <c r="I262" s="408">
        <v>0</v>
      </c>
      <c r="J262" s="408">
        <v>6</v>
      </c>
      <c r="K262" s="408">
        <v>6</v>
      </c>
      <c r="L262" s="408">
        <v>0</v>
      </c>
      <c r="M262" s="408">
        <v>6</v>
      </c>
      <c r="N262" s="408">
        <v>6</v>
      </c>
      <c r="O262" s="408">
        <v>0</v>
      </c>
      <c r="P262" s="408">
        <v>6</v>
      </c>
    </row>
    <row r="263" spans="1:16" ht="12.75">
      <c r="A263" s="408">
        <v>1200</v>
      </c>
      <c r="B263" s="409" t="s">
        <v>598</v>
      </c>
      <c r="C263" s="408" t="s">
        <v>445</v>
      </c>
      <c r="D263" s="409" t="s">
        <v>408</v>
      </c>
      <c r="E263" s="408">
        <v>1.2</v>
      </c>
      <c r="F263" s="408">
        <v>0</v>
      </c>
      <c r="G263" s="408">
        <v>0</v>
      </c>
      <c r="H263" s="408">
        <v>3</v>
      </c>
      <c r="I263" s="408">
        <v>0</v>
      </c>
      <c r="J263" s="408">
        <v>3</v>
      </c>
      <c r="K263" s="408">
        <v>3</v>
      </c>
      <c r="L263" s="408">
        <v>5</v>
      </c>
      <c r="M263" s="408">
        <v>-2</v>
      </c>
      <c r="N263" s="408">
        <v>3.6</v>
      </c>
      <c r="O263" s="408">
        <v>6</v>
      </c>
      <c r="P263" s="408">
        <v>-2.4</v>
      </c>
    </row>
    <row r="264" spans="1:16" ht="12.75">
      <c r="A264" s="408">
        <v>1200</v>
      </c>
      <c r="B264" s="409" t="s">
        <v>598</v>
      </c>
      <c r="C264" s="408" t="s">
        <v>628</v>
      </c>
      <c r="D264" s="409" t="s">
        <v>410</v>
      </c>
      <c r="E264" s="408">
        <v>1.2</v>
      </c>
      <c r="F264" s="408">
        <v>0</v>
      </c>
      <c r="G264" s="408">
        <v>0</v>
      </c>
      <c r="H264" s="408">
        <v>19</v>
      </c>
      <c r="I264" s="408">
        <v>0</v>
      </c>
      <c r="J264" s="408">
        <v>19</v>
      </c>
      <c r="K264" s="408">
        <v>19</v>
      </c>
      <c r="L264" s="408">
        <v>15</v>
      </c>
      <c r="M264" s="408">
        <v>4</v>
      </c>
      <c r="N264" s="408">
        <v>22.8</v>
      </c>
      <c r="O264" s="408">
        <v>18</v>
      </c>
      <c r="P264" s="408">
        <v>4.8</v>
      </c>
    </row>
    <row r="265" spans="1:16" ht="12.75">
      <c r="A265" s="408">
        <v>1200</v>
      </c>
      <c r="B265" s="409" t="s">
        <v>598</v>
      </c>
      <c r="C265" s="408" t="s">
        <v>629</v>
      </c>
      <c r="D265" s="409" t="s">
        <v>284</v>
      </c>
      <c r="E265" s="408">
        <v>2.8</v>
      </c>
      <c r="F265" s="408">
        <v>0</v>
      </c>
      <c r="G265" s="408">
        <v>0</v>
      </c>
      <c r="H265" s="408">
        <v>3</v>
      </c>
      <c r="I265" s="408">
        <v>0</v>
      </c>
      <c r="J265" s="408">
        <v>3</v>
      </c>
      <c r="K265" s="408">
        <v>3</v>
      </c>
      <c r="L265" s="408">
        <v>4</v>
      </c>
      <c r="M265" s="408">
        <v>-1</v>
      </c>
      <c r="N265" s="408">
        <v>8.4</v>
      </c>
      <c r="O265" s="408">
        <v>11.2</v>
      </c>
      <c r="P265" s="408">
        <v>-2.8</v>
      </c>
    </row>
    <row r="266" spans="1:16" ht="12.75">
      <c r="A266" s="408">
        <v>1200</v>
      </c>
      <c r="B266" s="409" t="s">
        <v>598</v>
      </c>
      <c r="C266" s="408" t="s">
        <v>476</v>
      </c>
      <c r="D266" s="409" t="s">
        <v>288</v>
      </c>
      <c r="E266" s="408">
        <v>2.25</v>
      </c>
      <c r="F266" s="408">
        <v>0</v>
      </c>
      <c r="G266" s="408">
        <v>0</v>
      </c>
      <c r="H266" s="408">
        <v>26</v>
      </c>
      <c r="I266" s="408">
        <v>3</v>
      </c>
      <c r="J266" s="408">
        <v>29</v>
      </c>
      <c r="K266" s="408">
        <v>27.5</v>
      </c>
      <c r="L266" s="408">
        <v>27</v>
      </c>
      <c r="M266" s="408">
        <v>0.5</v>
      </c>
      <c r="N266" s="408">
        <v>61.88</v>
      </c>
      <c r="O266" s="408">
        <v>60.75</v>
      </c>
      <c r="P266" s="408">
        <v>1.12</v>
      </c>
    </row>
    <row r="267" spans="1:16" ht="12.75">
      <c r="A267" s="408">
        <v>1200</v>
      </c>
      <c r="B267" s="409" t="s">
        <v>598</v>
      </c>
      <c r="C267" s="408" t="s">
        <v>477</v>
      </c>
      <c r="D267" s="409" t="s">
        <v>478</v>
      </c>
      <c r="E267" s="408">
        <v>2.25</v>
      </c>
      <c r="F267" s="408">
        <v>0</v>
      </c>
      <c r="G267" s="408">
        <v>3</v>
      </c>
      <c r="H267" s="408">
        <v>22</v>
      </c>
      <c r="I267" s="408">
        <v>0</v>
      </c>
      <c r="J267" s="408">
        <v>25</v>
      </c>
      <c r="K267" s="408">
        <v>22</v>
      </c>
      <c r="L267" s="408">
        <v>19</v>
      </c>
      <c r="M267" s="408">
        <v>3</v>
      </c>
      <c r="N267" s="408">
        <v>49.5</v>
      </c>
      <c r="O267" s="408">
        <v>42.75</v>
      </c>
      <c r="P267" s="408">
        <v>6.75</v>
      </c>
    </row>
    <row r="268" spans="1:16" ht="12.75">
      <c r="A268" s="408">
        <v>1200</v>
      </c>
      <c r="B268" s="409" t="s">
        <v>598</v>
      </c>
      <c r="C268" s="408" t="s">
        <v>481</v>
      </c>
      <c r="D268" s="409" t="s">
        <v>482</v>
      </c>
      <c r="E268" s="408">
        <v>2.25</v>
      </c>
      <c r="F268" s="408">
        <v>0</v>
      </c>
      <c r="G268" s="408">
        <v>6</v>
      </c>
      <c r="H268" s="408">
        <v>25</v>
      </c>
      <c r="I268" s="408">
        <v>2</v>
      </c>
      <c r="J268" s="408">
        <v>33</v>
      </c>
      <c r="K268" s="408">
        <v>26</v>
      </c>
      <c r="L268" s="408">
        <v>28</v>
      </c>
      <c r="M268" s="408">
        <v>-2</v>
      </c>
      <c r="N268" s="408">
        <v>58.5</v>
      </c>
      <c r="O268" s="408">
        <v>63</v>
      </c>
      <c r="P268" s="408">
        <v>-4.5</v>
      </c>
    </row>
    <row r="269" spans="1:16" ht="12.75">
      <c r="A269" s="408">
        <v>1200</v>
      </c>
      <c r="B269" s="409" t="s">
        <v>598</v>
      </c>
      <c r="C269" s="408" t="s">
        <v>485</v>
      </c>
      <c r="D269" s="409" t="s">
        <v>486</v>
      </c>
      <c r="E269" s="408">
        <v>2.25</v>
      </c>
      <c r="F269" s="408">
        <v>0</v>
      </c>
      <c r="G269" s="408">
        <v>0</v>
      </c>
      <c r="H269" s="408">
        <v>16</v>
      </c>
      <c r="I269" s="408">
        <v>1</v>
      </c>
      <c r="J269" s="408">
        <v>17</v>
      </c>
      <c r="K269" s="408">
        <v>16.5</v>
      </c>
      <c r="L269" s="408">
        <v>15</v>
      </c>
      <c r="M269" s="408">
        <v>1.5</v>
      </c>
      <c r="N269" s="408">
        <v>37.12</v>
      </c>
      <c r="O269" s="408">
        <v>33.75</v>
      </c>
      <c r="P269" s="408">
        <v>3.38</v>
      </c>
    </row>
    <row r="270" spans="1:16" ht="12.75">
      <c r="A270" s="408">
        <v>1200</v>
      </c>
      <c r="B270" s="409" t="s">
        <v>598</v>
      </c>
      <c r="C270" s="408" t="s">
        <v>491</v>
      </c>
      <c r="D270" s="409" t="s">
        <v>492</v>
      </c>
      <c r="E270" s="408">
        <v>2.25</v>
      </c>
      <c r="F270" s="408">
        <v>0</v>
      </c>
      <c r="G270" s="408">
        <v>1</v>
      </c>
      <c r="H270" s="408">
        <v>36</v>
      </c>
      <c r="I270" s="408">
        <v>3</v>
      </c>
      <c r="J270" s="408">
        <v>40</v>
      </c>
      <c r="K270" s="408">
        <v>37.5</v>
      </c>
      <c r="L270" s="408">
        <v>32</v>
      </c>
      <c r="M270" s="408">
        <v>5.5</v>
      </c>
      <c r="N270" s="408">
        <v>84.38</v>
      </c>
      <c r="O270" s="408">
        <v>72</v>
      </c>
      <c r="P270" s="408">
        <v>12.38</v>
      </c>
    </row>
    <row r="271" spans="1:16" ht="12.75">
      <c r="A271" s="408">
        <v>1200</v>
      </c>
      <c r="B271" s="409" t="s">
        <v>598</v>
      </c>
      <c r="C271" s="408" t="s">
        <v>511</v>
      </c>
      <c r="D271" s="409" t="s">
        <v>290</v>
      </c>
      <c r="E271" s="408">
        <v>1.65</v>
      </c>
      <c r="F271" s="408">
        <v>0</v>
      </c>
      <c r="G271" s="408">
        <v>0</v>
      </c>
      <c r="H271" s="408">
        <v>25</v>
      </c>
      <c r="I271" s="408">
        <v>1</v>
      </c>
      <c r="J271" s="408">
        <v>26</v>
      </c>
      <c r="K271" s="408">
        <v>25.5</v>
      </c>
      <c r="L271" s="408">
        <v>30</v>
      </c>
      <c r="M271" s="408">
        <v>-4.5</v>
      </c>
      <c r="N271" s="408">
        <v>42.08</v>
      </c>
      <c r="O271" s="408">
        <v>49.5</v>
      </c>
      <c r="P271" s="408">
        <v>-7.42</v>
      </c>
    </row>
    <row r="272" spans="1:16" ht="12.75">
      <c r="A272" s="408">
        <v>1200</v>
      </c>
      <c r="B272" s="409" t="s">
        <v>598</v>
      </c>
      <c r="C272" s="408" t="s">
        <v>630</v>
      </c>
      <c r="D272" s="409" t="s">
        <v>490</v>
      </c>
      <c r="E272" s="408">
        <v>1.65</v>
      </c>
      <c r="F272" s="408">
        <v>0</v>
      </c>
      <c r="G272" s="408">
        <v>3</v>
      </c>
      <c r="H272" s="408">
        <v>14</v>
      </c>
      <c r="I272" s="408">
        <v>2</v>
      </c>
      <c r="J272" s="408">
        <v>19</v>
      </c>
      <c r="K272" s="408">
        <v>15</v>
      </c>
      <c r="L272" s="408">
        <v>15</v>
      </c>
      <c r="M272" s="408">
        <v>0</v>
      </c>
      <c r="N272" s="408">
        <v>24.75</v>
      </c>
      <c r="O272" s="408">
        <v>24.75</v>
      </c>
      <c r="P272" s="408">
        <v>0</v>
      </c>
    </row>
    <row r="273" spans="1:16" ht="12.75">
      <c r="A273" s="408">
        <v>1200</v>
      </c>
      <c r="B273" s="409" t="s">
        <v>598</v>
      </c>
      <c r="C273" s="408" t="s">
        <v>512</v>
      </c>
      <c r="D273" s="409" t="s">
        <v>292</v>
      </c>
      <c r="E273" s="408">
        <v>2.8</v>
      </c>
      <c r="F273" s="408">
        <v>0</v>
      </c>
      <c r="G273" s="408">
        <v>0</v>
      </c>
      <c r="H273" s="408">
        <v>39</v>
      </c>
      <c r="I273" s="408">
        <v>0</v>
      </c>
      <c r="J273" s="408">
        <v>39</v>
      </c>
      <c r="K273" s="408">
        <v>39</v>
      </c>
      <c r="L273" s="408">
        <v>32</v>
      </c>
      <c r="M273" s="408">
        <v>7</v>
      </c>
      <c r="N273" s="408">
        <v>109.2</v>
      </c>
      <c r="O273" s="408">
        <v>89.6</v>
      </c>
      <c r="P273" s="408">
        <v>19.6</v>
      </c>
    </row>
    <row r="274" spans="1:16" ht="12.75">
      <c r="A274" s="408">
        <v>1200</v>
      </c>
      <c r="B274" s="409" t="s">
        <v>598</v>
      </c>
      <c r="C274" s="408" t="s">
        <v>631</v>
      </c>
      <c r="D274" s="409" t="s">
        <v>632</v>
      </c>
      <c r="E274" s="408">
        <v>2.25</v>
      </c>
      <c r="F274" s="408">
        <v>0</v>
      </c>
      <c r="G274" s="408">
        <v>3</v>
      </c>
      <c r="H274" s="408">
        <v>37</v>
      </c>
      <c r="I274" s="408">
        <v>0</v>
      </c>
      <c r="J274" s="408">
        <v>40</v>
      </c>
      <c r="K274" s="408">
        <v>37</v>
      </c>
      <c r="L274" s="408">
        <v>41</v>
      </c>
      <c r="M274" s="408">
        <v>-4</v>
      </c>
      <c r="N274" s="408">
        <v>83.25</v>
      </c>
      <c r="O274" s="408">
        <v>92.25</v>
      </c>
      <c r="P274" s="408">
        <v>-9</v>
      </c>
    </row>
    <row r="275" spans="1:16" ht="12.75">
      <c r="A275" s="408">
        <v>1200</v>
      </c>
      <c r="B275" s="409" t="s">
        <v>598</v>
      </c>
      <c r="C275" s="408" t="s">
        <v>633</v>
      </c>
      <c r="D275" s="409" t="s">
        <v>607</v>
      </c>
      <c r="E275" s="408">
        <v>2.25</v>
      </c>
      <c r="F275" s="408">
        <v>0</v>
      </c>
      <c r="G275" s="408">
        <v>0</v>
      </c>
      <c r="H275" s="408">
        <v>56</v>
      </c>
      <c r="I275" s="408">
        <v>0</v>
      </c>
      <c r="J275" s="408">
        <v>56</v>
      </c>
      <c r="K275" s="408">
        <v>56</v>
      </c>
      <c r="L275" s="408">
        <v>46</v>
      </c>
      <c r="M275" s="408">
        <v>10</v>
      </c>
      <c r="N275" s="408">
        <v>126</v>
      </c>
      <c r="O275" s="408">
        <v>103.5</v>
      </c>
      <c r="P275" s="408">
        <v>22.5</v>
      </c>
    </row>
    <row r="276" spans="1:16" ht="12.75">
      <c r="A276" s="408">
        <v>1200</v>
      </c>
      <c r="B276" s="409" t="s">
        <v>598</v>
      </c>
      <c r="C276" s="408" t="s">
        <v>634</v>
      </c>
      <c r="D276" s="409" t="s">
        <v>304</v>
      </c>
      <c r="E276" s="408">
        <v>2.25</v>
      </c>
      <c r="F276" s="408">
        <v>0</v>
      </c>
      <c r="G276" s="408">
        <v>5</v>
      </c>
      <c r="H276" s="408">
        <v>108</v>
      </c>
      <c r="I276" s="408">
        <v>0</v>
      </c>
      <c r="J276" s="408">
        <v>113</v>
      </c>
      <c r="K276" s="408">
        <v>108</v>
      </c>
      <c r="L276" s="408">
        <v>78</v>
      </c>
      <c r="M276" s="408">
        <v>30</v>
      </c>
      <c r="N276" s="408">
        <v>243</v>
      </c>
      <c r="O276" s="408">
        <v>175.5</v>
      </c>
      <c r="P276" s="408">
        <v>67.5</v>
      </c>
    </row>
    <row r="277" spans="1:16" ht="12.75">
      <c r="A277" s="408">
        <v>1200</v>
      </c>
      <c r="B277" s="409" t="s">
        <v>598</v>
      </c>
      <c r="C277" s="408" t="s">
        <v>574</v>
      </c>
      <c r="D277" s="409" t="s">
        <v>310</v>
      </c>
      <c r="E277" s="408">
        <v>1</v>
      </c>
      <c r="F277" s="408">
        <v>0</v>
      </c>
      <c r="G277" s="408">
        <v>2</v>
      </c>
      <c r="H277" s="408">
        <v>16</v>
      </c>
      <c r="I277" s="408">
        <v>1</v>
      </c>
      <c r="J277" s="408">
        <v>19</v>
      </c>
      <c r="K277" s="408">
        <v>16.5</v>
      </c>
      <c r="L277" s="408">
        <v>18</v>
      </c>
      <c r="M277" s="408">
        <v>-1.5</v>
      </c>
      <c r="N277" s="408">
        <v>16.5</v>
      </c>
      <c r="O277" s="408">
        <v>18</v>
      </c>
      <c r="P277" s="408">
        <v>-1.5</v>
      </c>
    </row>
    <row r="278" spans="1:16" ht="12.75">
      <c r="A278" s="408">
        <v>1200</v>
      </c>
      <c r="B278" s="409" t="s">
        <v>598</v>
      </c>
      <c r="C278" s="408" t="s">
        <v>635</v>
      </c>
      <c r="D278" s="409" t="s">
        <v>613</v>
      </c>
      <c r="E278" s="408">
        <v>1</v>
      </c>
      <c r="F278" s="408">
        <v>0</v>
      </c>
      <c r="G278" s="408">
        <v>0</v>
      </c>
      <c r="H278" s="408">
        <v>21</v>
      </c>
      <c r="I278" s="408">
        <v>0</v>
      </c>
      <c r="J278" s="408">
        <v>21</v>
      </c>
      <c r="K278" s="408">
        <v>21</v>
      </c>
      <c r="L278" s="408">
        <v>0</v>
      </c>
      <c r="M278" s="408">
        <v>21</v>
      </c>
      <c r="N278" s="408">
        <v>21</v>
      </c>
      <c r="O278" s="408">
        <v>0</v>
      </c>
      <c r="P278" s="408">
        <v>21</v>
      </c>
    </row>
    <row r="279" spans="1:16" ht="12.75">
      <c r="A279" s="408">
        <v>1200</v>
      </c>
      <c r="B279" s="409" t="s">
        <v>598</v>
      </c>
      <c r="C279" s="408" t="s">
        <v>584</v>
      </c>
      <c r="D279" s="409" t="s">
        <v>324</v>
      </c>
      <c r="E279" s="408">
        <v>1</v>
      </c>
      <c r="F279" s="408">
        <v>0</v>
      </c>
      <c r="G279" s="408">
        <v>4</v>
      </c>
      <c r="H279" s="408">
        <v>9</v>
      </c>
      <c r="I279" s="408">
        <v>0</v>
      </c>
      <c r="J279" s="408">
        <v>13</v>
      </c>
      <c r="K279" s="408">
        <v>9</v>
      </c>
      <c r="L279" s="408">
        <v>9</v>
      </c>
      <c r="M279" s="408">
        <v>0</v>
      </c>
      <c r="N279" s="408">
        <v>9</v>
      </c>
      <c r="O279" s="408">
        <v>9</v>
      </c>
      <c r="P279" s="408">
        <v>0</v>
      </c>
    </row>
    <row r="280" spans="1:16" ht="12.75">
      <c r="A280" s="408">
        <v>1200</v>
      </c>
      <c r="B280" s="409" t="s">
        <v>598</v>
      </c>
      <c r="C280" s="408" t="s">
        <v>636</v>
      </c>
      <c r="D280" s="409" t="s">
        <v>637</v>
      </c>
      <c r="E280" s="408">
        <v>1</v>
      </c>
      <c r="F280" s="408">
        <v>0</v>
      </c>
      <c r="G280" s="408">
        <v>0</v>
      </c>
      <c r="H280" s="408">
        <v>30</v>
      </c>
      <c r="I280" s="408">
        <v>0</v>
      </c>
      <c r="J280" s="408">
        <v>30</v>
      </c>
      <c r="K280" s="408">
        <v>30</v>
      </c>
      <c r="L280" s="408">
        <v>24</v>
      </c>
      <c r="M280" s="408">
        <v>6</v>
      </c>
      <c r="N280" s="408">
        <v>30</v>
      </c>
      <c r="O280" s="408">
        <v>24</v>
      </c>
      <c r="P280" s="408">
        <v>6</v>
      </c>
    </row>
    <row r="281" spans="1:16" ht="13.5" thickBot="1">
      <c r="A281" s="429"/>
      <c r="B281" s="428"/>
      <c r="C281" s="427"/>
      <c r="D281" s="428"/>
      <c r="E281" s="427"/>
      <c r="F281" s="427"/>
      <c r="G281" s="427"/>
      <c r="H281" s="427"/>
      <c r="I281" s="427"/>
      <c r="J281" s="427"/>
      <c r="K281" s="427"/>
      <c r="L281" s="427"/>
      <c r="M281" s="427"/>
      <c r="N281" s="427"/>
      <c r="O281" s="427"/>
      <c r="P281" s="430"/>
    </row>
    <row r="282" spans="1:16" ht="12.75">
      <c r="A282" s="416">
        <v>1200</v>
      </c>
      <c r="B282" s="417" t="s">
        <v>598</v>
      </c>
      <c r="C282" s="418" t="s">
        <v>594</v>
      </c>
      <c r="D282" s="417"/>
      <c r="E282" s="418"/>
      <c r="F282" s="418">
        <v>1601</v>
      </c>
      <c r="G282" s="418">
        <v>120</v>
      </c>
      <c r="H282" s="418">
        <v>3371</v>
      </c>
      <c r="I282" s="418">
        <v>37</v>
      </c>
      <c r="J282" s="418">
        <v>5129</v>
      </c>
      <c r="K282" s="418">
        <v>4990.5</v>
      </c>
      <c r="L282" s="418">
        <v>4163</v>
      </c>
      <c r="M282" s="418">
        <v>827.5</v>
      </c>
      <c r="N282" s="418">
        <v>7491.92</v>
      </c>
      <c r="O282" s="418">
        <v>6321.92</v>
      </c>
      <c r="P282" s="419">
        <v>1170</v>
      </c>
    </row>
    <row r="283" spans="1:16" ht="12.75">
      <c r="A283" s="420">
        <v>1200</v>
      </c>
      <c r="B283" s="409" t="s">
        <v>598</v>
      </c>
      <c r="C283" s="408" t="s">
        <v>595</v>
      </c>
      <c r="D283" s="409"/>
      <c r="E283" s="408"/>
      <c r="F283" s="408">
        <v>662</v>
      </c>
      <c r="G283" s="408">
        <v>132</v>
      </c>
      <c r="H283" s="408">
        <v>2846</v>
      </c>
      <c r="I283" s="408">
        <v>14</v>
      </c>
      <c r="J283" s="408">
        <v>3654</v>
      </c>
      <c r="K283" s="408">
        <v>3515</v>
      </c>
      <c r="L283" s="408">
        <v>3773</v>
      </c>
      <c r="M283" s="408">
        <v>-258</v>
      </c>
      <c r="N283" s="408">
        <v>5296.35</v>
      </c>
      <c r="O283" s="408">
        <v>5559.58</v>
      </c>
      <c r="P283" s="421">
        <v>-263.23</v>
      </c>
    </row>
    <row r="284" spans="1:16" ht="12.75">
      <c r="A284" s="420">
        <v>1200</v>
      </c>
      <c r="B284" s="409" t="s">
        <v>598</v>
      </c>
      <c r="C284" s="408" t="s">
        <v>596</v>
      </c>
      <c r="D284" s="409"/>
      <c r="E284" s="408"/>
      <c r="F284" s="408">
        <v>0</v>
      </c>
      <c r="G284" s="408">
        <v>9</v>
      </c>
      <c r="H284" s="408">
        <v>817</v>
      </c>
      <c r="I284" s="408">
        <v>3</v>
      </c>
      <c r="J284" s="408">
        <v>829</v>
      </c>
      <c r="K284" s="408">
        <v>818.5</v>
      </c>
      <c r="L284" s="408">
        <v>639.5</v>
      </c>
      <c r="M284" s="408">
        <v>179</v>
      </c>
      <c r="N284" s="408">
        <v>1264.35</v>
      </c>
      <c r="O284" s="408">
        <v>1021.62</v>
      </c>
      <c r="P284" s="421">
        <v>242.72</v>
      </c>
    </row>
    <row r="285" spans="1:16" ht="13.5" thickBot="1">
      <c r="A285" s="422">
        <v>1200</v>
      </c>
      <c r="B285" s="411" t="s">
        <v>598</v>
      </c>
      <c r="C285" s="410" t="s">
        <v>597</v>
      </c>
      <c r="D285" s="411"/>
      <c r="E285" s="410"/>
      <c r="F285" s="410">
        <v>0</v>
      </c>
      <c r="G285" s="410">
        <v>27</v>
      </c>
      <c r="H285" s="410">
        <v>483</v>
      </c>
      <c r="I285" s="410">
        <v>13</v>
      </c>
      <c r="J285" s="410">
        <v>523</v>
      </c>
      <c r="K285" s="410">
        <v>489.5</v>
      </c>
      <c r="L285" s="410">
        <v>418</v>
      </c>
      <c r="M285" s="410">
        <v>71.5</v>
      </c>
      <c r="N285" s="410">
        <v>1004.55</v>
      </c>
      <c r="O285" s="410">
        <v>869.55</v>
      </c>
      <c r="P285" s="423">
        <v>135</v>
      </c>
    </row>
    <row r="286" spans="1:16" ht="13.5" thickBot="1">
      <c r="A286" s="424"/>
      <c r="B286" s="425"/>
      <c r="C286" s="426" t="s">
        <v>125</v>
      </c>
      <c r="D286" s="425"/>
      <c r="E286" s="426"/>
      <c r="F286" s="426">
        <f aca="true" t="shared" si="1" ref="F286:P286">SUM(F282:F285)</f>
        <v>2263</v>
      </c>
      <c r="G286" s="426">
        <f t="shared" si="1"/>
        <v>288</v>
      </c>
      <c r="H286" s="426">
        <f t="shared" si="1"/>
        <v>7517</v>
      </c>
      <c r="I286" s="426">
        <f t="shared" si="1"/>
        <v>67</v>
      </c>
      <c r="J286" s="426">
        <f t="shared" si="1"/>
        <v>10135</v>
      </c>
      <c r="K286" s="426">
        <f t="shared" si="1"/>
        <v>9813.5</v>
      </c>
      <c r="L286" s="426">
        <f t="shared" si="1"/>
        <v>8993.5</v>
      </c>
      <c r="M286" s="426">
        <f t="shared" si="1"/>
        <v>820</v>
      </c>
      <c r="N286" s="426">
        <f t="shared" si="1"/>
        <v>15057.17</v>
      </c>
      <c r="O286" s="426">
        <f t="shared" si="1"/>
        <v>13772.67</v>
      </c>
      <c r="P286" s="426">
        <f t="shared" si="1"/>
        <v>1284.49</v>
      </c>
    </row>
    <row r="287" spans="1:16" ht="12.75">
      <c r="A287" s="408">
        <v>1300</v>
      </c>
      <c r="B287" s="409" t="s">
        <v>638</v>
      </c>
      <c r="C287" s="408" t="s">
        <v>273</v>
      </c>
      <c r="D287" s="409" t="s">
        <v>274</v>
      </c>
      <c r="E287" s="408">
        <v>2.25</v>
      </c>
      <c r="F287" s="408">
        <v>6</v>
      </c>
      <c r="G287" s="408">
        <v>0</v>
      </c>
      <c r="H287" s="408">
        <v>3</v>
      </c>
      <c r="I287" s="408">
        <v>0</v>
      </c>
      <c r="J287" s="408">
        <v>9</v>
      </c>
      <c r="K287" s="408">
        <v>9</v>
      </c>
      <c r="L287" s="408">
        <v>0</v>
      </c>
      <c r="M287" s="408">
        <v>9</v>
      </c>
      <c r="N287" s="408">
        <v>20.25</v>
      </c>
      <c r="O287" s="408">
        <v>0</v>
      </c>
      <c r="P287" s="408">
        <v>20.25</v>
      </c>
    </row>
    <row r="288" spans="1:16" ht="12.75">
      <c r="A288" s="408">
        <v>1300</v>
      </c>
      <c r="B288" s="409" t="s">
        <v>638</v>
      </c>
      <c r="C288" s="408" t="s">
        <v>277</v>
      </c>
      <c r="D288" s="409" t="s">
        <v>278</v>
      </c>
      <c r="E288" s="408">
        <v>1.65</v>
      </c>
      <c r="F288" s="408">
        <v>55</v>
      </c>
      <c r="G288" s="408">
        <v>3</v>
      </c>
      <c r="H288" s="408">
        <v>93</v>
      </c>
      <c r="I288" s="408">
        <v>0</v>
      </c>
      <c r="J288" s="408">
        <v>151</v>
      </c>
      <c r="K288" s="408">
        <v>148</v>
      </c>
      <c r="L288" s="408">
        <v>67.5</v>
      </c>
      <c r="M288" s="408">
        <v>80.5</v>
      </c>
      <c r="N288" s="408">
        <v>244.2</v>
      </c>
      <c r="O288" s="408">
        <v>111.38</v>
      </c>
      <c r="P288" s="408">
        <v>132.82</v>
      </c>
    </row>
    <row r="289" spans="1:16" ht="12.75">
      <c r="A289" s="408">
        <v>1300</v>
      </c>
      <c r="B289" s="409" t="s">
        <v>638</v>
      </c>
      <c r="C289" s="408" t="s">
        <v>283</v>
      </c>
      <c r="D289" s="409" t="s">
        <v>284</v>
      </c>
      <c r="E289" s="408">
        <v>2.8</v>
      </c>
      <c r="F289" s="408">
        <v>72</v>
      </c>
      <c r="G289" s="408">
        <v>2</v>
      </c>
      <c r="H289" s="408">
        <v>27</v>
      </c>
      <c r="I289" s="408">
        <v>0</v>
      </c>
      <c r="J289" s="408">
        <v>101</v>
      </c>
      <c r="K289" s="408">
        <v>99</v>
      </c>
      <c r="L289" s="408">
        <v>0</v>
      </c>
      <c r="M289" s="408">
        <v>99</v>
      </c>
      <c r="N289" s="408">
        <v>277.2</v>
      </c>
      <c r="O289" s="408">
        <v>0</v>
      </c>
      <c r="P289" s="408">
        <v>277.2</v>
      </c>
    </row>
    <row r="290" spans="1:16" ht="12.75">
      <c r="A290" s="408">
        <v>1300</v>
      </c>
      <c r="B290" s="409" t="s">
        <v>638</v>
      </c>
      <c r="C290" s="408" t="s">
        <v>287</v>
      </c>
      <c r="D290" s="409" t="s">
        <v>288</v>
      </c>
      <c r="E290" s="408">
        <v>2.25</v>
      </c>
      <c r="F290" s="408">
        <v>12</v>
      </c>
      <c r="G290" s="408">
        <v>0</v>
      </c>
      <c r="H290" s="408">
        <v>8</v>
      </c>
      <c r="I290" s="408">
        <v>0</v>
      </c>
      <c r="J290" s="408">
        <v>20</v>
      </c>
      <c r="K290" s="408">
        <v>20</v>
      </c>
      <c r="L290" s="408">
        <v>0</v>
      </c>
      <c r="M290" s="408">
        <v>20</v>
      </c>
      <c r="N290" s="408">
        <v>45</v>
      </c>
      <c r="O290" s="408">
        <v>0</v>
      </c>
      <c r="P290" s="408">
        <v>45</v>
      </c>
    </row>
    <row r="291" spans="1:16" ht="12.75">
      <c r="A291" s="408">
        <v>1300</v>
      </c>
      <c r="B291" s="409" t="s">
        <v>638</v>
      </c>
      <c r="C291" s="408" t="s">
        <v>289</v>
      </c>
      <c r="D291" s="409" t="s">
        <v>290</v>
      </c>
      <c r="E291" s="408">
        <v>1.65</v>
      </c>
      <c r="F291" s="408">
        <v>187</v>
      </c>
      <c r="G291" s="408">
        <v>24</v>
      </c>
      <c r="H291" s="408">
        <v>350</v>
      </c>
      <c r="I291" s="408">
        <v>2</v>
      </c>
      <c r="J291" s="408">
        <v>563</v>
      </c>
      <c r="K291" s="408">
        <v>538</v>
      </c>
      <c r="L291" s="408">
        <v>512.5</v>
      </c>
      <c r="M291" s="408">
        <v>25.5</v>
      </c>
      <c r="N291" s="408">
        <v>887.7</v>
      </c>
      <c r="O291" s="408">
        <v>845.62</v>
      </c>
      <c r="P291" s="408">
        <v>42.08</v>
      </c>
    </row>
    <row r="292" spans="1:16" ht="12.75">
      <c r="A292" s="408">
        <v>1300</v>
      </c>
      <c r="B292" s="409" t="s">
        <v>638</v>
      </c>
      <c r="C292" s="408" t="s">
        <v>291</v>
      </c>
      <c r="D292" s="409" t="s">
        <v>292</v>
      </c>
      <c r="E292" s="408">
        <v>2.8</v>
      </c>
      <c r="F292" s="408">
        <v>28</v>
      </c>
      <c r="G292" s="408">
        <v>14</v>
      </c>
      <c r="H292" s="408">
        <v>66</v>
      </c>
      <c r="I292" s="408">
        <v>0</v>
      </c>
      <c r="J292" s="408">
        <v>108</v>
      </c>
      <c r="K292" s="408">
        <v>94</v>
      </c>
      <c r="L292" s="408">
        <v>79.5</v>
      </c>
      <c r="M292" s="408">
        <v>14.5</v>
      </c>
      <c r="N292" s="408">
        <v>263.2</v>
      </c>
      <c r="O292" s="408">
        <v>222.6</v>
      </c>
      <c r="P292" s="408">
        <v>40.6</v>
      </c>
    </row>
    <row r="293" spans="1:16" ht="12.75">
      <c r="A293" s="408">
        <v>1300</v>
      </c>
      <c r="B293" s="409" t="s">
        <v>638</v>
      </c>
      <c r="C293" s="408" t="s">
        <v>602</v>
      </c>
      <c r="D293" s="409" t="s">
        <v>603</v>
      </c>
      <c r="E293" s="408">
        <v>1.65</v>
      </c>
      <c r="F293" s="408">
        <v>86</v>
      </c>
      <c r="G293" s="408">
        <v>26</v>
      </c>
      <c r="H293" s="408">
        <v>126</v>
      </c>
      <c r="I293" s="408">
        <v>10</v>
      </c>
      <c r="J293" s="408">
        <v>248</v>
      </c>
      <c r="K293" s="408">
        <v>217</v>
      </c>
      <c r="L293" s="408">
        <v>206</v>
      </c>
      <c r="M293" s="408">
        <v>11</v>
      </c>
      <c r="N293" s="408">
        <v>358.05</v>
      </c>
      <c r="O293" s="408">
        <v>339.9</v>
      </c>
      <c r="P293" s="408">
        <v>18.15</v>
      </c>
    </row>
    <row r="294" spans="1:16" ht="12.75">
      <c r="A294" s="408">
        <v>1300</v>
      </c>
      <c r="B294" s="409" t="s">
        <v>638</v>
      </c>
      <c r="C294" s="408" t="s">
        <v>639</v>
      </c>
      <c r="D294" s="409" t="s">
        <v>640</v>
      </c>
      <c r="E294" s="408">
        <v>1.65</v>
      </c>
      <c r="F294" s="408">
        <v>138</v>
      </c>
      <c r="G294" s="408">
        <v>38</v>
      </c>
      <c r="H294" s="408">
        <v>240</v>
      </c>
      <c r="I294" s="408">
        <v>5</v>
      </c>
      <c r="J294" s="408">
        <v>421</v>
      </c>
      <c r="K294" s="408">
        <v>380.5</v>
      </c>
      <c r="L294" s="408">
        <v>342</v>
      </c>
      <c r="M294" s="408">
        <v>38.5</v>
      </c>
      <c r="N294" s="408">
        <v>627.83</v>
      </c>
      <c r="O294" s="408">
        <v>564.3</v>
      </c>
      <c r="P294" s="408">
        <v>63.53</v>
      </c>
    </row>
    <row r="295" spans="1:16" ht="25.5">
      <c r="A295" s="408">
        <v>1300</v>
      </c>
      <c r="B295" s="409" t="s">
        <v>638</v>
      </c>
      <c r="C295" s="408" t="s">
        <v>641</v>
      </c>
      <c r="D295" s="409" t="s">
        <v>642</v>
      </c>
      <c r="E295" s="408">
        <v>1.65</v>
      </c>
      <c r="F295" s="408">
        <v>0</v>
      </c>
      <c r="G295" s="408">
        <v>0</v>
      </c>
      <c r="H295" s="408">
        <v>0</v>
      </c>
      <c r="I295" s="408">
        <v>0</v>
      </c>
      <c r="J295" s="408">
        <v>0</v>
      </c>
      <c r="K295" s="408">
        <v>0</v>
      </c>
      <c r="L295" s="408">
        <v>0</v>
      </c>
      <c r="M295" s="408">
        <v>0</v>
      </c>
      <c r="N295" s="408">
        <v>0</v>
      </c>
      <c r="O295" s="408">
        <v>0</v>
      </c>
      <c r="P295" s="408">
        <v>0</v>
      </c>
    </row>
    <row r="296" spans="1:16" ht="12.75">
      <c r="A296" s="408">
        <v>1300</v>
      </c>
      <c r="B296" s="409" t="s">
        <v>638</v>
      </c>
      <c r="C296" s="408" t="s">
        <v>643</v>
      </c>
      <c r="D296" s="409" t="s">
        <v>644</v>
      </c>
      <c r="E296" s="408">
        <v>2.8</v>
      </c>
      <c r="F296" s="408">
        <v>11</v>
      </c>
      <c r="G296" s="408">
        <v>0</v>
      </c>
      <c r="H296" s="408">
        <v>3</v>
      </c>
      <c r="I296" s="408">
        <v>0</v>
      </c>
      <c r="J296" s="408">
        <v>14</v>
      </c>
      <c r="K296" s="408">
        <v>14</v>
      </c>
      <c r="L296" s="408">
        <v>0</v>
      </c>
      <c r="M296" s="408">
        <v>14</v>
      </c>
      <c r="N296" s="408">
        <v>39.2</v>
      </c>
      <c r="O296" s="408">
        <v>0</v>
      </c>
      <c r="P296" s="408">
        <v>39.2</v>
      </c>
    </row>
    <row r="297" spans="1:16" ht="12.75">
      <c r="A297" s="408">
        <v>1300</v>
      </c>
      <c r="B297" s="409" t="s">
        <v>638</v>
      </c>
      <c r="C297" s="408" t="s">
        <v>645</v>
      </c>
      <c r="D297" s="409" t="s">
        <v>646</v>
      </c>
      <c r="E297" s="408">
        <v>1.65</v>
      </c>
      <c r="F297" s="408">
        <v>84</v>
      </c>
      <c r="G297" s="408">
        <v>10</v>
      </c>
      <c r="H297" s="408">
        <v>100</v>
      </c>
      <c r="I297" s="408">
        <v>0</v>
      </c>
      <c r="J297" s="408">
        <v>194</v>
      </c>
      <c r="K297" s="408">
        <v>184</v>
      </c>
      <c r="L297" s="408">
        <v>155</v>
      </c>
      <c r="M297" s="408">
        <v>29</v>
      </c>
      <c r="N297" s="408">
        <v>303.6</v>
      </c>
      <c r="O297" s="408">
        <v>255.75</v>
      </c>
      <c r="P297" s="408">
        <v>47.85</v>
      </c>
    </row>
    <row r="298" spans="1:16" ht="12.75">
      <c r="A298" s="408">
        <v>1300</v>
      </c>
      <c r="B298" s="409" t="s">
        <v>638</v>
      </c>
      <c r="C298" s="408" t="s">
        <v>299</v>
      </c>
      <c r="D298" s="409" t="s">
        <v>300</v>
      </c>
      <c r="E298" s="408">
        <v>1.65</v>
      </c>
      <c r="F298" s="408">
        <v>73</v>
      </c>
      <c r="G298" s="408">
        <v>0</v>
      </c>
      <c r="H298" s="408">
        <v>95</v>
      </c>
      <c r="I298" s="408">
        <v>0</v>
      </c>
      <c r="J298" s="408">
        <v>168</v>
      </c>
      <c r="K298" s="408">
        <v>168</v>
      </c>
      <c r="L298" s="408">
        <v>103</v>
      </c>
      <c r="M298" s="408">
        <v>65</v>
      </c>
      <c r="N298" s="408">
        <v>277.2</v>
      </c>
      <c r="O298" s="408">
        <v>169.95</v>
      </c>
      <c r="P298" s="408">
        <v>107.25</v>
      </c>
    </row>
    <row r="299" spans="1:16" ht="12.75">
      <c r="A299" s="408">
        <v>1300</v>
      </c>
      <c r="B299" s="409" t="s">
        <v>638</v>
      </c>
      <c r="C299" s="408" t="s">
        <v>303</v>
      </c>
      <c r="D299" s="409" t="s">
        <v>304</v>
      </c>
      <c r="E299" s="408">
        <v>2.25</v>
      </c>
      <c r="F299" s="408">
        <v>62</v>
      </c>
      <c r="G299" s="408">
        <v>2</v>
      </c>
      <c r="H299" s="408">
        <v>123</v>
      </c>
      <c r="I299" s="408">
        <v>1</v>
      </c>
      <c r="J299" s="408">
        <v>188</v>
      </c>
      <c r="K299" s="408">
        <v>185.5</v>
      </c>
      <c r="L299" s="408">
        <v>138</v>
      </c>
      <c r="M299" s="408">
        <v>47.5</v>
      </c>
      <c r="N299" s="408">
        <v>417.38</v>
      </c>
      <c r="O299" s="408">
        <v>310.5</v>
      </c>
      <c r="P299" s="408">
        <v>106.88</v>
      </c>
    </row>
    <row r="300" spans="1:16" ht="12.75">
      <c r="A300" s="408">
        <v>1300</v>
      </c>
      <c r="B300" s="409" t="s">
        <v>638</v>
      </c>
      <c r="C300" s="408" t="s">
        <v>307</v>
      </c>
      <c r="D300" s="409" t="s">
        <v>308</v>
      </c>
      <c r="E300" s="408">
        <v>1</v>
      </c>
      <c r="F300" s="408">
        <v>27</v>
      </c>
      <c r="G300" s="408">
        <v>21</v>
      </c>
      <c r="H300" s="408">
        <v>91</v>
      </c>
      <c r="I300" s="408">
        <v>4</v>
      </c>
      <c r="J300" s="408">
        <v>143</v>
      </c>
      <c r="K300" s="408">
        <v>120</v>
      </c>
      <c r="L300" s="408">
        <v>113.5</v>
      </c>
      <c r="M300" s="408">
        <v>6.5</v>
      </c>
      <c r="N300" s="408">
        <v>120</v>
      </c>
      <c r="O300" s="408">
        <v>113.5</v>
      </c>
      <c r="P300" s="408">
        <v>6.5</v>
      </c>
    </row>
    <row r="301" spans="1:16" ht="12.75">
      <c r="A301" s="408">
        <v>1300</v>
      </c>
      <c r="B301" s="409" t="s">
        <v>638</v>
      </c>
      <c r="C301" s="408" t="s">
        <v>647</v>
      </c>
      <c r="D301" s="409" t="s">
        <v>648</v>
      </c>
      <c r="E301" s="408">
        <v>1</v>
      </c>
      <c r="F301" s="408">
        <v>67</v>
      </c>
      <c r="G301" s="408">
        <v>1</v>
      </c>
      <c r="H301" s="408">
        <v>21</v>
      </c>
      <c r="I301" s="408">
        <v>0</v>
      </c>
      <c r="J301" s="408">
        <v>89</v>
      </c>
      <c r="K301" s="408">
        <v>88</v>
      </c>
      <c r="L301" s="408">
        <v>0</v>
      </c>
      <c r="M301" s="408">
        <v>88</v>
      </c>
      <c r="N301" s="408">
        <v>88</v>
      </c>
      <c r="O301" s="408">
        <v>0</v>
      </c>
      <c r="P301" s="408">
        <v>88</v>
      </c>
    </row>
    <row r="302" spans="1:16" ht="12.75">
      <c r="A302" s="408">
        <v>1300</v>
      </c>
      <c r="B302" s="409" t="s">
        <v>638</v>
      </c>
      <c r="C302" s="408" t="s">
        <v>612</v>
      </c>
      <c r="D302" s="409" t="s">
        <v>613</v>
      </c>
      <c r="E302" s="408">
        <v>1</v>
      </c>
      <c r="F302" s="408">
        <v>422</v>
      </c>
      <c r="G302" s="408">
        <v>74</v>
      </c>
      <c r="H302" s="408">
        <v>976</v>
      </c>
      <c r="I302" s="408">
        <v>11</v>
      </c>
      <c r="J302" s="408">
        <v>1483</v>
      </c>
      <c r="K302" s="408">
        <v>1403.5</v>
      </c>
      <c r="L302" s="408">
        <v>1284.5</v>
      </c>
      <c r="M302" s="408">
        <v>119</v>
      </c>
      <c r="N302" s="408">
        <v>1403.5</v>
      </c>
      <c r="O302" s="408">
        <v>1284.5</v>
      </c>
      <c r="P302" s="408">
        <v>119</v>
      </c>
    </row>
    <row r="303" spans="1:16" ht="12.75">
      <c r="A303" s="408">
        <v>1300</v>
      </c>
      <c r="B303" s="409" t="s">
        <v>638</v>
      </c>
      <c r="C303" s="408" t="s">
        <v>315</v>
      </c>
      <c r="D303" s="409" t="s">
        <v>316</v>
      </c>
      <c r="E303" s="408">
        <v>1</v>
      </c>
      <c r="F303" s="408">
        <v>18</v>
      </c>
      <c r="G303" s="408">
        <v>0</v>
      </c>
      <c r="H303" s="408">
        <v>11</v>
      </c>
      <c r="I303" s="408">
        <v>0</v>
      </c>
      <c r="J303" s="408">
        <v>29</v>
      </c>
      <c r="K303" s="408">
        <v>29</v>
      </c>
      <c r="L303" s="408">
        <v>0</v>
      </c>
      <c r="M303" s="408">
        <v>29</v>
      </c>
      <c r="N303" s="408">
        <v>29</v>
      </c>
      <c r="O303" s="408">
        <v>0</v>
      </c>
      <c r="P303" s="408">
        <v>29</v>
      </c>
    </row>
    <row r="304" spans="1:16" ht="12.75">
      <c r="A304" s="408">
        <v>1300</v>
      </c>
      <c r="B304" s="409" t="s">
        <v>638</v>
      </c>
      <c r="C304" s="408" t="s">
        <v>321</v>
      </c>
      <c r="D304" s="409" t="s">
        <v>322</v>
      </c>
      <c r="E304" s="408">
        <v>1</v>
      </c>
      <c r="F304" s="408">
        <v>215</v>
      </c>
      <c r="G304" s="408">
        <v>16</v>
      </c>
      <c r="H304" s="408">
        <v>304</v>
      </c>
      <c r="I304" s="408">
        <v>6</v>
      </c>
      <c r="J304" s="408">
        <v>541</v>
      </c>
      <c r="K304" s="408">
        <v>522</v>
      </c>
      <c r="L304" s="408">
        <v>399.5</v>
      </c>
      <c r="M304" s="408">
        <v>122.5</v>
      </c>
      <c r="N304" s="408">
        <v>522</v>
      </c>
      <c r="O304" s="408">
        <v>399.5</v>
      </c>
      <c r="P304" s="408">
        <v>122.5</v>
      </c>
    </row>
    <row r="305" spans="1:16" ht="12.75">
      <c r="A305" s="408">
        <v>1300</v>
      </c>
      <c r="B305" s="409" t="s">
        <v>638</v>
      </c>
      <c r="C305" s="408" t="s">
        <v>323</v>
      </c>
      <c r="D305" s="409" t="s">
        <v>324</v>
      </c>
      <c r="E305" s="408">
        <v>1</v>
      </c>
      <c r="F305" s="408">
        <v>35</v>
      </c>
      <c r="G305" s="408">
        <v>17</v>
      </c>
      <c r="H305" s="408">
        <v>70</v>
      </c>
      <c r="I305" s="408">
        <v>1</v>
      </c>
      <c r="J305" s="408">
        <v>123</v>
      </c>
      <c r="K305" s="408">
        <v>105.5</v>
      </c>
      <c r="L305" s="408">
        <v>76.5</v>
      </c>
      <c r="M305" s="408">
        <v>29</v>
      </c>
      <c r="N305" s="408">
        <v>105.5</v>
      </c>
      <c r="O305" s="408">
        <v>76.5</v>
      </c>
      <c r="P305" s="408">
        <v>29</v>
      </c>
    </row>
    <row r="306" spans="1:16" ht="12.75">
      <c r="A306" s="408">
        <v>1300</v>
      </c>
      <c r="B306" s="409" t="s">
        <v>638</v>
      </c>
      <c r="C306" s="408" t="s">
        <v>329</v>
      </c>
      <c r="D306" s="409" t="s">
        <v>330</v>
      </c>
      <c r="E306" s="408">
        <v>1.2</v>
      </c>
      <c r="F306" s="408">
        <v>29</v>
      </c>
      <c r="G306" s="408">
        <v>9</v>
      </c>
      <c r="H306" s="408">
        <v>52</v>
      </c>
      <c r="I306" s="408">
        <v>1</v>
      </c>
      <c r="J306" s="408">
        <v>91</v>
      </c>
      <c r="K306" s="408">
        <v>81.5</v>
      </c>
      <c r="L306" s="408">
        <v>80</v>
      </c>
      <c r="M306" s="408">
        <v>1.5</v>
      </c>
      <c r="N306" s="408">
        <v>97.8</v>
      </c>
      <c r="O306" s="408">
        <v>96</v>
      </c>
      <c r="P306" s="408">
        <v>1.8</v>
      </c>
    </row>
    <row r="307" spans="1:16" ht="12.75">
      <c r="A307" s="408">
        <v>1300</v>
      </c>
      <c r="B307" s="409" t="s">
        <v>638</v>
      </c>
      <c r="C307" s="408" t="s">
        <v>335</v>
      </c>
      <c r="D307" s="409" t="s">
        <v>336</v>
      </c>
      <c r="E307" s="408">
        <v>1.65</v>
      </c>
      <c r="F307" s="408">
        <v>50</v>
      </c>
      <c r="G307" s="408">
        <v>27</v>
      </c>
      <c r="H307" s="408">
        <v>135</v>
      </c>
      <c r="I307" s="408">
        <v>2</v>
      </c>
      <c r="J307" s="408">
        <v>214</v>
      </c>
      <c r="K307" s="408">
        <v>186</v>
      </c>
      <c r="L307" s="408">
        <v>144.5</v>
      </c>
      <c r="M307" s="408">
        <v>41.5</v>
      </c>
      <c r="N307" s="408">
        <v>306.9</v>
      </c>
      <c r="O307" s="408">
        <v>238.43</v>
      </c>
      <c r="P307" s="408">
        <v>68.47</v>
      </c>
    </row>
    <row r="308" spans="1:16" ht="12.75">
      <c r="A308" s="408">
        <v>1300</v>
      </c>
      <c r="B308" s="409" t="s">
        <v>638</v>
      </c>
      <c r="C308" s="408" t="s">
        <v>339</v>
      </c>
      <c r="D308" s="409" t="s">
        <v>340</v>
      </c>
      <c r="E308" s="408">
        <v>1.2</v>
      </c>
      <c r="F308" s="408">
        <v>57</v>
      </c>
      <c r="G308" s="408">
        <v>2</v>
      </c>
      <c r="H308" s="408">
        <v>42</v>
      </c>
      <c r="I308" s="408">
        <v>0</v>
      </c>
      <c r="J308" s="408">
        <v>101</v>
      </c>
      <c r="K308" s="408">
        <v>99</v>
      </c>
      <c r="L308" s="408">
        <v>34</v>
      </c>
      <c r="M308" s="408">
        <v>65</v>
      </c>
      <c r="N308" s="408">
        <v>118.8</v>
      </c>
      <c r="O308" s="408">
        <v>40.8</v>
      </c>
      <c r="P308" s="408">
        <v>78</v>
      </c>
    </row>
    <row r="309" spans="1:16" ht="12.75">
      <c r="A309" s="408">
        <v>1300</v>
      </c>
      <c r="B309" s="409" t="s">
        <v>638</v>
      </c>
      <c r="C309" s="408" t="s">
        <v>343</v>
      </c>
      <c r="D309" s="409" t="s">
        <v>344</v>
      </c>
      <c r="E309" s="408">
        <v>1.2</v>
      </c>
      <c r="F309" s="408">
        <v>135</v>
      </c>
      <c r="G309" s="408">
        <v>5</v>
      </c>
      <c r="H309" s="408">
        <v>175</v>
      </c>
      <c r="I309" s="408">
        <v>0</v>
      </c>
      <c r="J309" s="408">
        <v>315</v>
      </c>
      <c r="K309" s="408">
        <v>310</v>
      </c>
      <c r="L309" s="408">
        <v>195</v>
      </c>
      <c r="M309" s="408">
        <v>115</v>
      </c>
      <c r="N309" s="408">
        <v>372</v>
      </c>
      <c r="O309" s="408">
        <v>234</v>
      </c>
      <c r="P309" s="408">
        <v>138</v>
      </c>
    </row>
    <row r="310" spans="1:16" ht="12.75">
      <c r="A310" s="408">
        <v>1300</v>
      </c>
      <c r="B310" s="409" t="s">
        <v>638</v>
      </c>
      <c r="C310" s="408" t="s">
        <v>649</v>
      </c>
      <c r="D310" s="409" t="s">
        <v>650</v>
      </c>
      <c r="E310" s="408">
        <v>3.5</v>
      </c>
      <c r="F310" s="408">
        <v>64</v>
      </c>
      <c r="G310" s="408">
        <v>3</v>
      </c>
      <c r="H310" s="408">
        <v>134</v>
      </c>
      <c r="I310" s="408">
        <v>0</v>
      </c>
      <c r="J310" s="408">
        <v>201</v>
      </c>
      <c r="K310" s="408">
        <v>198</v>
      </c>
      <c r="L310" s="408">
        <v>167.5</v>
      </c>
      <c r="M310" s="408">
        <v>30.5</v>
      </c>
      <c r="N310" s="408">
        <v>693</v>
      </c>
      <c r="O310" s="408">
        <v>586.25</v>
      </c>
      <c r="P310" s="408">
        <v>106.75</v>
      </c>
    </row>
    <row r="311" spans="1:16" ht="12.75">
      <c r="A311" s="408">
        <v>1300</v>
      </c>
      <c r="B311" s="409" t="s">
        <v>638</v>
      </c>
      <c r="C311" s="408" t="s">
        <v>377</v>
      </c>
      <c r="D311" s="409" t="s">
        <v>290</v>
      </c>
      <c r="E311" s="408">
        <v>1.65</v>
      </c>
      <c r="F311" s="408">
        <v>0</v>
      </c>
      <c r="G311" s="408">
        <v>2</v>
      </c>
      <c r="H311" s="408">
        <v>1</v>
      </c>
      <c r="I311" s="408">
        <v>0</v>
      </c>
      <c r="J311" s="408">
        <v>3</v>
      </c>
      <c r="K311" s="408">
        <v>1</v>
      </c>
      <c r="L311" s="408">
        <v>36.5</v>
      </c>
      <c r="M311" s="408">
        <v>-35.5</v>
      </c>
      <c r="N311" s="408">
        <v>1.65</v>
      </c>
      <c r="O311" s="408">
        <v>60.22</v>
      </c>
      <c r="P311" s="408">
        <v>-58.57</v>
      </c>
    </row>
    <row r="312" spans="1:16" ht="12.75">
      <c r="A312" s="408">
        <v>1300</v>
      </c>
      <c r="B312" s="409" t="s">
        <v>638</v>
      </c>
      <c r="C312" s="408" t="s">
        <v>378</v>
      </c>
      <c r="D312" s="409" t="s">
        <v>292</v>
      </c>
      <c r="E312" s="408">
        <v>2.8</v>
      </c>
      <c r="F312" s="408">
        <v>2</v>
      </c>
      <c r="G312" s="408">
        <v>15</v>
      </c>
      <c r="H312" s="408">
        <v>95</v>
      </c>
      <c r="I312" s="408">
        <v>0</v>
      </c>
      <c r="J312" s="408">
        <v>112</v>
      </c>
      <c r="K312" s="408">
        <v>97</v>
      </c>
      <c r="L312" s="408">
        <v>144.5</v>
      </c>
      <c r="M312" s="408">
        <v>-47.5</v>
      </c>
      <c r="N312" s="408">
        <v>271.6</v>
      </c>
      <c r="O312" s="408">
        <v>404.6</v>
      </c>
      <c r="P312" s="408">
        <v>-133</v>
      </c>
    </row>
    <row r="313" spans="1:16" ht="12.75">
      <c r="A313" s="408">
        <v>1300</v>
      </c>
      <c r="B313" s="409" t="s">
        <v>638</v>
      </c>
      <c r="C313" s="408" t="s">
        <v>407</v>
      </c>
      <c r="D313" s="409" t="s">
        <v>408</v>
      </c>
      <c r="E313" s="408">
        <v>1.2</v>
      </c>
      <c r="F313" s="408">
        <v>323</v>
      </c>
      <c r="G313" s="408">
        <v>255</v>
      </c>
      <c r="H313" s="408">
        <v>1124</v>
      </c>
      <c r="I313" s="408">
        <v>9</v>
      </c>
      <c r="J313" s="408">
        <v>1711</v>
      </c>
      <c r="K313" s="408">
        <v>1451.5</v>
      </c>
      <c r="L313" s="408">
        <v>1476.5</v>
      </c>
      <c r="M313" s="408">
        <v>-25</v>
      </c>
      <c r="N313" s="408">
        <v>1741.8</v>
      </c>
      <c r="O313" s="408">
        <v>1771.8</v>
      </c>
      <c r="P313" s="408">
        <v>-30</v>
      </c>
    </row>
    <row r="314" spans="1:16" ht="12.75">
      <c r="A314" s="408">
        <v>1300</v>
      </c>
      <c r="B314" s="409" t="s">
        <v>638</v>
      </c>
      <c r="C314" s="408" t="s">
        <v>409</v>
      </c>
      <c r="D314" s="409" t="s">
        <v>410</v>
      </c>
      <c r="E314" s="408">
        <v>1.2</v>
      </c>
      <c r="F314" s="408">
        <v>237</v>
      </c>
      <c r="G314" s="408">
        <v>116</v>
      </c>
      <c r="H314" s="408">
        <v>872</v>
      </c>
      <c r="I314" s="408">
        <v>6</v>
      </c>
      <c r="J314" s="408">
        <v>1231</v>
      </c>
      <c r="K314" s="408">
        <v>1112</v>
      </c>
      <c r="L314" s="408">
        <v>1110.5</v>
      </c>
      <c r="M314" s="408">
        <v>1.5</v>
      </c>
      <c r="N314" s="408">
        <v>1334.4</v>
      </c>
      <c r="O314" s="408">
        <v>1332.6</v>
      </c>
      <c r="P314" s="408">
        <v>1.8</v>
      </c>
    </row>
    <row r="315" spans="1:16" ht="12.75">
      <c r="A315" s="408">
        <v>1300</v>
      </c>
      <c r="B315" s="409" t="s">
        <v>638</v>
      </c>
      <c r="C315" s="408" t="s">
        <v>620</v>
      </c>
      <c r="D315" s="409" t="s">
        <v>340</v>
      </c>
      <c r="E315" s="408">
        <v>1.2</v>
      </c>
      <c r="F315" s="408">
        <v>70</v>
      </c>
      <c r="G315" s="408">
        <v>32</v>
      </c>
      <c r="H315" s="408">
        <v>242</v>
      </c>
      <c r="I315" s="408">
        <v>2</v>
      </c>
      <c r="J315" s="408">
        <v>346</v>
      </c>
      <c r="K315" s="408">
        <v>313</v>
      </c>
      <c r="L315" s="408">
        <v>295</v>
      </c>
      <c r="M315" s="408">
        <v>18</v>
      </c>
      <c r="N315" s="408">
        <v>375.6</v>
      </c>
      <c r="O315" s="408">
        <v>354</v>
      </c>
      <c r="P315" s="408">
        <v>21.6</v>
      </c>
    </row>
    <row r="316" spans="1:16" ht="12.75">
      <c r="A316" s="408">
        <v>1300</v>
      </c>
      <c r="B316" s="409" t="s">
        <v>638</v>
      </c>
      <c r="C316" s="408" t="s">
        <v>422</v>
      </c>
      <c r="D316" s="409" t="s">
        <v>290</v>
      </c>
      <c r="E316" s="408">
        <v>1.65</v>
      </c>
      <c r="F316" s="408">
        <v>0</v>
      </c>
      <c r="G316" s="408">
        <v>1</v>
      </c>
      <c r="H316" s="408">
        <v>102</v>
      </c>
      <c r="I316" s="408">
        <v>0</v>
      </c>
      <c r="J316" s="408">
        <v>103</v>
      </c>
      <c r="K316" s="408">
        <v>102</v>
      </c>
      <c r="L316" s="408">
        <v>57</v>
      </c>
      <c r="M316" s="408">
        <v>45</v>
      </c>
      <c r="N316" s="408">
        <v>168.3</v>
      </c>
      <c r="O316" s="408">
        <v>94.05</v>
      </c>
      <c r="P316" s="408">
        <v>74.25</v>
      </c>
    </row>
    <row r="317" spans="1:16" ht="12.75">
      <c r="A317" s="408">
        <v>1300</v>
      </c>
      <c r="B317" s="409" t="s">
        <v>638</v>
      </c>
      <c r="C317" s="408" t="s">
        <v>423</v>
      </c>
      <c r="D317" s="409" t="s">
        <v>292</v>
      </c>
      <c r="E317" s="408">
        <v>2.8</v>
      </c>
      <c r="F317" s="408">
        <v>0</v>
      </c>
      <c r="G317" s="408">
        <v>0</v>
      </c>
      <c r="H317" s="408">
        <v>5</v>
      </c>
      <c r="I317" s="408">
        <v>0</v>
      </c>
      <c r="J317" s="408">
        <v>5</v>
      </c>
      <c r="K317" s="408">
        <v>5</v>
      </c>
      <c r="L317" s="408">
        <v>0</v>
      </c>
      <c r="M317" s="408">
        <v>5</v>
      </c>
      <c r="N317" s="408">
        <v>14</v>
      </c>
      <c r="O317" s="408">
        <v>0</v>
      </c>
      <c r="P317" s="408">
        <v>14</v>
      </c>
    </row>
    <row r="318" spans="1:16" ht="12.75">
      <c r="A318" s="408">
        <v>1300</v>
      </c>
      <c r="B318" s="409" t="s">
        <v>638</v>
      </c>
      <c r="C318" s="408" t="s">
        <v>651</v>
      </c>
      <c r="D318" s="409" t="s">
        <v>640</v>
      </c>
      <c r="E318" s="408">
        <v>1.65</v>
      </c>
      <c r="F318" s="408">
        <v>0</v>
      </c>
      <c r="G318" s="408">
        <v>1</v>
      </c>
      <c r="H318" s="408">
        <v>29</v>
      </c>
      <c r="I318" s="408">
        <v>0</v>
      </c>
      <c r="J318" s="408">
        <v>30</v>
      </c>
      <c r="K318" s="408">
        <v>29</v>
      </c>
      <c r="L318" s="408">
        <v>21</v>
      </c>
      <c r="M318" s="408">
        <v>8</v>
      </c>
      <c r="N318" s="408">
        <v>47.85</v>
      </c>
      <c r="O318" s="408">
        <v>34.65</v>
      </c>
      <c r="P318" s="408">
        <v>13.2</v>
      </c>
    </row>
    <row r="319" spans="1:16" ht="12.75">
      <c r="A319" s="408">
        <v>1300</v>
      </c>
      <c r="B319" s="409" t="s">
        <v>638</v>
      </c>
      <c r="C319" s="408" t="s">
        <v>627</v>
      </c>
      <c r="D319" s="409" t="s">
        <v>613</v>
      </c>
      <c r="E319" s="408">
        <v>1</v>
      </c>
      <c r="F319" s="408">
        <v>0</v>
      </c>
      <c r="G319" s="408">
        <v>3</v>
      </c>
      <c r="H319" s="408">
        <v>155</v>
      </c>
      <c r="I319" s="408">
        <v>1</v>
      </c>
      <c r="J319" s="408">
        <v>159</v>
      </c>
      <c r="K319" s="408">
        <v>155.5</v>
      </c>
      <c r="L319" s="408">
        <v>134.5</v>
      </c>
      <c r="M319" s="408">
        <v>21</v>
      </c>
      <c r="N319" s="408">
        <v>155.5</v>
      </c>
      <c r="O319" s="408">
        <v>134.5</v>
      </c>
      <c r="P319" s="408">
        <v>21</v>
      </c>
    </row>
    <row r="320" spans="1:16" ht="12.75">
      <c r="A320" s="408">
        <v>1300</v>
      </c>
      <c r="B320" s="409" t="s">
        <v>638</v>
      </c>
      <c r="C320" s="408" t="s">
        <v>437</v>
      </c>
      <c r="D320" s="409" t="s">
        <v>324</v>
      </c>
      <c r="E320" s="408">
        <v>1</v>
      </c>
      <c r="F320" s="408">
        <v>0</v>
      </c>
      <c r="G320" s="408">
        <v>17</v>
      </c>
      <c r="H320" s="408">
        <v>62</v>
      </c>
      <c r="I320" s="408">
        <v>0</v>
      </c>
      <c r="J320" s="408">
        <v>79</v>
      </c>
      <c r="K320" s="408">
        <v>62</v>
      </c>
      <c r="L320" s="408">
        <v>65.5</v>
      </c>
      <c r="M320" s="408">
        <v>-3.5</v>
      </c>
      <c r="N320" s="408">
        <v>62</v>
      </c>
      <c r="O320" s="408">
        <v>65.5</v>
      </c>
      <c r="P320" s="408">
        <v>-3.5</v>
      </c>
    </row>
    <row r="321" spans="1:16" ht="12.75">
      <c r="A321" s="408">
        <v>1300</v>
      </c>
      <c r="B321" s="409" t="s">
        <v>638</v>
      </c>
      <c r="C321" s="408" t="s">
        <v>652</v>
      </c>
      <c r="D321" s="409" t="s">
        <v>650</v>
      </c>
      <c r="E321" s="408">
        <v>3.5</v>
      </c>
      <c r="F321" s="408">
        <v>0</v>
      </c>
      <c r="G321" s="408">
        <v>0</v>
      </c>
      <c r="H321" s="408">
        <v>45</v>
      </c>
      <c r="I321" s="408">
        <v>0</v>
      </c>
      <c r="J321" s="408">
        <v>45</v>
      </c>
      <c r="K321" s="408">
        <v>45</v>
      </c>
      <c r="L321" s="408">
        <v>46</v>
      </c>
      <c r="M321" s="408">
        <v>-1</v>
      </c>
      <c r="N321" s="408">
        <v>157.5</v>
      </c>
      <c r="O321" s="408">
        <v>161</v>
      </c>
      <c r="P321" s="408">
        <v>-3.5</v>
      </c>
    </row>
    <row r="322" spans="1:16" ht="12.75">
      <c r="A322" s="408">
        <v>1300</v>
      </c>
      <c r="B322" s="409" t="s">
        <v>638</v>
      </c>
      <c r="C322" s="408" t="s">
        <v>512</v>
      </c>
      <c r="D322" s="409" t="s">
        <v>292</v>
      </c>
      <c r="E322" s="408">
        <v>2.8</v>
      </c>
      <c r="F322" s="408">
        <v>0</v>
      </c>
      <c r="G322" s="408">
        <v>0</v>
      </c>
      <c r="H322" s="408">
        <v>6</v>
      </c>
      <c r="I322" s="408">
        <v>0</v>
      </c>
      <c r="J322" s="408">
        <v>6</v>
      </c>
      <c r="K322" s="408">
        <v>6</v>
      </c>
      <c r="L322" s="408">
        <v>8</v>
      </c>
      <c r="M322" s="408">
        <v>-2</v>
      </c>
      <c r="N322" s="408">
        <v>16.8</v>
      </c>
      <c r="O322" s="408">
        <v>22.4</v>
      </c>
      <c r="P322" s="408">
        <v>-5.6</v>
      </c>
    </row>
    <row r="323" spans="1:16" ht="12.75">
      <c r="A323" s="408">
        <v>1300</v>
      </c>
      <c r="B323" s="409" t="s">
        <v>638</v>
      </c>
      <c r="C323" s="408" t="s">
        <v>584</v>
      </c>
      <c r="D323" s="409" t="s">
        <v>324</v>
      </c>
      <c r="E323" s="408">
        <v>1</v>
      </c>
      <c r="F323" s="408">
        <v>0</v>
      </c>
      <c r="G323" s="408">
        <v>0</v>
      </c>
      <c r="H323" s="408">
        <v>6</v>
      </c>
      <c r="I323" s="408">
        <v>0</v>
      </c>
      <c r="J323" s="408">
        <v>6</v>
      </c>
      <c r="K323" s="408">
        <v>6</v>
      </c>
      <c r="L323" s="408">
        <v>0</v>
      </c>
      <c r="M323" s="408">
        <v>6</v>
      </c>
      <c r="N323" s="408">
        <v>6</v>
      </c>
      <c r="O323" s="408">
        <v>0</v>
      </c>
      <c r="P323" s="408">
        <v>6</v>
      </c>
    </row>
    <row r="324" spans="1:16" ht="12.75">
      <c r="A324" s="408">
        <v>1300</v>
      </c>
      <c r="B324" s="409" t="s">
        <v>638</v>
      </c>
      <c r="C324" s="408" t="s">
        <v>591</v>
      </c>
      <c r="D324" s="409" t="s">
        <v>344</v>
      </c>
      <c r="E324" s="408">
        <v>1.2</v>
      </c>
      <c r="F324" s="408">
        <v>0</v>
      </c>
      <c r="G324" s="408">
        <v>7</v>
      </c>
      <c r="H324" s="408">
        <v>22</v>
      </c>
      <c r="I324" s="408">
        <v>1</v>
      </c>
      <c r="J324" s="408">
        <v>30</v>
      </c>
      <c r="K324" s="408">
        <v>22.5</v>
      </c>
      <c r="L324" s="408">
        <v>21</v>
      </c>
      <c r="M324" s="408">
        <v>1.5</v>
      </c>
      <c r="N324" s="408">
        <v>27</v>
      </c>
      <c r="O324" s="408">
        <v>25.2</v>
      </c>
      <c r="P324" s="408">
        <v>1.8</v>
      </c>
    </row>
    <row r="325" spans="1:16" ht="13.5" thickBot="1">
      <c r="A325" s="429"/>
      <c r="B325" s="428"/>
      <c r="C325" s="427"/>
      <c r="D325" s="428"/>
      <c r="E325" s="427"/>
      <c r="F325" s="427"/>
      <c r="G325" s="427"/>
      <c r="H325" s="427"/>
      <c r="I325" s="427"/>
      <c r="J325" s="427"/>
      <c r="K325" s="427"/>
      <c r="L325" s="427"/>
      <c r="M325" s="427"/>
      <c r="N325" s="427"/>
      <c r="O325" s="427"/>
      <c r="P325" s="430"/>
    </row>
    <row r="326" spans="1:16" ht="12.75">
      <c r="A326" s="416">
        <v>1300</v>
      </c>
      <c r="B326" s="417" t="s">
        <v>638</v>
      </c>
      <c r="C326" s="418" t="s">
        <v>594</v>
      </c>
      <c r="D326" s="417"/>
      <c r="E326" s="418"/>
      <c r="F326" s="418">
        <v>1933</v>
      </c>
      <c r="G326" s="418">
        <v>294</v>
      </c>
      <c r="H326" s="418">
        <v>3245</v>
      </c>
      <c r="I326" s="418">
        <v>43</v>
      </c>
      <c r="J326" s="418">
        <v>5515</v>
      </c>
      <c r="K326" s="418">
        <v>5199.5</v>
      </c>
      <c r="L326" s="418">
        <v>4098.5</v>
      </c>
      <c r="M326" s="418">
        <v>1101</v>
      </c>
      <c r="N326" s="418">
        <v>7617.3</v>
      </c>
      <c r="O326" s="418">
        <v>5889.48</v>
      </c>
      <c r="P326" s="419">
        <v>1727.82</v>
      </c>
    </row>
    <row r="327" spans="1:16" ht="12.75">
      <c r="A327" s="420">
        <v>1300</v>
      </c>
      <c r="B327" s="409" t="s">
        <v>638</v>
      </c>
      <c r="C327" s="408" t="s">
        <v>595</v>
      </c>
      <c r="D327" s="409"/>
      <c r="E327" s="408"/>
      <c r="F327" s="408">
        <v>632</v>
      </c>
      <c r="G327" s="408">
        <v>420</v>
      </c>
      <c r="H327" s="408">
        <v>2334</v>
      </c>
      <c r="I327" s="408">
        <v>17</v>
      </c>
      <c r="J327" s="408">
        <v>3403</v>
      </c>
      <c r="K327" s="408">
        <v>2974.5</v>
      </c>
      <c r="L327" s="408">
        <v>3063</v>
      </c>
      <c r="M327" s="408">
        <v>-88.5</v>
      </c>
      <c r="N327" s="408">
        <v>3725.05</v>
      </c>
      <c r="O327" s="408">
        <v>3923.23</v>
      </c>
      <c r="P327" s="421">
        <v>-198.18</v>
      </c>
    </row>
    <row r="328" spans="1:16" ht="12.75">
      <c r="A328" s="420">
        <v>1300</v>
      </c>
      <c r="B328" s="409" t="s">
        <v>638</v>
      </c>
      <c r="C328" s="408" t="s">
        <v>596</v>
      </c>
      <c r="D328" s="409"/>
      <c r="E328" s="408"/>
      <c r="F328" s="408">
        <v>0</v>
      </c>
      <c r="G328" s="408">
        <v>22</v>
      </c>
      <c r="H328" s="408">
        <v>398</v>
      </c>
      <c r="I328" s="408">
        <v>1</v>
      </c>
      <c r="J328" s="408">
        <v>421</v>
      </c>
      <c r="K328" s="408">
        <v>398.5</v>
      </c>
      <c r="L328" s="408">
        <v>324</v>
      </c>
      <c r="M328" s="408">
        <v>74.5</v>
      </c>
      <c r="N328" s="408">
        <v>605.15</v>
      </c>
      <c r="O328" s="408">
        <v>489.7</v>
      </c>
      <c r="P328" s="421">
        <v>115.45</v>
      </c>
    </row>
    <row r="329" spans="1:16" ht="13.5" thickBot="1">
      <c r="A329" s="422">
        <v>1300</v>
      </c>
      <c r="B329" s="411" t="s">
        <v>638</v>
      </c>
      <c r="C329" s="410" t="s">
        <v>597</v>
      </c>
      <c r="D329" s="411"/>
      <c r="E329" s="410"/>
      <c r="F329" s="410">
        <v>0</v>
      </c>
      <c r="G329" s="410">
        <v>7</v>
      </c>
      <c r="H329" s="410">
        <v>34</v>
      </c>
      <c r="I329" s="410">
        <v>1</v>
      </c>
      <c r="J329" s="410">
        <v>42</v>
      </c>
      <c r="K329" s="410">
        <v>34.5</v>
      </c>
      <c r="L329" s="410">
        <v>29</v>
      </c>
      <c r="M329" s="410">
        <v>5.5</v>
      </c>
      <c r="N329" s="410">
        <v>49.8</v>
      </c>
      <c r="O329" s="410">
        <v>47.6</v>
      </c>
      <c r="P329" s="423">
        <v>2.2</v>
      </c>
    </row>
    <row r="330" spans="1:16" ht="13.5" thickBot="1">
      <c r="A330" s="424"/>
      <c r="B330" s="425"/>
      <c r="C330" s="426" t="s">
        <v>125</v>
      </c>
      <c r="D330" s="425"/>
      <c r="E330" s="426"/>
      <c r="F330" s="426">
        <f aca="true" t="shared" si="2" ref="F330:P330">SUM(F326:F329)</f>
        <v>2565</v>
      </c>
      <c r="G330" s="426">
        <f t="shared" si="2"/>
        <v>743</v>
      </c>
      <c r="H330" s="426">
        <f t="shared" si="2"/>
        <v>6011</v>
      </c>
      <c r="I330" s="426">
        <f t="shared" si="2"/>
        <v>62</v>
      </c>
      <c r="J330" s="426">
        <f t="shared" si="2"/>
        <v>9381</v>
      </c>
      <c r="K330" s="426">
        <f t="shared" si="2"/>
        <v>8607</v>
      </c>
      <c r="L330" s="426">
        <f t="shared" si="2"/>
        <v>7514.5</v>
      </c>
      <c r="M330" s="426">
        <f t="shared" si="2"/>
        <v>1092.5</v>
      </c>
      <c r="N330" s="426">
        <f t="shared" si="2"/>
        <v>11997.3</v>
      </c>
      <c r="O330" s="426">
        <f t="shared" si="2"/>
        <v>10350.01</v>
      </c>
      <c r="P330" s="426">
        <f t="shared" si="2"/>
        <v>1647.29</v>
      </c>
    </row>
    <row r="331" spans="1:16" ht="12.75">
      <c r="A331" s="408">
        <v>1400</v>
      </c>
      <c r="B331" s="409" t="s">
        <v>653</v>
      </c>
      <c r="C331" s="408" t="s">
        <v>273</v>
      </c>
      <c r="D331" s="409" t="s">
        <v>274</v>
      </c>
      <c r="E331" s="408">
        <v>2.25</v>
      </c>
      <c r="F331" s="408">
        <v>70</v>
      </c>
      <c r="G331" s="408">
        <v>7</v>
      </c>
      <c r="H331" s="408">
        <v>112</v>
      </c>
      <c r="I331" s="408">
        <v>0</v>
      </c>
      <c r="J331" s="408">
        <v>189</v>
      </c>
      <c r="K331" s="408">
        <v>182</v>
      </c>
      <c r="L331" s="408">
        <v>157</v>
      </c>
      <c r="M331" s="408">
        <v>25</v>
      </c>
      <c r="N331" s="408">
        <v>409.5</v>
      </c>
      <c r="O331" s="408">
        <v>353.25</v>
      </c>
      <c r="P331" s="408">
        <v>56.25</v>
      </c>
    </row>
    <row r="332" spans="1:16" ht="12.75">
      <c r="A332" s="408">
        <v>1400</v>
      </c>
      <c r="B332" s="409" t="s">
        <v>653</v>
      </c>
      <c r="C332" s="408" t="s">
        <v>599</v>
      </c>
      <c r="D332" s="409" t="s">
        <v>449</v>
      </c>
      <c r="E332" s="408">
        <v>1.65</v>
      </c>
      <c r="F332" s="408">
        <v>88</v>
      </c>
      <c r="G332" s="408">
        <v>3</v>
      </c>
      <c r="H332" s="408">
        <v>125</v>
      </c>
      <c r="I332" s="408">
        <v>1</v>
      </c>
      <c r="J332" s="408">
        <v>217</v>
      </c>
      <c r="K332" s="408">
        <v>213.5</v>
      </c>
      <c r="L332" s="408">
        <v>202.5</v>
      </c>
      <c r="M332" s="408">
        <v>11</v>
      </c>
      <c r="N332" s="408">
        <v>352.27</v>
      </c>
      <c r="O332" s="408">
        <v>334.12</v>
      </c>
      <c r="P332" s="408">
        <v>18.15</v>
      </c>
    </row>
    <row r="333" spans="1:16" ht="12.75">
      <c r="A333" s="408">
        <v>1400</v>
      </c>
      <c r="B333" s="409" t="s">
        <v>653</v>
      </c>
      <c r="C333" s="408" t="s">
        <v>275</v>
      </c>
      <c r="D333" s="409" t="s">
        <v>276</v>
      </c>
      <c r="E333" s="408">
        <v>2.25</v>
      </c>
      <c r="F333" s="408">
        <v>64</v>
      </c>
      <c r="G333" s="408">
        <v>14</v>
      </c>
      <c r="H333" s="408">
        <v>142</v>
      </c>
      <c r="I333" s="408">
        <v>3</v>
      </c>
      <c r="J333" s="408">
        <v>223</v>
      </c>
      <c r="K333" s="408">
        <v>207.5</v>
      </c>
      <c r="L333" s="408">
        <v>188.5</v>
      </c>
      <c r="M333" s="408">
        <v>19</v>
      </c>
      <c r="N333" s="408">
        <v>466.88</v>
      </c>
      <c r="O333" s="408">
        <v>424.12</v>
      </c>
      <c r="P333" s="408">
        <v>42.75</v>
      </c>
    </row>
    <row r="334" spans="1:16" ht="12.75">
      <c r="A334" s="408">
        <v>1400</v>
      </c>
      <c r="B334" s="409" t="s">
        <v>653</v>
      </c>
      <c r="C334" s="408" t="s">
        <v>277</v>
      </c>
      <c r="D334" s="409" t="s">
        <v>278</v>
      </c>
      <c r="E334" s="408">
        <v>1.65</v>
      </c>
      <c r="F334" s="408">
        <v>0</v>
      </c>
      <c r="G334" s="408">
        <v>0</v>
      </c>
      <c r="H334" s="408">
        <v>0</v>
      </c>
      <c r="I334" s="408">
        <v>0</v>
      </c>
      <c r="J334" s="408">
        <v>0</v>
      </c>
      <c r="K334" s="408">
        <v>0</v>
      </c>
      <c r="L334" s="408">
        <v>2</v>
      </c>
      <c r="M334" s="408">
        <v>-2</v>
      </c>
      <c r="N334" s="408">
        <v>0</v>
      </c>
      <c r="O334" s="408">
        <v>3.3</v>
      </c>
      <c r="P334" s="408">
        <v>-3.3</v>
      </c>
    </row>
    <row r="335" spans="1:16" ht="12.75">
      <c r="A335" s="408">
        <v>1400</v>
      </c>
      <c r="B335" s="409" t="s">
        <v>653</v>
      </c>
      <c r="C335" s="408" t="s">
        <v>654</v>
      </c>
      <c r="D335" s="409" t="s">
        <v>655</v>
      </c>
      <c r="E335" s="408">
        <v>1.65</v>
      </c>
      <c r="F335" s="408">
        <v>58</v>
      </c>
      <c r="G335" s="408">
        <v>3</v>
      </c>
      <c r="H335" s="408">
        <v>116</v>
      </c>
      <c r="I335" s="408">
        <v>2</v>
      </c>
      <c r="J335" s="408">
        <v>179</v>
      </c>
      <c r="K335" s="408">
        <v>175</v>
      </c>
      <c r="L335" s="408">
        <v>151</v>
      </c>
      <c r="M335" s="408">
        <v>24</v>
      </c>
      <c r="N335" s="408">
        <v>288.75</v>
      </c>
      <c r="O335" s="408">
        <v>249.15</v>
      </c>
      <c r="P335" s="408">
        <v>39.6</v>
      </c>
    </row>
    <row r="336" spans="1:16" ht="12.75">
      <c r="A336" s="408">
        <v>1400</v>
      </c>
      <c r="B336" s="409" t="s">
        <v>653</v>
      </c>
      <c r="C336" s="408" t="s">
        <v>656</v>
      </c>
      <c r="D336" s="409" t="s">
        <v>657</v>
      </c>
      <c r="E336" s="408">
        <v>1.65</v>
      </c>
      <c r="F336" s="408">
        <v>9</v>
      </c>
      <c r="G336" s="408">
        <v>2</v>
      </c>
      <c r="H336" s="408">
        <v>21</v>
      </c>
      <c r="I336" s="408">
        <v>1</v>
      </c>
      <c r="J336" s="408">
        <v>33</v>
      </c>
      <c r="K336" s="408">
        <v>30.5</v>
      </c>
      <c r="L336" s="408">
        <v>31</v>
      </c>
      <c r="M336" s="408">
        <v>-0.5</v>
      </c>
      <c r="N336" s="408">
        <v>50.33</v>
      </c>
      <c r="O336" s="408">
        <v>51.15</v>
      </c>
      <c r="P336" s="408">
        <v>-0.82</v>
      </c>
    </row>
    <row r="337" spans="1:16" ht="12.75">
      <c r="A337" s="408">
        <v>1400</v>
      </c>
      <c r="B337" s="409" t="s">
        <v>653</v>
      </c>
      <c r="C337" s="408" t="s">
        <v>281</v>
      </c>
      <c r="D337" s="409" t="s">
        <v>282</v>
      </c>
      <c r="E337" s="408">
        <v>2.8</v>
      </c>
      <c r="F337" s="408">
        <v>60</v>
      </c>
      <c r="G337" s="408">
        <v>2</v>
      </c>
      <c r="H337" s="408">
        <v>73</v>
      </c>
      <c r="I337" s="408">
        <v>0</v>
      </c>
      <c r="J337" s="408">
        <v>135</v>
      </c>
      <c r="K337" s="408">
        <v>133</v>
      </c>
      <c r="L337" s="408">
        <v>87.5</v>
      </c>
      <c r="M337" s="408">
        <v>45.5</v>
      </c>
      <c r="N337" s="408">
        <v>372.4</v>
      </c>
      <c r="O337" s="408">
        <v>245</v>
      </c>
      <c r="P337" s="408">
        <v>127.4</v>
      </c>
    </row>
    <row r="338" spans="1:16" ht="12.75">
      <c r="A338" s="408">
        <v>1400</v>
      </c>
      <c r="B338" s="409" t="s">
        <v>653</v>
      </c>
      <c r="C338" s="408" t="s">
        <v>283</v>
      </c>
      <c r="D338" s="409" t="s">
        <v>284</v>
      </c>
      <c r="E338" s="408">
        <v>2.8</v>
      </c>
      <c r="F338" s="408">
        <v>144</v>
      </c>
      <c r="G338" s="408">
        <v>12</v>
      </c>
      <c r="H338" s="408">
        <v>153</v>
      </c>
      <c r="I338" s="408">
        <v>1</v>
      </c>
      <c r="J338" s="408">
        <v>310</v>
      </c>
      <c r="K338" s="408">
        <v>297.5</v>
      </c>
      <c r="L338" s="408">
        <v>234</v>
      </c>
      <c r="M338" s="408">
        <v>63.5</v>
      </c>
      <c r="N338" s="408">
        <v>833</v>
      </c>
      <c r="O338" s="408">
        <v>655.2</v>
      </c>
      <c r="P338" s="408">
        <v>177.8</v>
      </c>
    </row>
    <row r="339" spans="1:16" ht="12.75">
      <c r="A339" s="408">
        <v>1400</v>
      </c>
      <c r="B339" s="409" t="s">
        <v>653</v>
      </c>
      <c r="C339" s="408" t="s">
        <v>658</v>
      </c>
      <c r="D339" s="409" t="s">
        <v>659</v>
      </c>
      <c r="E339" s="408">
        <v>2.8</v>
      </c>
      <c r="F339" s="408">
        <v>13</v>
      </c>
      <c r="G339" s="408">
        <v>0</v>
      </c>
      <c r="H339" s="408">
        <v>22</v>
      </c>
      <c r="I339" s="408">
        <v>1</v>
      </c>
      <c r="J339" s="408">
        <v>36</v>
      </c>
      <c r="K339" s="408">
        <v>35.5</v>
      </c>
      <c r="L339" s="408">
        <v>32</v>
      </c>
      <c r="M339" s="408">
        <v>3.5</v>
      </c>
      <c r="N339" s="408">
        <v>99.4</v>
      </c>
      <c r="O339" s="408">
        <v>89.6</v>
      </c>
      <c r="P339" s="408">
        <v>9.8</v>
      </c>
    </row>
    <row r="340" spans="1:16" ht="12.75">
      <c r="A340" s="408">
        <v>1400</v>
      </c>
      <c r="B340" s="409" t="s">
        <v>653</v>
      </c>
      <c r="C340" s="408" t="s">
        <v>287</v>
      </c>
      <c r="D340" s="409" t="s">
        <v>288</v>
      </c>
      <c r="E340" s="408">
        <v>2.25</v>
      </c>
      <c r="F340" s="408">
        <v>138</v>
      </c>
      <c r="G340" s="408">
        <v>11</v>
      </c>
      <c r="H340" s="408">
        <v>274</v>
      </c>
      <c r="I340" s="408">
        <v>0</v>
      </c>
      <c r="J340" s="408">
        <v>423</v>
      </c>
      <c r="K340" s="408">
        <v>412</v>
      </c>
      <c r="L340" s="408">
        <v>365</v>
      </c>
      <c r="M340" s="408">
        <v>47</v>
      </c>
      <c r="N340" s="408">
        <v>927</v>
      </c>
      <c r="O340" s="408">
        <v>821.25</v>
      </c>
      <c r="P340" s="408">
        <v>105.75</v>
      </c>
    </row>
    <row r="341" spans="1:16" ht="12.75">
      <c r="A341" s="408">
        <v>1400</v>
      </c>
      <c r="B341" s="409" t="s">
        <v>653</v>
      </c>
      <c r="C341" s="408" t="s">
        <v>660</v>
      </c>
      <c r="D341" s="409" t="s">
        <v>661</v>
      </c>
      <c r="E341" s="408">
        <v>2.25</v>
      </c>
      <c r="F341" s="408">
        <v>10</v>
      </c>
      <c r="G341" s="408">
        <v>1</v>
      </c>
      <c r="H341" s="408">
        <v>39</v>
      </c>
      <c r="I341" s="408">
        <v>0</v>
      </c>
      <c r="J341" s="408">
        <v>50</v>
      </c>
      <c r="K341" s="408">
        <v>49</v>
      </c>
      <c r="L341" s="408">
        <v>52.5</v>
      </c>
      <c r="M341" s="408">
        <v>-3.5</v>
      </c>
      <c r="N341" s="408">
        <v>110.25</v>
      </c>
      <c r="O341" s="408">
        <v>118.12</v>
      </c>
      <c r="P341" s="408">
        <v>-7.88</v>
      </c>
    </row>
    <row r="342" spans="1:16" ht="12.75">
      <c r="A342" s="408">
        <v>1400</v>
      </c>
      <c r="B342" s="409" t="s">
        <v>653</v>
      </c>
      <c r="C342" s="408" t="s">
        <v>291</v>
      </c>
      <c r="D342" s="409" t="s">
        <v>292</v>
      </c>
      <c r="E342" s="408">
        <v>2.8</v>
      </c>
      <c r="F342" s="408">
        <v>46</v>
      </c>
      <c r="G342" s="408">
        <v>10</v>
      </c>
      <c r="H342" s="408">
        <v>91</v>
      </c>
      <c r="I342" s="408">
        <v>0</v>
      </c>
      <c r="J342" s="408">
        <v>147</v>
      </c>
      <c r="K342" s="408">
        <v>137</v>
      </c>
      <c r="L342" s="408">
        <v>147</v>
      </c>
      <c r="M342" s="408">
        <v>-10</v>
      </c>
      <c r="N342" s="408">
        <v>383.6</v>
      </c>
      <c r="O342" s="408">
        <v>411.6</v>
      </c>
      <c r="P342" s="408">
        <v>-28</v>
      </c>
    </row>
    <row r="343" spans="1:16" ht="12.75">
      <c r="A343" s="408">
        <v>1400</v>
      </c>
      <c r="B343" s="409" t="s">
        <v>653</v>
      </c>
      <c r="C343" s="408" t="s">
        <v>662</v>
      </c>
      <c r="D343" s="409" t="s">
        <v>663</v>
      </c>
      <c r="E343" s="408">
        <v>2.8</v>
      </c>
      <c r="F343" s="408">
        <v>33</v>
      </c>
      <c r="G343" s="408">
        <v>10</v>
      </c>
      <c r="H343" s="408">
        <v>73</v>
      </c>
      <c r="I343" s="408">
        <v>0</v>
      </c>
      <c r="J343" s="408">
        <v>116</v>
      </c>
      <c r="K343" s="408">
        <v>106</v>
      </c>
      <c r="L343" s="408">
        <v>117.5</v>
      </c>
      <c r="M343" s="408">
        <v>-11.5</v>
      </c>
      <c r="N343" s="408">
        <v>296.8</v>
      </c>
      <c r="O343" s="408">
        <v>329</v>
      </c>
      <c r="P343" s="408">
        <v>-32.2</v>
      </c>
    </row>
    <row r="344" spans="1:16" ht="12.75">
      <c r="A344" s="408">
        <v>1400</v>
      </c>
      <c r="B344" s="409" t="s">
        <v>653</v>
      </c>
      <c r="C344" s="408" t="s">
        <v>293</v>
      </c>
      <c r="D344" s="409" t="s">
        <v>294</v>
      </c>
      <c r="E344" s="408">
        <v>1.65</v>
      </c>
      <c r="F344" s="408">
        <v>104</v>
      </c>
      <c r="G344" s="408">
        <v>13</v>
      </c>
      <c r="H344" s="408">
        <v>179</v>
      </c>
      <c r="I344" s="408">
        <v>5</v>
      </c>
      <c r="J344" s="408">
        <v>301</v>
      </c>
      <c r="K344" s="408">
        <v>285.5</v>
      </c>
      <c r="L344" s="408">
        <v>328</v>
      </c>
      <c r="M344" s="408">
        <v>-42.5</v>
      </c>
      <c r="N344" s="408">
        <v>471.07</v>
      </c>
      <c r="O344" s="408">
        <v>541.2</v>
      </c>
      <c r="P344" s="408">
        <v>-70.13</v>
      </c>
    </row>
    <row r="345" spans="1:16" ht="12.75">
      <c r="A345" s="408">
        <v>1400</v>
      </c>
      <c r="B345" s="409" t="s">
        <v>653</v>
      </c>
      <c r="C345" s="408" t="s">
        <v>602</v>
      </c>
      <c r="D345" s="409" t="s">
        <v>603</v>
      </c>
      <c r="E345" s="408">
        <v>1.65</v>
      </c>
      <c r="F345" s="408">
        <v>396</v>
      </c>
      <c r="G345" s="408">
        <v>38</v>
      </c>
      <c r="H345" s="408">
        <v>750</v>
      </c>
      <c r="I345" s="408">
        <v>29</v>
      </c>
      <c r="J345" s="408">
        <v>1213</v>
      </c>
      <c r="K345" s="408">
        <v>1160.5</v>
      </c>
      <c r="L345" s="408">
        <v>1100</v>
      </c>
      <c r="M345" s="408">
        <v>60.5</v>
      </c>
      <c r="N345" s="408">
        <v>1914.82</v>
      </c>
      <c r="O345" s="408">
        <v>1815</v>
      </c>
      <c r="P345" s="408">
        <v>99.82</v>
      </c>
    </row>
    <row r="346" spans="1:16" ht="12.75">
      <c r="A346" s="408">
        <v>1400</v>
      </c>
      <c r="B346" s="409" t="s">
        <v>653</v>
      </c>
      <c r="C346" s="408" t="s">
        <v>664</v>
      </c>
      <c r="D346" s="409" t="s">
        <v>665</v>
      </c>
      <c r="E346" s="408">
        <v>1.65</v>
      </c>
      <c r="F346" s="408">
        <v>10</v>
      </c>
      <c r="G346" s="408">
        <v>2</v>
      </c>
      <c r="H346" s="408">
        <v>7</v>
      </c>
      <c r="I346" s="408">
        <v>1</v>
      </c>
      <c r="J346" s="408">
        <v>20</v>
      </c>
      <c r="K346" s="408">
        <v>17.5</v>
      </c>
      <c r="L346" s="408">
        <v>16</v>
      </c>
      <c r="M346" s="408">
        <v>1.5</v>
      </c>
      <c r="N346" s="408">
        <v>28.88</v>
      </c>
      <c r="O346" s="408">
        <v>26.4</v>
      </c>
      <c r="P346" s="408">
        <v>2.48</v>
      </c>
    </row>
    <row r="347" spans="1:16" ht="12.75">
      <c r="A347" s="408">
        <v>1400</v>
      </c>
      <c r="B347" s="409" t="s">
        <v>653</v>
      </c>
      <c r="C347" s="408" t="s">
        <v>299</v>
      </c>
      <c r="D347" s="409" t="s">
        <v>300</v>
      </c>
      <c r="E347" s="408">
        <v>1.65</v>
      </c>
      <c r="F347" s="408">
        <v>70</v>
      </c>
      <c r="G347" s="408">
        <v>6</v>
      </c>
      <c r="H347" s="408">
        <v>143</v>
      </c>
      <c r="I347" s="408">
        <v>3</v>
      </c>
      <c r="J347" s="408">
        <v>222</v>
      </c>
      <c r="K347" s="408">
        <v>214.5</v>
      </c>
      <c r="L347" s="408">
        <v>184</v>
      </c>
      <c r="M347" s="408">
        <v>30.5</v>
      </c>
      <c r="N347" s="408">
        <v>353.92</v>
      </c>
      <c r="O347" s="408">
        <v>303.6</v>
      </c>
      <c r="P347" s="408">
        <v>50.32</v>
      </c>
    </row>
    <row r="348" spans="1:16" ht="12.75">
      <c r="A348" s="408">
        <v>1400</v>
      </c>
      <c r="B348" s="409" t="s">
        <v>653</v>
      </c>
      <c r="C348" s="408" t="s">
        <v>303</v>
      </c>
      <c r="D348" s="409" t="s">
        <v>304</v>
      </c>
      <c r="E348" s="408">
        <v>2.25</v>
      </c>
      <c r="F348" s="408">
        <v>126</v>
      </c>
      <c r="G348" s="408">
        <v>29</v>
      </c>
      <c r="H348" s="408">
        <v>260</v>
      </c>
      <c r="I348" s="408">
        <v>7</v>
      </c>
      <c r="J348" s="408">
        <v>422</v>
      </c>
      <c r="K348" s="408">
        <v>389.5</v>
      </c>
      <c r="L348" s="408">
        <v>305.5</v>
      </c>
      <c r="M348" s="408">
        <v>84</v>
      </c>
      <c r="N348" s="408">
        <v>876.38</v>
      </c>
      <c r="O348" s="408">
        <v>687.38</v>
      </c>
      <c r="P348" s="408">
        <v>189</v>
      </c>
    </row>
    <row r="349" spans="1:16" ht="25.5">
      <c r="A349" s="408">
        <v>1400</v>
      </c>
      <c r="B349" s="409" t="s">
        <v>653</v>
      </c>
      <c r="C349" s="408" t="s">
        <v>666</v>
      </c>
      <c r="D349" s="409" t="s">
        <v>667</v>
      </c>
      <c r="E349" s="408">
        <v>2.25</v>
      </c>
      <c r="F349" s="408">
        <v>0</v>
      </c>
      <c r="G349" s="408">
        <v>1</v>
      </c>
      <c r="H349" s="408">
        <v>84</v>
      </c>
      <c r="I349" s="408">
        <v>0</v>
      </c>
      <c r="J349" s="408">
        <v>85</v>
      </c>
      <c r="K349" s="408">
        <v>84</v>
      </c>
      <c r="L349" s="408">
        <v>141.5</v>
      </c>
      <c r="M349" s="408">
        <v>-57.5</v>
      </c>
      <c r="N349" s="408">
        <v>189</v>
      </c>
      <c r="O349" s="408">
        <v>318.38</v>
      </c>
      <c r="P349" s="408">
        <v>-129.38</v>
      </c>
    </row>
    <row r="350" spans="1:16" ht="12.75">
      <c r="A350" s="408">
        <v>1400</v>
      </c>
      <c r="B350" s="409" t="s">
        <v>653</v>
      </c>
      <c r="C350" s="408" t="s">
        <v>305</v>
      </c>
      <c r="D350" s="409" t="s">
        <v>306</v>
      </c>
      <c r="E350" s="408">
        <v>1</v>
      </c>
      <c r="F350" s="408">
        <v>110</v>
      </c>
      <c r="G350" s="408">
        <v>35</v>
      </c>
      <c r="H350" s="408">
        <v>269</v>
      </c>
      <c r="I350" s="408">
        <v>10</v>
      </c>
      <c r="J350" s="408">
        <v>424</v>
      </c>
      <c r="K350" s="408">
        <v>384</v>
      </c>
      <c r="L350" s="408">
        <v>384.5</v>
      </c>
      <c r="M350" s="408">
        <v>-0.5</v>
      </c>
      <c r="N350" s="408">
        <v>384</v>
      </c>
      <c r="O350" s="408">
        <v>384.5</v>
      </c>
      <c r="P350" s="408">
        <v>-0.5</v>
      </c>
    </row>
    <row r="351" spans="1:16" ht="12.75">
      <c r="A351" s="408">
        <v>1400</v>
      </c>
      <c r="B351" s="409" t="s">
        <v>653</v>
      </c>
      <c r="C351" s="408" t="s">
        <v>307</v>
      </c>
      <c r="D351" s="409" t="s">
        <v>308</v>
      </c>
      <c r="E351" s="408">
        <v>1</v>
      </c>
      <c r="F351" s="408">
        <v>140</v>
      </c>
      <c r="G351" s="408">
        <v>54</v>
      </c>
      <c r="H351" s="408">
        <v>398</v>
      </c>
      <c r="I351" s="408">
        <v>7</v>
      </c>
      <c r="J351" s="408">
        <v>599</v>
      </c>
      <c r="K351" s="408">
        <v>541.5</v>
      </c>
      <c r="L351" s="408">
        <v>599.5</v>
      </c>
      <c r="M351" s="408">
        <v>-58</v>
      </c>
      <c r="N351" s="408">
        <v>541.5</v>
      </c>
      <c r="O351" s="408">
        <v>599.5</v>
      </c>
      <c r="P351" s="408">
        <v>-58</v>
      </c>
    </row>
    <row r="352" spans="1:16" ht="12.75">
      <c r="A352" s="408">
        <v>1400</v>
      </c>
      <c r="B352" s="409" t="s">
        <v>653</v>
      </c>
      <c r="C352" s="408" t="s">
        <v>647</v>
      </c>
      <c r="D352" s="409" t="s">
        <v>648</v>
      </c>
      <c r="E352" s="408">
        <v>1</v>
      </c>
      <c r="F352" s="408">
        <v>351</v>
      </c>
      <c r="G352" s="408">
        <v>73</v>
      </c>
      <c r="H352" s="408">
        <v>955</v>
      </c>
      <c r="I352" s="408">
        <v>38</v>
      </c>
      <c r="J352" s="408">
        <v>1417</v>
      </c>
      <c r="K352" s="408">
        <v>1325</v>
      </c>
      <c r="L352" s="408">
        <v>1284.5</v>
      </c>
      <c r="M352" s="408">
        <v>40.5</v>
      </c>
      <c r="N352" s="408">
        <v>1325</v>
      </c>
      <c r="O352" s="408">
        <v>1284.5</v>
      </c>
      <c r="P352" s="408">
        <v>40.5</v>
      </c>
    </row>
    <row r="353" spans="1:16" ht="12.75">
      <c r="A353" s="408">
        <v>1400</v>
      </c>
      <c r="B353" s="409" t="s">
        <v>653</v>
      </c>
      <c r="C353" s="408" t="s">
        <v>612</v>
      </c>
      <c r="D353" s="409" t="s">
        <v>613</v>
      </c>
      <c r="E353" s="408">
        <v>1</v>
      </c>
      <c r="F353" s="408">
        <v>203</v>
      </c>
      <c r="G353" s="408">
        <v>34</v>
      </c>
      <c r="H353" s="408">
        <v>440</v>
      </c>
      <c r="I353" s="408">
        <v>12</v>
      </c>
      <c r="J353" s="408">
        <v>689</v>
      </c>
      <c r="K353" s="408">
        <v>649</v>
      </c>
      <c r="L353" s="408">
        <v>571.5</v>
      </c>
      <c r="M353" s="408">
        <v>77.5</v>
      </c>
      <c r="N353" s="408">
        <v>649</v>
      </c>
      <c r="O353" s="408">
        <v>571.5</v>
      </c>
      <c r="P353" s="408">
        <v>77.5</v>
      </c>
    </row>
    <row r="354" spans="1:16" ht="12.75">
      <c r="A354" s="408">
        <v>1400</v>
      </c>
      <c r="B354" s="409" t="s">
        <v>653</v>
      </c>
      <c r="C354" s="408" t="s">
        <v>668</v>
      </c>
      <c r="D354" s="409" t="s">
        <v>669</v>
      </c>
      <c r="E354" s="408">
        <v>1.65</v>
      </c>
      <c r="F354" s="408">
        <v>18</v>
      </c>
      <c r="G354" s="408">
        <v>5</v>
      </c>
      <c r="H354" s="408">
        <v>27</v>
      </c>
      <c r="I354" s="408">
        <v>0</v>
      </c>
      <c r="J354" s="408">
        <v>50</v>
      </c>
      <c r="K354" s="408">
        <v>45</v>
      </c>
      <c r="L354" s="408">
        <v>38.5</v>
      </c>
      <c r="M354" s="408">
        <v>6.5</v>
      </c>
      <c r="N354" s="408">
        <v>74.25</v>
      </c>
      <c r="O354" s="408">
        <v>63.52</v>
      </c>
      <c r="P354" s="408">
        <v>10.73</v>
      </c>
    </row>
    <row r="355" spans="1:16" ht="12.75">
      <c r="A355" s="408">
        <v>1400</v>
      </c>
      <c r="B355" s="409" t="s">
        <v>653</v>
      </c>
      <c r="C355" s="408" t="s">
        <v>315</v>
      </c>
      <c r="D355" s="409" t="s">
        <v>316</v>
      </c>
      <c r="E355" s="408">
        <v>1</v>
      </c>
      <c r="F355" s="408">
        <v>119</v>
      </c>
      <c r="G355" s="408">
        <v>17</v>
      </c>
      <c r="H355" s="408">
        <v>286</v>
      </c>
      <c r="I355" s="408">
        <v>5</v>
      </c>
      <c r="J355" s="408">
        <v>427</v>
      </c>
      <c r="K355" s="408">
        <v>407.5</v>
      </c>
      <c r="L355" s="408">
        <v>312</v>
      </c>
      <c r="M355" s="408">
        <v>95.5</v>
      </c>
      <c r="N355" s="408">
        <v>407.5</v>
      </c>
      <c r="O355" s="408">
        <v>312</v>
      </c>
      <c r="P355" s="408">
        <v>95.5</v>
      </c>
    </row>
    <row r="356" spans="1:16" ht="12.75">
      <c r="A356" s="408">
        <v>1400</v>
      </c>
      <c r="B356" s="409" t="s">
        <v>653</v>
      </c>
      <c r="C356" s="408" t="s">
        <v>317</v>
      </c>
      <c r="D356" s="409" t="s">
        <v>318</v>
      </c>
      <c r="E356" s="408">
        <v>1</v>
      </c>
      <c r="F356" s="408">
        <v>116</v>
      </c>
      <c r="G356" s="408">
        <v>17</v>
      </c>
      <c r="H356" s="408">
        <v>323</v>
      </c>
      <c r="I356" s="408">
        <v>4</v>
      </c>
      <c r="J356" s="408">
        <v>460</v>
      </c>
      <c r="K356" s="408">
        <v>441</v>
      </c>
      <c r="L356" s="408">
        <v>375</v>
      </c>
      <c r="M356" s="408">
        <v>66</v>
      </c>
      <c r="N356" s="408">
        <v>441</v>
      </c>
      <c r="O356" s="408">
        <v>375</v>
      </c>
      <c r="P356" s="408">
        <v>66</v>
      </c>
    </row>
    <row r="357" spans="1:16" ht="12.75">
      <c r="A357" s="408">
        <v>1400</v>
      </c>
      <c r="B357" s="409" t="s">
        <v>653</v>
      </c>
      <c r="C357" s="408" t="s">
        <v>319</v>
      </c>
      <c r="D357" s="409" t="s">
        <v>320</v>
      </c>
      <c r="E357" s="408">
        <v>1</v>
      </c>
      <c r="F357" s="408">
        <v>83</v>
      </c>
      <c r="G357" s="408">
        <v>8</v>
      </c>
      <c r="H357" s="408">
        <v>248</v>
      </c>
      <c r="I357" s="408">
        <v>1</v>
      </c>
      <c r="J357" s="408">
        <v>340</v>
      </c>
      <c r="K357" s="408">
        <v>331.5</v>
      </c>
      <c r="L357" s="408">
        <v>233</v>
      </c>
      <c r="M357" s="408">
        <v>98.5</v>
      </c>
      <c r="N357" s="408">
        <v>331.5</v>
      </c>
      <c r="O357" s="408">
        <v>233</v>
      </c>
      <c r="P357" s="408">
        <v>98.5</v>
      </c>
    </row>
    <row r="358" spans="1:16" ht="12.75">
      <c r="A358" s="408">
        <v>1400</v>
      </c>
      <c r="B358" s="409" t="s">
        <v>653</v>
      </c>
      <c r="C358" s="408" t="s">
        <v>321</v>
      </c>
      <c r="D358" s="409" t="s">
        <v>322</v>
      </c>
      <c r="E358" s="408">
        <v>1</v>
      </c>
      <c r="F358" s="408">
        <v>45</v>
      </c>
      <c r="G358" s="408">
        <v>9</v>
      </c>
      <c r="H358" s="408">
        <v>125</v>
      </c>
      <c r="I358" s="408">
        <v>3</v>
      </c>
      <c r="J358" s="408">
        <v>182</v>
      </c>
      <c r="K358" s="408">
        <v>171.5</v>
      </c>
      <c r="L358" s="408">
        <v>129.5</v>
      </c>
      <c r="M358" s="408">
        <v>42</v>
      </c>
      <c r="N358" s="408">
        <v>171.5</v>
      </c>
      <c r="O358" s="408">
        <v>129.5</v>
      </c>
      <c r="P358" s="408">
        <v>42</v>
      </c>
    </row>
    <row r="359" spans="1:16" ht="12.75">
      <c r="A359" s="408">
        <v>1400</v>
      </c>
      <c r="B359" s="409" t="s">
        <v>653</v>
      </c>
      <c r="C359" s="408" t="s">
        <v>670</v>
      </c>
      <c r="D359" s="409" t="s">
        <v>671</v>
      </c>
      <c r="E359" s="408">
        <v>1</v>
      </c>
      <c r="F359" s="408">
        <v>0</v>
      </c>
      <c r="G359" s="408">
        <v>9</v>
      </c>
      <c r="H359" s="408">
        <v>17</v>
      </c>
      <c r="I359" s="408">
        <v>5</v>
      </c>
      <c r="J359" s="408">
        <v>31</v>
      </c>
      <c r="K359" s="408">
        <v>19.5</v>
      </c>
      <c r="L359" s="408">
        <v>32</v>
      </c>
      <c r="M359" s="408">
        <v>-12.5</v>
      </c>
      <c r="N359" s="408">
        <v>19.5</v>
      </c>
      <c r="O359" s="408">
        <v>32</v>
      </c>
      <c r="P359" s="408">
        <v>-12.5</v>
      </c>
    </row>
    <row r="360" spans="1:16" ht="12.75">
      <c r="A360" s="408">
        <v>1400</v>
      </c>
      <c r="B360" s="409" t="s">
        <v>653</v>
      </c>
      <c r="C360" s="408" t="s">
        <v>672</v>
      </c>
      <c r="D360" s="409" t="s">
        <v>673</v>
      </c>
      <c r="E360" s="408">
        <v>1</v>
      </c>
      <c r="F360" s="408">
        <v>0</v>
      </c>
      <c r="G360" s="408">
        <v>5</v>
      </c>
      <c r="H360" s="408">
        <v>19</v>
      </c>
      <c r="I360" s="408">
        <v>2</v>
      </c>
      <c r="J360" s="408">
        <v>26</v>
      </c>
      <c r="K360" s="408">
        <v>20</v>
      </c>
      <c r="L360" s="408">
        <v>34.5</v>
      </c>
      <c r="M360" s="408">
        <v>-14.5</v>
      </c>
      <c r="N360" s="408">
        <v>20</v>
      </c>
      <c r="O360" s="408">
        <v>34.5</v>
      </c>
      <c r="P360" s="408">
        <v>-14.5</v>
      </c>
    </row>
    <row r="361" spans="1:16" ht="25.5">
      <c r="A361" s="408">
        <v>1400</v>
      </c>
      <c r="B361" s="409" t="s">
        <v>653</v>
      </c>
      <c r="C361" s="408" t="s">
        <v>674</v>
      </c>
      <c r="D361" s="409" t="s">
        <v>675</v>
      </c>
      <c r="E361" s="408">
        <v>1</v>
      </c>
      <c r="F361" s="408">
        <v>0</v>
      </c>
      <c r="G361" s="408">
        <v>7</v>
      </c>
      <c r="H361" s="408">
        <v>29</v>
      </c>
      <c r="I361" s="408">
        <v>5</v>
      </c>
      <c r="J361" s="408">
        <v>41</v>
      </c>
      <c r="K361" s="408">
        <v>31.5</v>
      </c>
      <c r="L361" s="408">
        <v>48.5</v>
      </c>
      <c r="M361" s="408">
        <v>-17</v>
      </c>
      <c r="N361" s="408">
        <v>31.5</v>
      </c>
      <c r="O361" s="408">
        <v>48.5</v>
      </c>
      <c r="P361" s="408">
        <v>-17</v>
      </c>
    </row>
    <row r="362" spans="1:16" ht="25.5">
      <c r="A362" s="408">
        <v>1400</v>
      </c>
      <c r="B362" s="409" t="s">
        <v>653</v>
      </c>
      <c r="C362" s="408" t="s">
        <v>676</v>
      </c>
      <c r="D362" s="409" t="s">
        <v>677</v>
      </c>
      <c r="E362" s="408">
        <v>1</v>
      </c>
      <c r="F362" s="408">
        <v>0</v>
      </c>
      <c r="G362" s="408">
        <v>8</v>
      </c>
      <c r="H362" s="408">
        <v>48</v>
      </c>
      <c r="I362" s="408">
        <v>2</v>
      </c>
      <c r="J362" s="408">
        <v>58</v>
      </c>
      <c r="K362" s="408">
        <v>49</v>
      </c>
      <c r="L362" s="408">
        <v>77.5</v>
      </c>
      <c r="M362" s="408">
        <v>-28.5</v>
      </c>
      <c r="N362" s="408">
        <v>49</v>
      </c>
      <c r="O362" s="408">
        <v>77.5</v>
      </c>
      <c r="P362" s="408">
        <v>-28.5</v>
      </c>
    </row>
    <row r="363" spans="1:16" ht="12.75">
      <c r="A363" s="408">
        <v>1400</v>
      </c>
      <c r="B363" s="409" t="s">
        <v>653</v>
      </c>
      <c r="C363" s="408" t="s">
        <v>678</v>
      </c>
      <c r="D363" s="409" t="s">
        <v>679</v>
      </c>
      <c r="E363" s="408">
        <v>1</v>
      </c>
      <c r="F363" s="408">
        <v>47</v>
      </c>
      <c r="G363" s="408">
        <v>1</v>
      </c>
      <c r="H363" s="408">
        <v>46</v>
      </c>
      <c r="I363" s="408">
        <v>1</v>
      </c>
      <c r="J363" s="408">
        <v>95</v>
      </c>
      <c r="K363" s="408">
        <v>93.5</v>
      </c>
      <c r="L363" s="408">
        <v>43</v>
      </c>
      <c r="M363" s="408">
        <v>50.5</v>
      </c>
      <c r="N363" s="408">
        <v>93.5</v>
      </c>
      <c r="O363" s="408">
        <v>43</v>
      </c>
      <c r="P363" s="408">
        <v>50.5</v>
      </c>
    </row>
    <row r="364" spans="1:16" ht="12.75">
      <c r="A364" s="408">
        <v>1400</v>
      </c>
      <c r="B364" s="409" t="s">
        <v>653</v>
      </c>
      <c r="C364" s="408" t="s">
        <v>680</v>
      </c>
      <c r="D364" s="409" t="s">
        <v>681</v>
      </c>
      <c r="E364" s="408">
        <v>1</v>
      </c>
      <c r="F364" s="408">
        <v>211</v>
      </c>
      <c r="G364" s="408">
        <v>47</v>
      </c>
      <c r="H364" s="408">
        <v>595</v>
      </c>
      <c r="I364" s="408">
        <v>5</v>
      </c>
      <c r="J364" s="408">
        <v>858</v>
      </c>
      <c r="K364" s="408">
        <v>808.5</v>
      </c>
      <c r="L364" s="408">
        <v>811.5</v>
      </c>
      <c r="M364" s="408">
        <v>-3</v>
      </c>
      <c r="N364" s="408">
        <v>808.5</v>
      </c>
      <c r="O364" s="408">
        <v>811.5</v>
      </c>
      <c r="P364" s="408">
        <v>-3</v>
      </c>
    </row>
    <row r="365" spans="1:16" ht="12.75">
      <c r="A365" s="408">
        <v>1400</v>
      </c>
      <c r="B365" s="409" t="s">
        <v>653</v>
      </c>
      <c r="C365" s="408" t="s">
        <v>323</v>
      </c>
      <c r="D365" s="409" t="s">
        <v>324</v>
      </c>
      <c r="E365" s="408">
        <v>1</v>
      </c>
      <c r="F365" s="408">
        <v>133</v>
      </c>
      <c r="G365" s="408">
        <v>38</v>
      </c>
      <c r="H365" s="408">
        <v>567</v>
      </c>
      <c r="I365" s="408">
        <v>9</v>
      </c>
      <c r="J365" s="408">
        <v>747</v>
      </c>
      <c r="K365" s="408">
        <v>704.5</v>
      </c>
      <c r="L365" s="408">
        <v>708.5</v>
      </c>
      <c r="M365" s="408">
        <v>-4</v>
      </c>
      <c r="N365" s="408">
        <v>704.5</v>
      </c>
      <c r="O365" s="408">
        <v>708.5</v>
      </c>
      <c r="P365" s="408">
        <v>-4</v>
      </c>
    </row>
    <row r="366" spans="1:16" ht="12.75">
      <c r="A366" s="408">
        <v>1400</v>
      </c>
      <c r="B366" s="409" t="s">
        <v>653</v>
      </c>
      <c r="C366" s="408" t="s">
        <v>325</v>
      </c>
      <c r="D366" s="409" t="s">
        <v>326</v>
      </c>
      <c r="E366" s="408">
        <v>1</v>
      </c>
      <c r="F366" s="408">
        <v>69</v>
      </c>
      <c r="G366" s="408">
        <v>8</v>
      </c>
      <c r="H366" s="408">
        <v>188</v>
      </c>
      <c r="I366" s="408">
        <v>4</v>
      </c>
      <c r="J366" s="408">
        <v>269</v>
      </c>
      <c r="K366" s="408">
        <v>259</v>
      </c>
      <c r="L366" s="408">
        <v>236.5</v>
      </c>
      <c r="M366" s="408">
        <v>22.5</v>
      </c>
      <c r="N366" s="408">
        <v>259</v>
      </c>
      <c r="O366" s="408">
        <v>236.5</v>
      </c>
      <c r="P366" s="408">
        <v>22.5</v>
      </c>
    </row>
    <row r="367" spans="1:16" ht="12.75">
      <c r="A367" s="408">
        <v>1400</v>
      </c>
      <c r="B367" s="409" t="s">
        <v>653</v>
      </c>
      <c r="C367" s="408" t="s">
        <v>327</v>
      </c>
      <c r="D367" s="409" t="s">
        <v>328</v>
      </c>
      <c r="E367" s="408">
        <v>1.2</v>
      </c>
      <c r="F367" s="408">
        <v>140</v>
      </c>
      <c r="G367" s="408">
        <v>25</v>
      </c>
      <c r="H367" s="408">
        <v>397</v>
      </c>
      <c r="I367" s="408">
        <v>7</v>
      </c>
      <c r="J367" s="408">
        <v>569</v>
      </c>
      <c r="K367" s="408">
        <v>540.5</v>
      </c>
      <c r="L367" s="408">
        <v>417</v>
      </c>
      <c r="M367" s="408">
        <v>123.5</v>
      </c>
      <c r="N367" s="408">
        <v>648.6</v>
      </c>
      <c r="O367" s="408">
        <v>500.4</v>
      </c>
      <c r="P367" s="408">
        <v>148.2</v>
      </c>
    </row>
    <row r="368" spans="1:16" ht="25.5">
      <c r="A368" s="408">
        <v>1400</v>
      </c>
      <c r="B368" s="409" t="s">
        <v>653</v>
      </c>
      <c r="C368" s="408" t="s">
        <v>682</v>
      </c>
      <c r="D368" s="409" t="s">
        <v>683</v>
      </c>
      <c r="E368" s="408">
        <v>1.2</v>
      </c>
      <c r="F368" s="408">
        <v>0</v>
      </c>
      <c r="G368" s="408">
        <v>2</v>
      </c>
      <c r="H368" s="408">
        <v>17</v>
      </c>
      <c r="I368" s="408">
        <v>5</v>
      </c>
      <c r="J368" s="408">
        <v>24</v>
      </c>
      <c r="K368" s="408">
        <v>19.5</v>
      </c>
      <c r="L368" s="408">
        <v>34.5</v>
      </c>
      <c r="M368" s="408">
        <v>-15</v>
      </c>
      <c r="N368" s="408">
        <v>23.4</v>
      </c>
      <c r="O368" s="408">
        <v>41.4</v>
      </c>
      <c r="P368" s="408">
        <v>-18</v>
      </c>
    </row>
    <row r="369" spans="1:16" ht="12.75">
      <c r="A369" s="408">
        <v>1400</v>
      </c>
      <c r="B369" s="409" t="s">
        <v>653</v>
      </c>
      <c r="C369" s="408" t="s">
        <v>329</v>
      </c>
      <c r="D369" s="409" t="s">
        <v>330</v>
      </c>
      <c r="E369" s="408">
        <v>1.2</v>
      </c>
      <c r="F369" s="408">
        <v>423</v>
      </c>
      <c r="G369" s="408">
        <v>109</v>
      </c>
      <c r="H369" s="408">
        <v>1304</v>
      </c>
      <c r="I369" s="408">
        <v>14</v>
      </c>
      <c r="J369" s="408">
        <v>1850</v>
      </c>
      <c r="K369" s="408">
        <v>1734</v>
      </c>
      <c r="L369" s="408">
        <v>1678.5</v>
      </c>
      <c r="M369" s="408">
        <v>55.5</v>
      </c>
      <c r="N369" s="408">
        <v>2080.8</v>
      </c>
      <c r="O369" s="408">
        <v>2014.2</v>
      </c>
      <c r="P369" s="408">
        <v>66.6</v>
      </c>
    </row>
    <row r="370" spans="1:16" ht="12.75">
      <c r="A370" s="408">
        <v>1400</v>
      </c>
      <c r="B370" s="409" t="s">
        <v>653</v>
      </c>
      <c r="C370" s="408" t="s">
        <v>335</v>
      </c>
      <c r="D370" s="409" t="s">
        <v>336</v>
      </c>
      <c r="E370" s="408">
        <v>1.65</v>
      </c>
      <c r="F370" s="408">
        <v>169</v>
      </c>
      <c r="G370" s="408">
        <v>46</v>
      </c>
      <c r="H370" s="408">
        <v>641</v>
      </c>
      <c r="I370" s="408">
        <v>15</v>
      </c>
      <c r="J370" s="408">
        <v>871</v>
      </c>
      <c r="K370" s="408">
        <v>817.5</v>
      </c>
      <c r="L370" s="408">
        <v>891.5</v>
      </c>
      <c r="M370" s="408">
        <v>-74</v>
      </c>
      <c r="N370" s="408">
        <v>1348.88</v>
      </c>
      <c r="O370" s="408">
        <v>1470.97</v>
      </c>
      <c r="P370" s="408">
        <v>-122.1</v>
      </c>
    </row>
    <row r="371" spans="1:16" ht="12.75">
      <c r="A371" s="408">
        <v>1400</v>
      </c>
      <c r="B371" s="409" t="s">
        <v>653</v>
      </c>
      <c r="C371" s="408" t="s">
        <v>337</v>
      </c>
      <c r="D371" s="409" t="s">
        <v>338</v>
      </c>
      <c r="E371" s="408">
        <v>1</v>
      </c>
      <c r="F371" s="408">
        <v>151</v>
      </c>
      <c r="G371" s="408">
        <v>16</v>
      </c>
      <c r="H371" s="408">
        <v>475</v>
      </c>
      <c r="I371" s="408">
        <v>7</v>
      </c>
      <c r="J371" s="408">
        <v>649</v>
      </c>
      <c r="K371" s="408">
        <v>629.5</v>
      </c>
      <c r="L371" s="408">
        <v>547.5</v>
      </c>
      <c r="M371" s="408">
        <v>82</v>
      </c>
      <c r="N371" s="408">
        <v>629.5</v>
      </c>
      <c r="O371" s="408">
        <v>547.5</v>
      </c>
      <c r="P371" s="408">
        <v>82</v>
      </c>
    </row>
    <row r="372" spans="1:16" ht="12.75">
      <c r="A372" s="408">
        <v>1400</v>
      </c>
      <c r="B372" s="409" t="s">
        <v>653</v>
      </c>
      <c r="C372" s="408" t="s">
        <v>684</v>
      </c>
      <c r="D372" s="409" t="s">
        <v>408</v>
      </c>
      <c r="E372" s="408">
        <v>1.2</v>
      </c>
      <c r="F372" s="408">
        <v>0</v>
      </c>
      <c r="G372" s="408">
        <v>10</v>
      </c>
      <c r="H372" s="408">
        <v>134</v>
      </c>
      <c r="I372" s="408">
        <v>2</v>
      </c>
      <c r="J372" s="408">
        <v>146</v>
      </c>
      <c r="K372" s="408">
        <v>135</v>
      </c>
      <c r="L372" s="408">
        <v>312</v>
      </c>
      <c r="M372" s="408">
        <v>-177</v>
      </c>
      <c r="N372" s="408">
        <v>162</v>
      </c>
      <c r="O372" s="408">
        <v>374.4</v>
      </c>
      <c r="P372" s="408">
        <v>-212.4</v>
      </c>
    </row>
    <row r="373" spans="1:16" ht="12.75">
      <c r="A373" s="408">
        <v>1400</v>
      </c>
      <c r="B373" s="409" t="s">
        <v>653</v>
      </c>
      <c r="C373" s="408" t="s">
        <v>341</v>
      </c>
      <c r="D373" s="409" t="s">
        <v>342</v>
      </c>
      <c r="E373" s="408">
        <v>1.2</v>
      </c>
      <c r="F373" s="408">
        <v>205</v>
      </c>
      <c r="G373" s="408">
        <v>16</v>
      </c>
      <c r="H373" s="408">
        <v>367</v>
      </c>
      <c r="I373" s="408">
        <v>3</v>
      </c>
      <c r="J373" s="408">
        <v>591</v>
      </c>
      <c r="K373" s="408">
        <v>573.5</v>
      </c>
      <c r="L373" s="408">
        <v>506</v>
      </c>
      <c r="M373" s="408">
        <v>67.5</v>
      </c>
      <c r="N373" s="408">
        <v>688.2</v>
      </c>
      <c r="O373" s="408">
        <v>607.2</v>
      </c>
      <c r="P373" s="408">
        <v>81</v>
      </c>
    </row>
    <row r="374" spans="1:16" ht="12.75">
      <c r="A374" s="408">
        <v>1400</v>
      </c>
      <c r="B374" s="409" t="s">
        <v>653</v>
      </c>
      <c r="C374" s="408" t="s">
        <v>343</v>
      </c>
      <c r="D374" s="409" t="s">
        <v>344</v>
      </c>
      <c r="E374" s="408">
        <v>1.2</v>
      </c>
      <c r="F374" s="408">
        <v>588</v>
      </c>
      <c r="G374" s="408">
        <v>50</v>
      </c>
      <c r="H374" s="408">
        <v>1403</v>
      </c>
      <c r="I374" s="408">
        <v>15</v>
      </c>
      <c r="J374" s="408">
        <v>2056</v>
      </c>
      <c r="K374" s="408">
        <v>1998.5</v>
      </c>
      <c r="L374" s="408">
        <v>1557</v>
      </c>
      <c r="M374" s="408">
        <v>441.5</v>
      </c>
      <c r="N374" s="408">
        <v>2398.2</v>
      </c>
      <c r="O374" s="408">
        <v>1868.4</v>
      </c>
      <c r="P374" s="408">
        <v>529.8</v>
      </c>
    </row>
    <row r="375" spans="1:16" ht="12.75">
      <c r="A375" s="408">
        <v>1400</v>
      </c>
      <c r="B375" s="409" t="s">
        <v>653</v>
      </c>
      <c r="C375" s="408" t="s">
        <v>347</v>
      </c>
      <c r="D375" s="409" t="s">
        <v>348</v>
      </c>
      <c r="E375" s="408">
        <v>1</v>
      </c>
      <c r="F375" s="408">
        <v>44</v>
      </c>
      <c r="G375" s="408">
        <v>19</v>
      </c>
      <c r="H375" s="408">
        <v>159</v>
      </c>
      <c r="I375" s="408">
        <v>1</v>
      </c>
      <c r="J375" s="408">
        <v>223</v>
      </c>
      <c r="K375" s="408">
        <v>203.5</v>
      </c>
      <c r="L375" s="408">
        <v>152.5</v>
      </c>
      <c r="M375" s="408">
        <v>51</v>
      </c>
      <c r="N375" s="408">
        <v>203.5</v>
      </c>
      <c r="O375" s="408">
        <v>152.5</v>
      </c>
      <c r="P375" s="408">
        <v>51</v>
      </c>
    </row>
    <row r="376" spans="1:16" ht="12.75">
      <c r="A376" s="408">
        <v>1400</v>
      </c>
      <c r="B376" s="409" t="s">
        <v>653</v>
      </c>
      <c r="C376" s="408" t="s">
        <v>685</v>
      </c>
      <c r="D376" s="409" t="s">
        <v>686</v>
      </c>
      <c r="E376" s="408">
        <v>1</v>
      </c>
      <c r="F376" s="408">
        <v>0</v>
      </c>
      <c r="G376" s="408">
        <v>4</v>
      </c>
      <c r="H376" s="408">
        <v>28</v>
      </c>
      <c r="I376" s="408">
        <v>7</v>
      </c>
      <c r="J376" s="408">
        <v>39</v>
      </c>
      <c r="K376" s="408">
        <v>31.5</v>
      </c>
      <c r="L376" s="408">
        <v>54.5</v>
      </c>
      <c r="M376" s="408">
        <v>-23</v>
      </c>
      <c r="N376" s="408">
        <v>31.5</v>
      </c>
      <c r="O376" s="408">
        <v>54.5</v>
      </c>
      <c r="P376" s="408">
        <v>-23</v>
      </c>
    </row>
    <row r="377" spans="1:16" ht="12.75">
      <c r="A377" s="408">
        <v>1400</v>
      </c>
      <c r="B377" s="409" t="s">
        <v>653</v>
      </c>
      <c r="C377" s="408" t="s">
        <v>349</v>
      </c>
      <c r="D377" s="409" t="s">
        <v>350</v>
      </c>
      <c r="E377" s="408">
        <v>1</v>
      </c>
      <c r="F377" s="408">
        <v>359</v>
      </c>
      <c r="G377" s="408">
        <v>77</v>
      </c>
      <c r="H377" s="408">
        <v>950</v>
      </c>
      <c r="I377" s="408">
        <v>20</v>
      </c>
      <c r="J377" s="408">
        <v>1406</v>
      </c>
      <c r="K377" s="408">
        <v>1319</v>
      </c>
      <c r="L377" s="408">
        <v>1034</v>
      </c>
      <c r="M377" s="408">
        <v>285</v>
      </c>
      <c r="N377" s="408">
        <v>1319</v>
      </c>
      <c r="O377" s="408">
        <v>1034</v>
      </c>
      <c r="P377" s="408">
        <v>285</v>
      </c>
    </row>
    <row r="378" spans="1:16" ht="12.75">
      <c r="A378" s="408">
        <v>1400</v>
      </c>
      <c r="B378" s="409" t="s">
        <v>653</v>
      </c>
      <c r="C378" s="408" t="s">
        <v>351</v>
      </c>
      <c r="D378" s="409" t="s">
        <v>274</v>
      </c>
      <c r="E378" s="408">
        <v>2.25</v>
      </c>
      <c r="F378" s="408">
        <v>0</v>
      </c>
      <c r="G378" s="408">
        <v>3</v>
      </c>
      <c r="H378" s="408">
        <v>18</v>
      </c>
      <c r="I378" s="408">
        <v>0</v>
      </c>
      <c r="J378" s="408">
        <v>21</v>
      </c>
      <c r="K378" s="408">
        <v>18</v>
      </c>
      <c r="L378" s="408">
        <v>34.5</v>
      </c>
      <c r="M378" s="408">
        <v>-16.5</v>
      </c>
      <c r="N378" s="408">
        <v>40.5</v>
      </c>
      <c r="O378" s="408">
        <v>77.62</v>
      </c>
      <c r="P378" s="408">
        <v>-37.12</v>
      </c>
    </row>
    <row r="379" spans="1:16" ht="12.75">
      <c r="A379" s="408">
        <v>1400</v>
      </c>
      <c r="B379" s="409" t="s">
        <v>653</v>
      </c>
      <c r="C379" s="408" t="s">
        <v>687</v>
      </c>
      <c r="D379" s="409" t="s">
        <v>449</v>
      </c>
      <c r="E379" s="408">
        <v>1.65</v>
      </c>
      <c r="F379" s="408">
        <v>0</v>
      </c>
      <c r="G379" s="408">
        <v>0</v>
      </c>
      <c r="H379" s="408">
        <v>0</v>
      </c>
      <c r="I379" s="408">
        <v>0</v>
      </c>
      <c r="J379" s="408">
        <v>0</v>
      </c>
      <c r="K379" s="408">
        <v>0</v>
      </c>
      <c r="L379" s="408">
        <v>12</v>
      </c>
      <c r="M379" s="408">
        <v>-12</v>
      </c>
      <c r="N379" s="408">
        <v>0</v>
      </c>
      <c r="O379" s="408">
        <v>19.8</v>
      </c>
      <c r="P379" s="408">
        <v>-19.8</v>
      </c>
    </row>
    <row r="380" spans="1:16" ht="12.75">
      <c r="A380" s="408">
        <v>1400</v>
      </c>
      <c r="B380" s="409" t="s">
        <v>653</v>
      </c>
      <c r="C380" s="408" t="s">
        <v>352</v>
      </c>
      <c r="D380" s="409" t="s">
        <v>276</v>
      </c>
      <c r="E380" s="408">
        <v>2.25</v>
      </c>
      <c r="F380" s="408">
        <v>0</v>
      </c>
      <c r="G380" s="408">
        <v>6</v>
      </c>
      <c r="H380" s="408">
        <v>3</v>
      </c>
      <c r="I380" s="408">
        <v>0</v>
      </c>
      <c r="J380" s="408">
        <v>9</v>
      </c>
      <c r="K380" s="408">
        <v>3</v>
      </c>
      <c r="L380" s="408">
        <v>26.5</v>
      </c>
      <c r="M380" s="408">
        <v>-23.5</v>
      </c>
      <c r="N380" s="408">
        <v>6.75</v>
      </c>
      <c r="O380" s="408">
        <v>59.62</v>
      </c>
      <c r="P380" s="408">
        <v>-52.88</v>
      </c>
    </row>
    <row r="381" spans="1:16" ht="12.75">
      <c r="A381" s="408">
        <v>1400</v>
      </c>
      <c r="B381" s="409" t="s">
        <v>653</v>
      </c>
      <c r="C381" s="408" t="s">
        <v>355</v>
      </c>
      <c r="D381" s="409" t="s">
        <v>278</v>
      </c>
      <c r="E381" s="408">
        <v>1.65</v>
      </c>
      <c r="F381" s="408">
        <v>0</v>
      </c>
      <c r="G381" s="408">
        <v>6</v>
      </c>
      <c r="H381" s="408">
        <v>22</v>
      </c>
      <c r="I381" s="408">
        <v>0</v>
      </c>
      <c r="J381" s="408">
        <v>28</v>
      </c>
      <c r="K381" s="408">
        <v>22</v>
      </c>
      <c r="L381" s="408">
        <v>53</v>
      </c>
      <c r="M381" s="408">
        <v>-31</v>
      </c>
      <c r="N381" s="408">
        <v>36.3</v>
      </c>
      <c r="O381" s="408">
        <v>87.45</v>
      </c>
      <c r="P381" s="408">
        <v>-51.15</v>
      </c>
    </row>
    <row r="382" spans="1:16" ht="12.75">
      <c r="A382" s="408">
        <v>1400</v>
      </c>
      <c r="B382" s="409" t="s">
        <v>653</v>
      </c>
      <c r="C382" s="408" t="s">
        <v>373</v>
      </c>
      <c r="D382" s="409" t="s">
        <v>284</v>
      </c>
      <c r="E382" s="408">
        <v>2.8</v>
      </c>
      <c r="F382" s="408">
        <v>0</v>
      </c>
      <c r="G382" s="408">
        <v>4</v>
      </c>
      <c r="H382" s="408">
        <v>9</v>
      </c>
      <c r="I382" s="408">
        <v>0</v>
      </c>
      <c r="J382" s="408">
        <v>13</v>
      </c>
      <c r="K382" s="408">
        <v>9</v>
      </c>
      <c r="L382" s="408">
        <v>52</v>
      </c>
      <c r="M382" s="408">
        <v>-43</v>
      </c>
      <c r="N382" s="408">
        <v>25.2</v>
      </c>
      <c r="O382" s="408">
        <v>145.6</v>
      </c>
      <c r="P382" s="408">
        <v>-120.4</v>
      </c>
    </row>
    <row r="383" spans="1:16" ht="12.75">
      <c r="A383" s="408">
        <v>1400</v>
      </c>
      <c r="B383" s="409" t="s">
        <v>653</v>
      </c>
      <c r="C383" s="408" t="s">
        <v>376</v>
      </c>
      <c r="D383" s="409" t="s">
        <v>288</v>
      </c>
      <c r="E383" s="408">
        <v>2.25</v>
      </c>
      <c r="F383" s="408">
        <v>0</v>
      </c>
      <c r="G383" s="408">
        <v>9</v>
      </c>
      <c r="H383" s="408">
        <v>27</v>
      </c>
      <c r="I383" s="408">
        <v>3</v>
      </c>
      <c r="J383" s="408">
        <v>39</v>
      </c>
      <c r="K383" s="408">
        <v>28.5</v>
      </c>
      <c r="L383" s="408">
        <v>95</v>
      </c>
      <c r="M383" s="408">
        <v>-66.5</v>
      </c>
      <c r="N383" s="408">
        <v>64.12</v>
      </c>
      <c r="O383" s="408">
        <v>213.75</v>
      </c>
      <c r="P383" s="408">
        <v>-149.62</v>
      </c>
    </row>
    <row r="384" spans="1:16" ht="12.75">
      <c r="A384" s="408">
        <v>1400</v>
      </c>
      <c r="B384" s="409" t="s">
        <v>653</v>
      </c>
      <c r="C384" s="408" t="s">
        <v>378</v>
      </c>
      <c r="D384" s="409" t="s">
        <v>292</v>
      </c>
      <c r="E384" s="408">
        <v>2.8</v>
      </c>
      <c r="F384" s="408">
        <v>0</v>
      </c>
      <c r="G384" s="408">
        <v>4</v>
      </c>
      <c r="H384" s="408">
        <v>6</v>
      </c>
      <c r="I384" s="408">
        <v>0</v>
      </c>
      <c r="J384" s="408">
        <v>10</v>
      </c>
      <c r="K384" s="408">
        <v>6</v>
      </c>
      <c r="L384" s="408">
        <v>24</v>
      </c>
      <c r="M384" s="408">
        <v>-18</v>
      </c>
      <c r="N384" s="408">
        <v>16.8</v>
      </c>
      <c r="O384" s="408">
        <v>67.2</v>
      </c>
      <c r="P384" s="408">
        <v>-50.4</v>
      </c>
    </row>
    <row r="385" spans="1:16" ht="12.75">
      <c r="A385" s="408">
        <v>1400</v>
      </c>
      <c r="B385" s="409" t="s">
        <v>653</v>
      </c>
      <c r="C385" s="408" t="s">
        <v>379</v>
      </c>
      <c r="D385" s="409" t="s">
        <v>294</v>
      </c>
      <c r="E385" s="408">
        <v>1.65</v>
      </c>
      <c r="F385" s="408">
        <v>0</v>
      </c>
      <c r="G385" s="408">
        <v>0</v>
      </c>
      <c r="H385" s="408">
        <v>5</v>
      </c>
      <c r="I385" s="408">
        <v>0</v>
      </c>
      <c r="J385" s="408">
        <v>5</v>
      </c>
      <c r="K385" s="408">
        <v>5</v>
      </c>
      <c r="L385" s="408">
        <v>20</v>
      </c>
      <c r="M385" s="408">
        <v>-15</v>
      </c>
      <c r="N385" s="408">
        <v>8.25</v>
      </c>
      <c r="O385" s="408">
        <v>33</v>
      </c>
      <c r="P385" s="408">
        <v>-24.75</v>
      </c>
    </row>
    <row r="386" spans="1:16" ht="12.75">
      <c r="A386" s="408">
        <v>1400</v>
      </c>
      <c r="B386" s="409" t="s">
        <v>653</v>
      </c>
      <c r="C386" s="408" t="s">
        <v>380</v>
      </c>
      <c r="D386" s="409" t="s">
        <v>381</v>
      </c>
      <c r="E386" s="408">
        <v>2.8</v>
      </c>
      <c r="F386" s="408">
        <v>316</v>
      </c>
      <c r="G386" s="408">
        <v>24</v>
      </c>
      <c r="H386" s="408">
        <v>1425</v>
      </c>
      <c r="I386" s="408">
        <v>12</v>
      </c>
      <c r="J386" s="408">
        <v>1777</v>
      </c>
      <c r="K386" s="408">
        <v>1747</v>
      </c>
      <c r="L386" s="408">
        <v>1660.5</v>
      </c>
      <c r="M386" s="408">
        <v>86.5</v>
      </c>
      <c r="N386" s="408">
        <v>4891.6</v>
      </c>
      <c r="O386" s="408">
        <v>4649.4</v>
      </c>
      <c r="P386" s="408">
        <v>242.2</v>
      </c>
    </row>
    <row r="387" spans="1:16" ht="12.75">
      <c r="A387" s="408">
        <v>1400</v>
      </c>
      <c r="B387" s="409" t="s">
        <v>653</v>
      </c>
      <c r="C387" s="408" t="s">
        <v>382</v>
      </c>
      <c r="D387" s="409" t="s">
        <v>383</v>
      </c>
      <c r="E387" s="408">
        <v>2.8</v>
      </c>
      <c r="F387" s="408">
        <v>0</v>
      </c>
      <c r="G387" s="408">
        <v>0</v>
      </c>
      <c r="H387" s="408">
        <v>84</v>
      </c>
      <c r="I387" s="408">
        <v>2</v>
      </c>
      <c r="J387" s="408">
        <v>86</v>
      </c>
      <c r="K387" s="408">
        <v>85</v>
      </c>
      <c r="L387" s="408">
        <v>119</v>
      </c>
      <c r="M387" s="408">
        <v>-34</v>
      </c>
      <c r="N387" s="408">
        <v>238</v>
      </c>
      <c r="O387" s="408">
        <v>333.2</v>
      </c>
      <c r="P387" s="408">
        <v>-95.2</v>
      </c>
    </row>
    <row r="388" spans="1:16" ht="12.75">
      <c r="A388" s="408">
        <v>1400</v>
      </c>
      <c r="B388" s="409" t="s">
        <v>653</v>
      </c>
      <c r="C388" s="408" t="s">
        <v>384</v>
      </c>
      <c r="D388" s="409" t="s">
        <v>385</v>
      </c>
      <c r="E388" s="408">
        <v>3.5</v>
      </c>
      <c r="F388" s="408">
        <v>53</v>
      </c>
      <c r="G388" s="408">
        <v>1</v>
      </c>
      <c r="H388" s="408">
        <v>148</v>
      </c>
      <c r="I388" s="408">
        <v>0</v>
      </c>
      <c r="J388" s="408">
        <v>202</v>
      </c>
      <c r="K388" s="408">
        <v>201</v>
      </c>
      <c r="L388" s="408">
        <v>136</v>
      </c>
      <c r="M388" s="408">
        <v>65</v>
      </c>
      <c r="N388" s="408">
        <v>703.5</v>
      </c>
      <c r="O388" s="408">
        <v>476</v>
      </c>
      <c r="P388" s="408">
        <v>227.5</v>
      </c>
    </row>
    <row r="389" spans="1:16" ht="12.75">
      <c r="A389" s="408">
        <v>1400</v>
      </c>
      <c r="B389" s="409" t="s">
        <v>653</v>
      </c>
      <c r="C389" s="408" t="s">
        <v>391</v>
      </c>
      <c r="D389" s="409" t="s">
        <v>308</v>
      </c>
      <c r="E389" s="408">
        <v>1</v>
      </c>
      <c r="F389" s="408">
        <v>0</v>
      </c>
      <c r="G389" s="408">
        <v>35</v>
      </c>
      <c r="H389" s="408">
        <v>91</v>
      </c>
      <c r="I389" s="408">
        <v>2</v>
      </c>
      <c r="J389" s="408">
        <v>128</v>
      </c>
      <c r="K389" s="408">
        <v>92</v>
      </c>
      <c r="L389" s="408">
        <v>190.5</v>
      </c>
      <c r="M389" s="408">
        <v>-98.5</v>
      </c>
      <c r="N389" s="408">
        <v>92</v>
      </c>
      <c r="O389" s="408">
        <v>190.5</v>
      </c>
      <c r="P389" s="408">
        <v>-98.5</v>
      </c>
    </row>
    <row r="390" spans="1:16" ht="12.75">
      <c r="A390" s="408">
        <v>1400</v>
      </c>
      <c r="B390" s="409" t="s">
        <v>653</v>
      </c>
      <c r="C390" s="408" t="s">
        <v>688</v>
      </c>
      <c r="D390" s="409" t="s">
        <v>314</v>
      </c>
      <c r="E390" s="408">
        <v>1</v>
      </c>
      <c r="F390" s="408">
        <v>7</v>
      </c>
      <c r="G390" s="408">
        <v>0</v>
      </c>
      <c r="H390" s="408">
        <v>52</v>
      </c>
      <c r="I390" s="408">
        <v>0</v>
      </c>
      <c r="J390" s="408">
        <v>59</v>
      </c>
      <c r="K390" s="408">
        <v>59</v>
      </c>
      <c r="L390" s="408">
        <v>70</v>
      </c>
      <c r="M390" s="408">
        <v>-11</v>
      </c>
      <c r="N390" s="408">
        <v>59</v>
      </c>
      <c r="O390" s="408">
        <v>70</v>
      </c>
      <c r="P390" s="408">
        <v>-11</v>
      </c>
    </row>
    <row r="391" spans="1:16" ht="12.75">
      <c r="A391" s="408">
        <v>1400</v>
      </c>
      <c r="B391" s="409" t="s">
        <v>653</v>
      </c>
      <c r="C391" s="408" t="s">
        <v>689</v>
      </c>
      <c r="D391" s="409" t="s">
        <v>648</v>
      </c>
      <c r="E391" s="408">
        <v>1</v>
      </c>
      <c r="F391" s="408">
        <v>97</v>
      </c>
      <c r="G391" s="408">
        <v>9</v>
      </c>
      <c r="H391" s="408">
        <v>637</v>
      </c>
      <c r="I391" s="408">
        <v>5</v>
      </c>
      <c r="J391" s="408">
        <v>748</v>
      </c>
      <c r="K391" s="408">
        <v>736.5</v>
      </c>
      <c r="L391" s="408">
        <v>896</v>
      </c>
      <c r="M391" s="408">
        <v>-159.5</v>
      </c>
      <c r="N391" s="408">
        <v>736.5</v>
      </c>
      <c r="O391" s="408">
        <v>896</v>
      </c>
      <c r="P391" s="408">
        <v>-159.5</v>
      </c>
    </row>
    <row r="392" spans="1:16" ht="12.75">
      <c r="A392" s="408">
        <v>1400</v>
      </c>
      <c r="B392" s="409" t="s">
        <v>653</v>
      </c>
      <c r="C392" s="408" t="s">
        <v>619</v>
      </c>
      <c r="D392" s="409" t="s">
        <v>613</v>
      </c>
      <c r="E392" s="408">
        <v>1</v>
      </c>
      <c r="F392" s="408">
        <v>44</v>
      </c>
      <c r="G392" s="408">
        <v>5</v>
      </c>
      <c r="H392" s="408">
        <v>224</v>
      </c>
      <c r="I392" s="408">
        <v>2</v>
      </c>
      <c r="J392" s="408">
        <v>275</v>
      </c>
      <c r="K392" s="408">
        <v>269</v>
      </c>
      <c r="L392" s="408">
        <v>270.5</v>
      </c>
      <c r="M392" s="408">
        <v>-1.5</v>
      </c>
      <c r="N392" s="408">
        <v>269</v>
      </c>
      <c r="O392" s="408">
        <v>270.5</v>
      </c>
      <c r="P392" s="408">
        <v>-1.5</v>
      </c>
    </row>
    <row r="393" spans="1:16" ht="12.75">
      <c r="A393" s="408">
        <v>1400</v>
      </c>
      <c r="B393" s="409" t="s">
        <v>653</v>
      </c>
      <c r="C393" s="408" t="s">
        <v>397</v>
      </c>
      <c r="D393" s="409" t="s">
        <v>398</v>
      </c>
      <c r="E393" s="408">
        <v>1</v>
      </c>
      <c r="F393" s="408">
        <v>450</v>
      </c>
      <c r="G393" s="408">
        <v>42</v>
      </c>
      <c r="H393" s="408">
        <v>2058</v>
      </c>
      <c r="I393" s="408">
        <v>12</v>
      </c>
      <c r="J393" s="408">
        <v>2562</v>
      </c>
      <c r="K393" s="408">
        <v>2514</v>
      </c>
      <c r="L393" s="408">
        <v>2509.5</v>
      </c>
      <c r="M393" s="408">
        <v>4.5</v>
      </c>
      <c r="N393" s="408">
        <v>2514</v>
      </c>
      <c r="O393" s="408">
        <v>2509.5</v>
      </c>
      <c r="P393" s="408">
        <v>4.5</v>
      </c>
    </row>
    <row r="394" spans="1:16" ht="12.75">
      <c r="A394" s="408">
        <v>1400</v>
      </c>
      <c r="B394" s="409" t="s">
        <v>653</v>
      </c>
      <c r="C394" s="408" t="s">
        <v>399</v>
      </c>
      <c r="D394" s="409" t="s">
        <v>324</v>
      </c>
      <c r="E394" s="408">
        <v>1</v>
      </c>
      <c r="F394" s="408">
        <v>0</v>
      </c>
      <c r="G394" s="408">
        <v>16</v>
      </c>
      <c r="H394" s="408">
        <v>41</v>
      </c>
      <c r="I394" s="408">
        <v>1</v>
      </c>
      <c r="J394" s="408">
        <v>58</v>
      </c>
      <c r="K394" s="408">
        <v>41.5</v>
      </c>
      <c r="L394" s="408">
        <v>78.5</v>
      </c>
      <c r="M394" s="408">
        <v>-37</v>
      </c>
      <c r="N394" s="408">
        <v>41.5</v>
      </c>
      <c r="O394" s="408">
        <v>78.5</v>
      </c>
      <c r="P394" s="408">
        <v>-37</v>
      </c>
    </row>
    <row r="395" spans="1:16" ht="12.75">
      <c r="A395" s="408">
        <v>1400</v>
      </c>
      <c r="B395" s="409" t="s">
        <v>653</v>
      </c>
      <c r="C395" s="408" t="s">
        <v>400</v>
      </c>
      <c r="D395" s="409" t="s">
        <v>326</v>
      </c>
      <c r="E395" s="408">
        <v>1</v>
      </c>
      <c r="F395" s="408">
        <v>0</v>
      </c>
      <c r="G395" s="408">
        <v>1</v>
      </c>
      <c r="H395" s="408">
        <v>14</v>
      </c>
      <c r="I395" s="408">
        <v>1</v>
      </c>
      <c r="J395" s="408">
        <v>16</v>
      </c>
      <c r="K395" s="408">
        <v>14.5</v>
      </c>
      <c r="L395" s="408">
        <v>49</v>
      </c>
      <c r="M395" s="408">
        <v>-34.5</v>
      </c>
      <c r="N395" s="408">
        <v>14.5</v>
      </c>
      <c r="O395" s="408">
        <v>49</v>
      </c>
      <c r="P395" s="408">
        <v>-34.5</v>
      </c>
    </row>
    <row r="396" spans="1:16" ht="12.75">
      <c r="A396" s="408">
        <v>1400</v>
      </c>
      <c r="B396" s="409" t="s">
        <v>653</v>
      </c>
      <c r="C396" s="408" t="s">
        <v>401</v>
      </c>
      <c r="D396" s="409" t="s">
        <v>330</v>
      </c>
      <c r="E396" s="408">
        <v>1.2</v>
      </c>
      <c r="F396" s="408">
        <v>0</v>
      </c>
      <c r="G396" s="408">
        <v>23</v>
      </c>
      <c r="H396" s="408">
        <v>65</v>
      </c>
      <c r="I396" s="408">
        <v>2</v>
      </c>
      <c r="J396" s="408">
        <v>90</v>
      </c>
      <c r="K396" s="408">
        <v>66</v>
      </c>
      <c r="L396" s="408">
        <v>181</v>
      </c>
      <c r="M396" s="408">
        <v>-115</v>
      </c>
      <c r="N396" s="408">
        <v>79.2</v>
      </c>
      <c r="O396" s="408">
        <v>217.2</v>
      </c>
      <c r="P396" s="408">
        <v>-138</v>
      </c>
    </row>
    <row r="397" spans="1:16" ht="12.75">
      <c r="A397" s="408">
        <v>1400</v>
      </c>
      <c r="B397" s="409" t="s">
        <v>653</v>
      </c>
      <c r="C397" s="408" t="s">
        <v>405</v>
      </c>
      <c r="D397" s="409" t="s">
        <v>336</v>
      </c>
      <c r="E397" s="408">
        <v>1.65</v>
      </c>
      <c r="F397" s="408">
        <v>0</v>
      </c>
      <c r="G397" s="408">
        <v>4</v>
      </c>
      <c r="H397" s="408">
        <v>64</v>
      </c>
      <c r="I397" s="408">
        <v>0</v>
      </c>
      <c r="J397" s="408">
        <v>68</v>
      </c>
      <c r="K397" s="408">
        <v>64</v>
      </c>
      <c r="L397" s="408">
        <v>98</v>
      </c>
      <c r="M397" s="408">
        <v>-34</v>
      </c>
      <c r="N397" s="408">
        <v>105.6</v>
      </c>
      <c r="O397" s="408">
        <v>161.7</v>
      </c>
      <c r="P397" s="408">
        <v>-56.1</v>
      </c>
    </row>
    <row r="398" spans="1:16" ht="12.75">
      <c r="A398" s="408">
        <v>1400</v>
      </c>
      <c r="B398" s="409" t="s">
        <v>653</v>
      </c>
      <c r="C398" s="408" t="s">
        <v>407</v>
      </c>
      <c r="D398" s="409" t="s">
        <v>408</v>
      </c>
      <c r="E398" s="408">
        <v>1.2</v>
      </c>
      <c r="F398" s="408">
        <v>174</v>
      </c>
      <c r="G398" s="408">
        <v>30</v>
      </c>
      <c r="H398" s="408">
        <v>1311</v>
      </c>
      <c r="I398" s="408">
        <v>10</v>
      </c>
      <c r="J398" s="408">
        <v>1525</v>
      </c>
      <c r="K398" s="408">
        <v>1490</v>
      </c>
      <c r="L398" s="408">
        <v>1471</v>
      </c>
      <c r="M398" s="408">
        <v>19</v>
      </c>
      <c r="N398" s="408">
        <v>1788</v>
      </c>
      <c r="O398" s="408">
        <v>1765.2</v>
      </c>
      <c r="P398" s="408">
        <v>22.8</v>
      </c>
    </row>
    <row r="399" spans="1:16" ht="12.75">
      <c r="A399" s="408">
        <v>1400</v>
      </c>
      <c r="B399" s="409" t="s">
        <v>653</v>
      </c>
      <c r="C399" s="408" t="s">
        <v>409</v>
      </c>
      <c r="D399" s="409" t="s">
        <v>410</v>
      </c>
      <c r="E399" s="408">
        <v>1.2</v>
      </c>
      <c r="F399" s="408">
        <v>0</v>
      </c>
      <c r="G399" s="408">
        <v>10</v>
      </c>
      <c r="H399" s="408">
        <v>110</v>
      </c>
      <c r="I399" s="408">
        <v>0</v>
      </c>
      <c r="J399" s="408">
        <v>120</v>
      </c>
      <c r="K399" s="408">
        <v>110</v>
      </c>
      <c r="L399" s="408">
        <v>216.5</v>
      </c>
      <c r="M399" s="408">
        <v>-106.5</v>
      </c>
      <c r="N399" s="408">
        <v>132</v>
      </c>
      <c r="O399" s="408">
        <v>259.8</v>
      </c>
      <c r="P399" s="408">
        <v>-127.8</v>
      </c>
    </row>
    <row r="400" spans="1:16" ht="12.75">
      <c r="A400" s="408">
        <v>1400</v>
      </c>
      <c r="B400" s="409" t="s">
        <v>653</v>
      </c>
      <c r="C400" s="408" t="s">
        <v>411</v>
      </c>
      <c r="D400" s="409" t="s">
        <v>342</v>
      </c>
      <c r="E400" s="408">
        <v>1.2</v>
      </c>
      <c r="F400" s="408">
        <v>0</v>
      </c>
      <c r="G400" s="408">
        <v>1</v>
      </c>
      <c r="H400" s="408">
        <v>1</v>
      </c>
      <c r="I400" s="408">
        <v>0</v>
      </c>
      <c r="J400" s="408">
        <v>2</v>
      </c>
      <c r="K400" s="408">
        <v>1</v>
      </c>
      <c r="L400" s="408">
        <v>21.5</v>
      </c>
      <c r="M400" s="408">
        <v>-20.5</v>
      </c>
      <c r="N400" s="408">
        <v>1.2</v>
      </c>
      <c r="O400" s="408">
        <v>25.8</v>
      </c>
      <c r="P400" s="408">
        <v>-24.6</v>
      </c>
    </row>
    <row r="401" spans="1:16" ht="12.75">
      <c r="A401" s="408">
        <v>1400</v>
      </c>
      <c r="B401" s="409" t="s">
        <v>653</v>
      </c>
      <c r="C401" s="408" t="s">
        <v>690</v>
      </c>
      <c r="D401" s="409" t="s">
        <v>691</v>
      </c>
      <c r="E401" s="408">
        <v>1.2</v>
      </c>
      <c r="F401" s="408">
        <v>0</v>
      </c>
      <c r="G401" s="408">
        <v>4</v>
      </c>
      <c r="H401" s="408">
        <v>1</v>
      </c>
      <c r="I401" s="408">
        <v>1</v>
      </c>
      <c r="J401" s="408">
        <v>6</v>
      </c>
      <c r="K401" s="408">
        <v>1.5</v>
      </c>
      <c r="L401" s="408">
        <v>38.5</v>
      </c>
      <c r="M401" s="408">
        <v>-37</v>
      </c>
      <c r="N401" s="408">
        <v>1.8</v>
      </c>
      <c r="O401" s="408">
        <v>46.2</v>
      </c>
      <c r="P401" s="408">
        <v>-44.4</v>
      </c>
    </row>
    <row r="402" spans="1:16" ht="12.75">
      <c r="A402" s="408">
        <v>1400</v>
      </c>
      <c r="B402" s="409" t="s">
        <v>653</v>
      </c>
      <c r="C402" s="408" t="s">
        <v>412</v>
      </c>
      <c r="D402" s="409" t="s">
        <v>348</v>
      </c>
      <c r="E402" s="408">
        <v>1</v>
      </c>
      <c r="F402" s="408">
        <v>69</v>
      </c>
      <c r="G402" s="408">
        <v>13</v>
      </c>
      <c r="H402" s="408">
        <v>432</v>
      </c>
      <c r="I402" s="408">
        <v>3</v>
      </c>
      <c r="J402" s="408">
        <v>517</v>
      </c>
      <c r="K402" s="408">
        <v>502.5</v>
      </c>
      <c r="L402" s="408">
        <v>464.5</v>
      </c>
      <c r="M402" s="408">
        <v>38</v>
      </c>
      <c r="N402" s="408">
        <v>502.5</v>
      </c>
      <c r="O402" s="408">
        <v>464.5</v>
      </c>
      <c r="P402" s="408">
        <v>38</v>
      </c>
    </row>
    <row r="403" spans="1:16" ht="12.75">
      <c r="A403" s="408">
        <v>1400</v>
      </c>
      <c r="B403" s="409" t="s">
        <v>653</v>
      </c>
      <c r="C403" s="408" t="s">
        <v>413</v>
      </c>
      <c r="D403" s="409" t="s">
        <v>350</v>
      </c>
      <c r="E403" s="408">
        <v>1</v>
      </c>
      <c r="F403" s="408">
        <v>0</v>
      </c>
      <c r="G403" s="408">
        <v>5</v>
      </c>
      <c r="H403" s="408">
        <v>6</v>
      </c>
      <c r="I403" s="408">
        <v>0</v>
      </c>
      <c r="J403" s="408">
        <v>11</v>
      </c>
      <c r="K403" s="408">
        <v>6</v>
      </c>
      <c r="L403" s="408">
        <v>18.5</v>
      </c>
      <c r="M403" s="408">
        <v>-12.5</v>
      </c>
      <c r="N403" s="408">
        <v>6</v>
      </c>
      <c r="O403" s="408">
        <v>18.5</v>
      </c>
      <c r="P403" s="408">
        <v>-12.5</v>
      </c>
    </row>
    <row r="404" spans="1:16" ht="12.75">
      <c r="A404" s="408">
        <v>1400</v>
      </c>
      <c r="B404" s="409" t="s">
        <v>653</v>
      </c>
      <c r="C404" s="408" t="s">
        <v>414</v>
      </c>
      <c r="D404" s="409" t="s">
        <v>274</v>
      </c>
      <c r="E404" s="408">
        <v>2.25</v>
      </c>
      <c r="F404" s="408">
        <v>0</v>
      </c>
      <c r="G404" s="408">
        <v>4</v>
      </c>
      <c r="H404" s="408">
        <v>39</v>
      </c>
      <c r="I404" s="408">
        <v>3</v>
      </c>
      <c r="J404" s="408">
        <v>46</v>
      </c>
      <c r="K404" s="408">
        <v>40.5</v>
      </c>
      <c r="L404" s="408">
        <v>28.5</v>
      </c>
      <c r="M404" s="408">
        <v>12</v>
      </c>
      <c r="N404" s="408">
        <v>91.12</v>
      </c>
      <c r="O404" s="408">
        <v>64.12</v>
      </c>
      <c r="P404" s="408">
        <v>27</v>
      </c>
    </row>
    <row r="405" spans="1:16" ht="12.75">
      <c r="A405" s="408">
        <v>1400</v>
      </c>
      <c r="B405" s="409" t="s">
        <v>653</v>
      </c>
      <c r="C405" s="408" t="s">
        <v>692</v>
      </c>
      <c r="D405" s="409" t="s">
        <v>449</v>
      </c>
      <c r="E405" s="408">
        <v>1.65</v>
      </c>
      <c r="F405" s="408">
        <v>0</v>
      </c>
      <c r="G405" s="408">
        <v>4</v>
      </c>
      <c r="H405" s="408">
        <v>33</v>
      </c>
      <c r="I405" s="408">
        <v>2</v>
      </c>
      <c r="J405" s="408">
        <v>39</v>
      </c>
      <c r="K405" s="408">
        <v>34</v>
      </c>
      <c r="L405" s="408">
        <v>13</v>
      </c>
      <c r="M405" s="408">
        <v>21</v>
      </c>
      <c r="N405" s="408">
        <v>56.1</v>
      </c>
      <c r="O405" s="408">
        <v>21.45</v>
      </c>
      <c r="P405" s="408">
        <v>34.65</v>
      </c>
    </row>
    <row r="406" spans="1:16" ht="12.75">
      <c r="A406" s="408">
        <v>1400</v>
      </c>
      <c r="B406" s="409" t="s">
        <v>653</v>
      </c>
      <c r="C406" s="408" t="s">
        <v>415</v>
      </c>
      <c r="D406" s="409" t="s">
        <v>276</v>
      </c>
      <c r="E406" s="408">
        <v>2.25</v>
      </c>
      <c r="F406" s="408">
        <v>0</v>
      </c>
      <c r="G406" s="408">
        <v>0</v>
      </c>
      <c r="H406" s="408">
        <v>33</v>
      </c>
      <c r="I406" s="408">
        <v>0</v>
      </c>
      <c r="J406" s="408">
        <v>33</v>
      </c>
      <c r="K406" s="408">
        <v>33</v>
      </c>
      <c r="L406" s="408">
        <v>26</v>
      </c>
      <c r="M406" s="408">
        <v>7</v>
      </c>
      <c r="N406" s="408">
        <v>74.25</v>
      </c>
      <c r="O406" s="408">
        <v>58.5</v>
      </c>
      <c r="P406" s="408">
        <v>15.75</v>
      </c>
    </row>
    <row r="407" spans="1:16" ht="12.75">
      <c r="A407" s="408">
        <v>1400</v>
      </c>
      <c r="B407" s="409" t="s">
        <v>653</v>
      </c>
      <c r="C407" s="408" t="s">
        <v>693</v>
      </c>
      <c r="D407" s="409" t="s">
        <v>655</v>
      </c>
      <c r="E407" s="408">
        <v>1.65</v>
      </c>
      <c r="F407" s="408">
        <v>0</v>
      </c>
      <c r="G407" s="408">
        <v>0</v>
      </c>
      <c r="H407" s="408">
        <v>73</v>
      </c>
      <c r="I407" s="408">
        <v>0</v>
      </c>
      <c r="J407" s="408">
        <v>73</v>
      </c>
      <c r="K407" s="408">
        <v>73</v>
      </c>
      <c r="L407" s="408">
        <v>35</v>
      </c>
      <c r="M407" s="408">
        <v>38</v>
      </c>
      <c r="N407" s="408">
        <v>120.45</v>
      </c>
      <c r="O407" s="408">
        <v>57.75</v>
      </c>
      <c r="P407" s="408">
        <v>62.7</v>
      </c>
    </row>
    <row r="408" spans="1:16" ht="12.75">
      <c r="A408" s="408">
        <v>1400</v>
      </c>
      <c r="B408" s="409" t="s">
        <v>653</v>
      </c>
      <c r="C408" s="408" t="s">
        <v>418</v>
      </c>
      <c r="D408" s="409" t="s">
        <v>282</v>
      </c>
      <c r="E408" s="408">
        <v>2.8</v>
      </c>
      <c r="F408" s="408">
        <v>0</v>
      </c>
      <c r="G408" s="408">
        <v>0</v>
      </c>
      <c r="H408" s="408">
        <v>45</v>
      </c>
      <c r="I408" s="408">
        <v>1</v>
      </c>
      <c r="J408" s="408">
        <v>46</v>
      </c>
      <c r="K408" s="408">
        <v>45.5</v>
      </c>
      <c r="L408" s="408">
        <v>35</v>
      </c>
      <c r="M408" s="408">
        <v>10.5</v>
      </c>
      <c r="N408" s="408">
        <v>127.4</v>
      </c>
      <c r="O408" s="408">
        <v>98</v>
      </c>
      <c r="P408" s="408">
        <v>29.4</v>
      </c>
    </row>
    <row r="409" spans="1:16" ht="12.75">
      <c r="A409" s="408">
        <v>1400</v>
      </c>
      <c r="B409" s="409" t="s">
        <v>653</v>
      </c>
      <c r="C409" s="408" t="s">
        <v>419</v>
      </c>
      <c r="D409" s="409" t="s">
        <v>284</v>
      </c>
      <c r="E409" s="408">
        <v>2.8</v>
      </c>
      <c r="F409" s="408">
        <v>0</v>
      </c>
      <c r="G409" s="408">
        <v>0</v>
      </c>
      <c r="H409" s="408">
        <v>81</v>
      </c>
      <c r="I409" s="408">
        <v>0</v>
      </c>
      <c r="J409" s="408">
        <v>81</v>
      </c>
      <c r="K409" s="408">
        <v>81</v>
      </c>
      <c r="L409" s="408">
        <v>51</v>
      </c>
      <c r="M409" s="408">
        <v>30</v>
      </c>
      <c r="N409" s="408">
        <v>226.8</v>
      </c>
      <c r="O409" s="408">
        <v>142.8</v>
      </c>
      <c r="P409" s="408">
        <v>84</v>
      </c>
    </row>
    <row r="410" spans="1:16" ht="12.75">
      <c r="A410" s="408">
        <v>1400</v>
      </c>
      <c r="B410" s="409" t="s">
        <v>653</v>
      </c>
      <c r="C410" s="408" t="s">
        <v>694</v>
      </c>
      <c r="D410" s="409" t="s">
        <v>695</v>
      </c>
      <c r="E410" s="408">
        <v>2.8</v>
      </c>
      <c r="F410" s="408">
        <v>0</v>
      </c>
      <c r="G410" s="408">
        <v>0</v>
      </c>
      <c r="H410" s="408">
        <v>1</v>
      </c>
      <c r="I410" s="408">
        <v>0</v>
      </c>
      <c r="J410" s="408">
        <v>1</v>
      </c>
      <c r="K410" s="408">
        <v>1</v>
      </c>
      <c r="L410" s="408">
        <v>2</v>
      </c>
      <c r="M410" s="408">
        <v>-1</v>
      </c>
      <c r="N410" s="408">
        <v>2.8</v>
      </c>
      <c r="O410" s="408">
        <v>5.6</v>
      </c>
      <c r="P410" s="408">
        <v>-2.8</v>
      </c>
    </row>
    <row r="411" spans="1:16" ht="12.75">
      <c r="A411" s="408">
        <v>1400</v>
      </c>
      <c r="B411" s="409" t="s">
        <v>653</v>
      </c>
      <c r="C411" s="408" t="s">
        <v>421</v>
      </c>
      <c r="D411" s="409" t="s">
        <v>288</v>
      </c>
      <c r="E411" s="408">
        <v>2.25</v>
      </c>
      <c r="F411" s="408">
        <v>0</v>
      </c>
      <c r="G411" s="408">
        <v>3</v>
      </c>
      <c r="H411" s="408">
        <v>166</v>
      </c>
      <c r="I411" s="408">
        <v>1</v>
      </c>
      <c r="J411" s="408">
        <v>170</v>
      </c>
      <c r="K411" s="408">
        <v>166.5</v>
      </c>
      <c r="L411" s="408">
        <v>119</v>
      </c>
      <c r="M411" s="408">
        <v>47.5</v>
      </c>
      <c r="N411" s="408">
        <v>374.62</v>
      </c>
      <c r="O411" s="408">
        <v>267.75</v>
      </c>
      <c r="P411" s="408">
        <v>106.88</v>
      </c>
    </row>
    <row r="412" spans="1:16" ht="12.75">
      <c r="A412" s="408">
        <v>1400</v>
      </c>
      <c r="B412" s="409" t="s">
        <v>653</v>
      </c>
      <c r="C412" s="408" t="s">
        <v>696</v>
      </c>
      <c r="D412" s="409" t="s">
        <v>661</v>
      </c>
      <c r="E412" s="408">
        <v>2.25</v>
      </c>
      <c r="F412" s="408">
        <v>0</v>
      </c>
      <c r="G412" s="408">
        <v>0</v>
      </c>
      <c r="H412" s="408">
        <v>25</v>
      </c>
      <c r="I412" s="408">
        <v>0</v>
      </c>
      <c r="J412" s="408">
        <v>25</v>
      </c>
      <c r="K412" s="408">
        <v>25</v>
      </c>
      <c r="L412" s="408">
        <v>7</v>
      </c>
      <c r="M412" s="408">
        <v>18</v>
      </c>
      <c r="N412" s="408">
        <v>56.25</v>
      </c>
      <c r="O412" s="408">
        <v>15.75</v>
      </c>
      <c r="P412" s="408">
        <v>40.5</v>
      </c>
    </row>
    <row r="413" spans="1:16" ht="12.75">
      <c r="A413" s="408">
        <v>1400</v>
      </c>
      <c r="B413" s="409" t="s">
        <v>653</v>
      </c>
      <c r="C413" s="408" t="s">
        <v>423</v>
      </c>
      <c r="D413" s="409" t="s">
        <v>292</v>
      </c>
      <c r="E413" s="408">
        <v>2.8</v>
      </c>
      <c r="F413" s="408">
        <v>0</v>
      </c>
      <c r="G413" s="408">
        <v>0</v>
      </c>
      <c r="H413" s="408">
        <v>53</v>
      </c>
      <c r="I413" s="408">
        <v>0</v>
      </c>
      <c r="J413" s="408">
        <v>53</v>
      </c>
      <c r="K413" s="408">
        <v>53</v>
      </c>
      <c r="L413" s="408">
        <v>17</v>
      </c>
      <c r="M413" s="408">
        <v>36</v>
      </c>
      <c r="N413" s="408">
        <v>148.4</v>
      </c>
      <c r="O413" s="408">
        <v>47.6</v>
      </c>
      <c r="P413" s="408">
        <v>100.8</v>
      </c>
    </row>
    <row r="414" spans="1:16" ht="12.75">
      <c r="A414" s="408">
        <v>1400</v>
      </c>
      <c r="B414" s="409" t="s">
        <v>653</v>
      </c>
      <c r="C414" s="408" t="s">
        <v>424</v>
      </c>
      <c r="D414" s="409" t="s">
        <v>294</v>
      </c>
      <c r="E414" s="408">
        <v>1.65</v>
      </c>
      <c r="F414" s="408">
        <v>0</v>
      </c>
      <c r="G414" s="408">
        <v>0</v>
      </c>
      <c r="H414" s="408">
        <v>65</v>
      </c>
      <c r="I414" s="408">
        <v>0</v>
      </c>
      <c r="J414" s="408">
        <v>65</v>
      </c>
      <c r="K414" s="408">
        <v>65</v>
      </c>
      <c r="L414" s="408">
        <v>60.5</v>
      </c>
      <c r="M414" s="408">
        <v>4.5</v>
      </c>
      <c r="N414" s="408">
        <v>107.25</v>
      </c>
      <c r="O414" s="408">
        <v>99.82</v>
      </c>
      <c r="P414" s="408">
        <v>7.43</v>
      </c>
    </row>
    <row r="415" spans="1:16" ht="12.75">
      <c r="A415" s="408">
        <v>1400</v>
      </c>
      <c r="B415" s="409" t="s">
        <v>653</v>
      </c>
      <c r="C415" s="408" t="s">
        <v>697</v>
      </c>
      <c r="D415" s="409" t="s">
        <v>603</v>
      </c>
      <c r="E415" s="408">
        <v>1.65</v>
      </c>
      <c r="F415" s="408">
        <v>0</v>
      </c>
      <c r="G415" s="408">
        <v>2</v>
      </c>
      <c r="H415" s="408">
        <v>259</v>
      </c>
      <c r="I415" s="408">
        <v>12</v>
      </c>
      <c r="J415" s="408">
        <v>273</v>
      </c>
      <c r="K415" s="408">
        <v>265</v>
      </c>
      <c r="L415" s="408">
        <v>262.5</v>
      </c>
      <c r="M415" s="408">
        <v>2.5</v>
      </c>
      <c r="N415" s="408">
        <v>437.25</v>
      </c>
      <c r="O415" s="408">
        <v>433.12</v>
      </c>
      <c r="P415" s="408">
        <v>4.12</v>
      </c>
    </row>
    <row r="416" spans="1:16" ht="12.75">
      <c r="A416" s="408">
        <v>1400</v>
      </c>
      <c r="B416" s="409" t="s">
        <v>653</v>
      </c>
      <c r="C416" s="408" t="s">
        <v>426</v>
      </c>
      <c r="D416" s="409" t="s">
        <v>300</v>
      </c>
      <c r="E416" s="408">
        <v>1.65</v>
      </c>
      <c r="F416" s="408">
        <v>0</v>
      </c>
      <c r="G416" s="408">
        <v>0</v>
      </c>
      <c r="H416" s="408">
        <v>56</v>
      </c>
      <c r="I416" s="408">
        <v>0</v>
      </c>
      <c r="J416" s="408">
        <v>56</v>
      </c>
      <c r="K416" s="408">
        <v>56</v>
      </c>
      <c r="L416" s="408">
        <v>0</v>
      </c>
      <c r="M416" s="408">
        <v>56</v>
      </c>
      <c r="N416" s="408">
        <v>92.4</v>
      </c>
      <c r="O416" s="408">
        <v>0</v>
      </c>
      <c r="P416" s="408">
        <v>92.4</v>
      </c>
    </row>
    <row r="417" spans="1:16" ht="12.75">
      <c r="A417" s="408">
        <v>1400</v>
      </c>
      <c r="B417" s="409" t="s">
        <v>653</v>
      </c>
      <c r="C417" s="408" t="s">
        <v>428</v>
      </c>
      <c r="D417" s="409" t="s">
        <v>304</v>
      </c>
      <c r="E417" s="408">
        <v>2.25</v>
      </c>
      <c r="F417" s="408">
        <v>0</v>
      </c>
      <c r="G417" s="408">
        <v>1</v>
      </c>
      <c r="H417" s="408">
        <v>100</v>
      </c>
      <c r="I417" s="408">
        <v>0</v>
      </c>
      <c r="J417" s="408">
        <v>101</v>
      </c>
      <c r="K417" s="408">
        <v>100</v>
      </c>
      <c r="L417" s="408">
        <v>96</v>
      </c>
      <c r="M417" s="408">
        <v>4</v>
      </c>
      <c r="N417" s="408">
        <v>225</v>
      </c>
      <c r="O417" s="408">
        <v>216</v>
      </c>
      <c r="P417" s="408">
        <v>9</v>
      </c>
    </row>
    <row r="418" spans="1:16" ht="12.75">
      <c r="A418" s="408">
        <v>1400</v>
      </c>
      <c r="B418" s="409" t="s">
        <v>653</v>
      </c>
      <c r="C418" s="408" t="s">
        <v>429</v>
      </c>
      <c r="D418" s="409" t="s">
        <v>306</v>
      </c>
      <c r="E418" s="408">
        <v>1</v>
      </c>
      <c r="F418" s="408">
        <v>0</v>
      </c>
      <c r="G418" s="408">
        <v>0</v>
      </c>
      <c r="H418" s="408">
        <v>67</v>
      </c>
      <c r="I418" s="408">
        <v>0</v>
      </c>
      <c r="J418" s="408">
        <v>67</v>
      </c>
      <c r="K418" s="408">
        <v>67</v>
      </c>
      <c r="L418" s="408">
        <v>23</v>
      </c>
      <c r="M418" s="408">
        <v>44</v>
      </c>
      <c r="N418" s="408">
        <v>67</v>
      </c>
      <c r="O418" s="408">
        <v>23</v>
      </c>
      <c r="P418" s="408">
        <v>44</v>
      </c>
    </row>
    <row r="419" spans="1:16" ht="12.75">
      <c r="A419" s="408">
        <v>1400</v>
      </c>
      <c r="B419" s="409" t="s">
        <v>653</v>
      </c>
      <c r="C419" s="408" t="s">
        <v>430</v>
      </c>
      <c r="D419" s="409" t="s">
        <v>308</v>
      </c>
      <c r="E419" s="408">
        <v>1</v>
      </c>
      <c r="F419" s="408">
        <v>0</v>
      </c>
      <c r="G419" s="408">
        <v>0</v>
      </c>
      <c r="H419" s="408">
        <v>49</v>
      </c>
      <c r="I419" s="408">
        <v>0</v>
      </c>
      <c r="J419" s="408">
        <v>49</v>
      </c>
      <c r="K419" s="408">
        <v>49</v>
      </c>
      <c r="L419" s="408">
        <v>19</v>
      </c>
      <c r="M419" s="408">
        <v>30</v>
      </c>
      <c r="N419" s="408">
        <v>49</v>
      </c>
      <c r="O419" s="408">
        <v>19</v>
      </c>
      <c r="P419" s="408">
        <v>30</v>
      </c>
    </row>
    <row r="420" spans="1:16" ht="12.75">
      <c r="A420" s="408">
        <v>1400</v>
      </c>
      <c r="B420" s="409" t="s">
        <v>653</v>
      </c>
      <c r="C420" s="408" t="s">
        <v>698</v>
      </c>
      <c r="D420" s="409" t="s">
        <v>699</v>
      </c>
      <c r="E420" s="408">
        <v>1</v>
      </c>
      <c r="F420" s="408">
        <v>0</v>
      </c>
      <c r="G420" s="408">
        <v>0</v>
      </c>
      <c r="H420" s="408">
        <v>1</v>
      </c>
      <c r="I420" s="408">
        <v>0</v>
      </c>
      <c r="J420" s="408">
        <v>1</v>
      </c>
      <c r="K420" s="408">
        <v>1</v>
      </c>
      <c r="L420" s="408">
        <v>0</v>
      </c>
      <c r="M420" s="408">
        <v>1</v>
      </c>
      <c r="N420" s="408">
        <v>1</v>
      </c>
      <c r="O420" s="408">
        <v>0</v>
      </c>
      <c r="P420" s="408">
        <v>1</v>
      </c>
    </row>
    <row r="421" spans="1:16" ht="12.75">
      <c r="A421" s="408">
        <v>1400</v>
      </c>
      <c r="B421" s="409" t="s">
        <v>653</v>
      </c>
      <c r="C421" s="408" t="s">
        <v>432</v>
      </c>
      <c r="D421" s="409" t="s">
        <v>314</v>
      </c>
      <c r="E421" s="408">
        <v>1</v>
      </c>
      <c r="F421" s="408">
        <v>0</v>
      </c>
      <c r="G421" s="408">
        <v>0</v>
      </c>
      <c r="H421" s="408">
        <v>3</v>
      </c>
      <c r="I421" s="408">
        <v>0</v>
      </c>
      <c r="J421" s="408">
        <v>3</v>
      </c>
      <c r="K421" s="408">
        <v>3</v>
      </c>
      <c r="L421" s="408">
        <v>4</v>
      </c>
      <c r="M421" s="408">
        <v>-1</v>
      </c>
      <c r="N421" s="408">
        <v>3</v>
      </c>
      <c r="O421" s="408">
        <v>4</v>
      </c>
      <c r="P421" s="408">
        <v>-1</v>
      </c>
    </row>
    <row r="422" spans="1:16" ht="12.75">
      <c r="A422" s="408">
        <v>1400</v>
      </c>
      <c r="B422" s="409" t="s">
        <v>653</v>
      </c>
      <c r="C422" s="408" t="s">
        <v>700</v>
      </c>
      <c r="D422" s="409" t="s">
        <v>648</v>
      </c>
      <c r="E422" s="408">
        <v>1</v>
      </c>
      <c r="F422" s="408">
        <v>0</v>
      </c>
      <c r="G422" s="408">
        <v>2</v>
      </c>
      <c r="H422" s="408">
        <v>241</v>
      </c>
      <c r="I422" s="408">
        <v>4</v>
      </c>
      <c r="J422" s="408">
        <v>247</v>
      </c>
      <c r="K422" s="408">
        <v>243</v>
      </c>
      <c r="L422" s="408">
        <v>119.5</v>
      </c>
      <c r="M422" s="408">
        <v>123.5</v>
      </c>
      <c r="N422" s="408">
        <v>243</v>
      </c>
      <c r="O422" s="408">
        <v>119.5</v>
      </c>
      <c r="P422" s="408">
        <v>123.5</v>
      </c>
    </row>
    <row r="423" spans="1:16" ht="12.75">
      <c r="A423" s="408">
        <v>1400</v>
      </c>
      <c r="B423" s="409" t="s">
        <v>653</v>
      </c>
      <c r="C423" s="408" t="s">
        <v>627</v>
      </c>
      <c r="D423" s="409" t="s">
        <v>613</v>
      </c>
      <c r="E423" s="408">
        <v>1</v>
      </c>
      <c r="F423" s="408">
        <v>0</v>
      </c>
      <c r="G423" s="408">
        <v>1</v>
      </c>
      <c r="H423" s="408">
        <v>90</v>
      </c>
      <c r="I423" s="408">
        <v>0</v>
      </c>
      <c r="J423" s="408">
        <v>91</v>
      </c>
      <c r="K423" s="408">
        <v>90</v>
      </c>
      <c r="L423" s="408">
        <v>47</v>
      </c>
      <c r="M423" s="408">
        <v>43</v>
      </c>
      <c r="N423" s="408">
        <v>90</v>
      </c>
      <c r="O423" s="408">
        <v>47</v>
      </c>
      <c r="P423" s="408">
        <v>43</v>
      </c>
    </row>
    <row r="424" spans="1:16" ht="12.75">
      <c r="A424" s="408">
        <v>1400</v>
      </c>
      <c r="B424" s="409" t="s">
        <v>653</v>
      </c>
      <c r="C424" s="408" t="s">
        <v>433</v>
      </c>
      <c r="D424" s="409" t="s">
        <v>316</v>
      </c>
      <c r="E424" s="408">
        <v>1</v>
      </c>
      <c r="F424" s="408">
        <v>0</v>
      </c>
      <c r="G424" s="408">
        <v>1</v>
      </c>
      <c r="H424" s="408">
        <v>72</v>
      </c>
      <c r="I424" s="408">
        <v>0</v>
      </c>
      <c r="J424" s="408">
        <v>73</v>
      </c>
      <c r="K424" s="408">
        <v>72</v>
      </c>
      <c r="L424" s="408">
        <v>58.5</v>
      </c>
      <c r="M424" s="408">
        <v>13.5</v>
      </c>
      <c r="N424" s="408">
        <v>72</v>
      </c>
      <c r="O424" s="408">
        <v>58.5</v>
      </c>
      <c r="P424" s="408">
        <v>13.5</v>
      </c>
    </row>
    <row r="425" spans="1:16" ht="12.75">
      <c r="A425" s="408">
        <v>1400</v>
      </c>
      <c r="B425" s="409" t="s">
        <v>653</v>
      </c>
      <c r="C425" s="408" t="s">
        <v>434</v>
      </c>
      <c r="D425" s="409" t="s">
        <v>318</v>
      </c>
      <c r="E425" s="408">
        <v>1</v>
      </c>
      <c r="F425" s="408">
        <v>0</v>
      </c>
      <c r="G425" s="408">
        <v>2</v>
      </c>
      <c r="H425" s="408">
        <v>91</v>
      </c>
      <c r="I425" s="408">
        <v>3</v>
      </c>
      <c r="J425" s="408">
        <v>96</v>
      </c>
      <c r="K425" s="408">
        <v>92.5</v>
      </c>
      <c r="L425" s="408">
        <v>73</v>
      </c>
      <c r="M425" s="408">
        <v>19.5</v>
      </c>
      <c r="N425" s="408">
        <v>92.5</v>
      </c>
      <c r="O425" s="408">
        <v>73</v>
      </c>
      <c r="P425" s="408">
        <v>19.5</v>
      </c>
    </row>
    <row r="426" spans="1:16" ht="12.75">
      <c r="A426" s="408">
        <v>1400</v>
      </c>
      <c r="B426" s="409" t="s">
        <v>653</v>
      </c>
      <c r="C426" s="408" t="s">
        <v>435</v>
      </c>
      <c r="D426" s="409" t="s">
        <v>320</v>
      </c>
      <c r="E426" s="408">
        <v>1</v>
      </c>
      <c r="F426" s="408">
        <v>0</v>
      </c>
      <c r="G426" s="408">
        <v>1</v>
      </c>
      <c r="H426" s="408">
        <v>60</v>
      </c>
      <c r="I426" s="408">
        <v>1</v>
      </c>
      <c r="J426" s="408">
        <v>62</v>
      </c>
      <c r="K426" s="408">
        <v>60.5</v>
      </c>
      <c r="L426" s="408">
        <v>67.5</v>
      </c>
      <c r="M426" s="408">
        <v>-7</v>
      </c>
      <c r="N426" s="408">
        <v>60.5</v>
      </c>
      <c r="O426" s="408">
        <v>67.5</v>
      </c>
      <c r="P426" s="408">
        <v>-7</v>
      </c>
    </row>
    <row r="427" spans="1:16" ht="12.75">
      <c r="A427" s="408">
        <v>1400</v>
      </c>
      <c r="B427" s="409" t="s">
        <v>653</v>
      </c>
      <c r="C427" s="408" t="s">
        <v>436</v>
      </c>
      <c r="D427" s="409" t="s">
        <v>322</v>
      </c>
      <c r="E427" s="408">
        <v>1</v>
      </c>
      <c r="F427" s="408">
        <v>0</v>
      </c>
      <c r="G427" s="408">
        <v>14</v>
      </c>
      <c r="H427" s="408">
        <v>241</v>
      </c>
      <c r="I427" s="408">
        <v>3</v>
      </c>
      <c r="J427" s="408">
        <v>258</v>
      </c>
      <c r="K427" s="408">
        <v>242.5</v>
      </c>
      <c r="L427" s="408">
        <v>71</v>
      </c>
      <c r="M427" s="408">
        <v>171.5</v>
      </c>
      <c r="N427" s="408">
        <v>242.5</v>
      </c>
      <c r="O427" s="408">
        <v>71</v>
      </c>
      <c r="P427" s="408">
        <v>171.5</v>
      </c>
    </row>
    <row r="428" spans="1:16" ht="25.5">
      <c r="A428" s="408">
        <v>1400</v>
      </c>
      <c r="B428" s="409" t="s">
        <v>653</v>
      </c>
      <c r="C428" s="408" t="s">
        <v>701</v>
      </c>
      <c r="D428" s="409" t="s">
        <v>675</v>
      </c>
      <c r="E428" s="408">
        <v>1</v>
      </c>
      <c r="F428" s="408">
        <v>0</v>
      </c>
      <c r="G428" s="408">
        <v>0</v>
      </c>
      <c r="H428" s="408">
        <v>0</v>
      </c>
      <c r="I428" s="408">
        <v>0</v>
      </c>
      <c r="J428" s="408">
        <v>0</v>
      </c>
      <c r="K428" s="408">
        <v>0</v>
      </c>
      <c r="L428" s="408">
        <v>118</v>
      </c>
      <c r="M428" s="408">
        <v>-118</v>
      </c>
      <c r="N428" s="408">
        <v>0</v>
      </c>
      <c r="O428" s="408">
        <v>118</v>
      </c>
      <c r="P428" s="408">
        <v>-118</v>
      </c>
    </row>
    <row r="429" spans="1:16" ht="12.75">
      <c r="A429" s="408">
        <v>1400</v>
      </c>
      <c r="B429" s="409" t="s">
        <v>653</v>
      </c>
      <c r="C429" s="408" t="s">
        <v>702</v>
      </c>
      <c r="D429" s="409" t="s">
        <v>679</v>
      </c>
      <c r="E429" s="408">
        <v>1</v>
      </c>
      <c r="F429" s="408">
        <v>0</v>
      </c>
      <c r="G429" s="408">
        <v>5</v>
      </c>
      <c r="H429" s="408">
        <v>70</v>
      </c>
      <c r="I429" s="408">
        <v>1</v>
      </c>
      <c r="J429" s="408">
        <v>76</v>
      </c>
      <c r="K429" s="408">
        <v>70.5</v>
      </c>
      <c r="L429" s="408">
        <v>78.5</v>
      </c>
      <c r="M429" s="408">
        <v>-8</v>
      </c>
      <c r="N429" s="408">
        <v>70.5</v>
      </c>
      <c r="O429" s="408">
        <v>78.5</v>
      </c>
      <c r="P429" s="408">
        <v>-8</v>
      </c>
    </row>
    <row r="430" spans="1:16" ht="12.75">
      <c r="A430" s="408">
        <v>1400</v>
      </c>
      <c r="B430" s="409" t="s">
        <v>653</v>
      </c>
      <c r="C430" s="408" t="s">
        <v>437</v>
      </c>
      <c r="D430" s="409" t="s">
        <v>324</v>
      </c>
      <c r="E430" s="408">
        <v>1</v>
      </c>
      <c r="F430" s="408">
        <v>0</v>
      </c>
      <c r="G430" s="408">
        <v>4</v>
      </c>
      <c r="H430" s="408">
        <v>153</v>
      </c>
      <c r="I430" s="408">
        <v>2</v>
      </c>
      <c r="J430" s="408">
        <v>159</v>
      </c>
      <c r="K430" s="408">
        <v>154</v>
      </c>
      <c r="L430" s="408">
        <v>95</v>
      </c>
      <c r="M430" s="408">
        <v>59</v>
      </c>
      <c r="N430" s="408">
        <v>154</v>
      </c>
      <c r="O430" s="408">
        <v>95</v>
      </c>
      <c r="P430" s="408">
        <v>59</v>
      </c>
    </row>
    <row r="431" spans="1:16" ht="12.75">
      <c r="A431" s="408">
        <v>1400</v>
      </c>
      <c r="B431" s="409" t="s">
        <v>653</v>
      </c>
      <c r="C431" s="408" t="s">
        <v>438</v>
      </c>
      <c r="D431" s="409" t="s">
        <v>326</v>
      </c>
      <c r="E431" s="408">
        <v>1</v>
      </c>
      <c r="F431" s="408">
        <v>0</v>
      </c>
      <c r="G431" s="408">
        <v>1</v>
      </c>
      <c r="H431" s="408">
        <v>61</v>
      </c>
      <c r="I431" s="408">
        <v>0</v>
      </c>
      <c r="J431" s="408">
        <v>62</v>
      </c>
      <c r="K431" s="408">
        <v>61</v>
      </c>
      <c r="L431" s="408">
        <v>38</v>
      </c>
      <c r="M431" s="408">
        <v>23</v>
      </c>
      <c r="N431" s="408">
        <v>61</v>
      </c>
      <c r="O431" s="408">
        <v>38</v>
      </c>
      <c r="P431" s="408">
        <v>23</v>
      </c>
    </row>
    <row r="432" spans="1:16" ht="12.75">
      <c r="A432" s="408">
        <v>1400</v>
      </c>
      <c r="B432" s="409" t="s">
        <v>653</v>
      </c>
      <c r="C432" s="408" t="s">
        <v>439</v>
      </c>
      <c r="D432" s="409" t="s">
        <v>328</v>
      </c>
      <c r="E432" s="408">
        <v>1.2</v>
      </c>
      <c r="F432" s="408">
        <v>0</v>
      </c>
      <c r="G432" s="408">
        <v>7</v>
      </c>
      <c r="H432" s="408">
        <v>92</v>
      </c>
      <c r="I432" s="408">
        <v>6</v>
      </c>
      <c r="J432" s="408">
        <v>105</v>
      </c>
      <c r="K432" s="408">
        <v>95</v>
      </c>
      <c r="L432" s="408">
        <v>86</v>
      </c>
      <c r="M432" s="408">
        <v>9</v>
      </c>
      <c r="N432" s="408">
        <v>114</v>
      </c>
      <c r="O432" s="408">
        <v>103.2</v>
      </c>
      <c r="P432" s="408">
        <v>10.8</v>
      </c>
    </row>
    <row r="433" spans="1:16" ht="12.75">
      <c r="A433" s="408">
        <v>1400</v>
      </c>
      <c r="B433" s="409" t="s">
        <v>653</v>
      </c>
      <c r="C433" s="408" t="s">
        <v>440</v>
      </c>
      <c r="D433" s="409" t="s">
        <v>330</v>
      </c>
      <c r="E433" s="408">
        <v>1.2</v>
      </c>
      <c r="F433" s="408">
        <v>0</v>
      </c>
      <c r="G433" s="408">
        <v>3</v>
      </c>
      <c r="H433" s="408">
        <v>446</v>
      </c>
      <c r="I433" s="408">
        <v>0</v>
      </c>
      <c r="J433" s="408">
        <v>449</v>
      </c>
      <c r="K433" s="408">
        <v>446</v>
      </c>
      <c r="L433" s="408">
        <v>237.5</v>
      </c>
      <c r="M433" s="408">
        <v>208.5</v>
      </c>
      <c r="N433" s="408">
        <v>535.2</v>
      </c>
      <c r="O433" s="408">
        <v>285</v>
      </c>
      <c r="P433" s="408">
        <v>250.2</v>
      </c>
    </row>
    <row r="434" spans="1:16" ht="12.75">
      <c r="A434" s="408">
        <v>1400</v>
      </c>
      <c r="B434" s="409" t="s">
        <v>653</v>
      </c>
      <c r="C434" s="408" t="s">
        <v>443</v>
      </c>
      <c r="D434" s="409" t="s">
        <v>336</v>
      </c>
      <c r="E434" s="408">
        <v>1.65</v>
      </c>
      <c r="F434" s="408">
        <v>0</v>
      </c>
      <c r="G434" s="408">
        <v>2</v>
      </c>
      <c r="H434" s="408">
        <v>188</v>
      </c>
      <c r="I434" s="408">
        <v>0</v>
      </c>
      <c r="J434" s="408">
        <v>190</v>
      </c>
      <c r="K434" s="408">
        <v>188</v>
      </c>
      <c r="L434" s="408">
        <v>64.5</v>
      </c>
      <c r="M434" s="408">
        <v>123.5</v>
      </c>
      <c r="N434" s="408">
        <v>310.2</v>
      </c>
      <c r="O434" s="408">
        <v>106.42</v>
      </c>
      <c r="P434" s="408">
        <v>203.77</v>
      </c>
    </row>
    <row r="435" spans="1:16" ht="12.75">
      <c r="A435" s="408">
        <v>1400</v>
      </c>
      <c r="B435" s="409" t="s">
        <v>653</v>
      </c>
      <c r="C435" s="408" t="s">
        <v>444</v>
      </c>
      <c r="D435" s="409" t="s">
        <v>338</v>
      </c>
      <c r="E435" s="408">
        <v>1</v>
      </c>
      <c r="F435" s="408">
        <v>0</v>
      </c>
      <c r="G435" s="408">
        <v>4</v>
      </c>
      <c r="H435" s="408">
        <v>225</v>
      </c>
      <c r="I435" s="408">
        <v>0</v>
      </c>
      <c r="J435" s="408">
        <v>229</v>
      </c>
      <c r="K435" s="408">
        <v>225</v>
      </c>
      <c r="L435" s="408">
        <v>197.5</v>
      </c>
      <c r="M435" s="408">
        <v>27.5</v>
      </c>
      <c r="N435" s="408">
        <v>225</v>
      </c>
      <c r="O435" s="408">
        <v>197.5</v>
      </c>
      <c r="P435" s="408">
        <v>27.5</v>
      </c>
    </row>
    <row r="436" spans="1:16" ht="12.75">
      <c r="A436" s="408">
        <v>1400</v>
      </c>
      <c r="B436" s="409" t="s">
        <v>653</v>
      </c>
      <c r="C436" s="408" t="s">
        <v>445</v>
      </c>
      <c r="D436" s="409" t="s">
        <v>408</v>
      </c>
      <c r="E436" s="408">
        <v>1.2</v>
      </c>
      <c r="F436" s="408">
        <v>0</v>
      </c>
      <c r="G436" s="408">
        <v>4</v>
      </c>
      <c r="H436" s="408">
        <v>207</v>
      </c>
      <c r="I436" s="408">
        <v>0</v>
      </c>
      <c r="J436" s="408">
        <v>211</v>
      </c>
      <c r="K436" s="408">
        <v>207</v>
      </c>
      <c r="L436" s="408">
        <v>67</v>
      </c>
      <c r="M436" s="408">
        <v>140</v>
      </c>
      <c r="N436" s="408">
        <v>248.4</v>
      </c>
      <c r="O436" s="408">
        <v>80.4</v>
      </c>
      <c r="P436" s="408">
        <v>168</v>
      </c>
    </row>
    <row r="437" spans="1:16" ht="12.75">
      <c r="A437" s="408">
        <v>1400</v>
      </c>
      <c r="B437" s="409" t="s">
        <v>653</v>
      </c>
      <c r="C437" s="408" t="s">
        <v>628</v>
      </c>
      <c r="D437" s="409" t="s">
        <v>410</v>
      </c>
      <c r="E437" s="408">
        <v>1.2</v>
      </c>
      <c r="F437" s="408">
        <v>0</v>
      </c>
      <c r="G437" s="408">
        <v>5</v>
      </c>
      <c r="H437" s="408">
        <v>331</v>
      </c>
      <c r="I437" s="408">
        <v>0</v>
      </c>
      <c r="J437" s="408">
        <v>336</v>
      </c>
      <c r="K437" s="408">
        <v>331</v>
      </c>
      <c r="L437" s="408">
        <v>108.5</v>
      </c>
      <c r="M437" s="408">
        <v>222.5</v>
      </c>
      <c r="N437" s="408">
        <v>397.2</v>
      </c>
      <c r="O437" s="408">
        <v>130.2</v>
      </c>
      <c r="P437" s="408">
        <v>267</v>
      </c>
    </row>
    <row r="438" spans="1:16" ht="12.75">
      <c r="A438" s="408">
        <v>1400</v>
      </c>
      <c r="B438" s="409" t="s">
        <v>653</v>
      </c>
      <c r="C438" s="408" t="s">
        <v>703</v>
      </c>
      <c r="D438" s="409" t="s">
        <v>342</v>
      </c>
      <c r="E438" s="408">
        <v>1.2</v>
      </c>
      <c r="F438" s="408">
        <v>0</v>
      </c>
      <c r="G438" s="408">
        <v>1</v>
      </c>
      <c r="H438" s="408">
        <v>412</v>
      </c>
      <c r="I438" s="408">
        <v>0</v>
      </c>
      <c r="J438" s="408">
        <v>413</v>
      </c>
      <c r="K438" s="408">
        <v>412</v>
      </c>
      <c r="L438" s="408">
        <v>296</v>
      </c>
      <c r="M438" s="408">
        <v>116</v>
      </c>
      <c r="N438" s="408">
        <v>494.4</v>
      </c>
      <c r="O438" s="408">
        <v>355.2</v>
      </c>
      <c r="P438" s="408">
        <v>139.2</v>
      </c>
    </row>
    <row r="439" spans="1:16" ht="12.75">
      <c r="A439" s="408">
        <v>1400</v>
      </c>
      <c r="B439" s="409" t="s">
        <v>653</v>
      </c>
      <c r="C439" s="408" t="s">
        <v>704</v>
      </c>
      <c r="D439" s="409" t="s">
        <v>705</v>
      </c>
      <c r="E439" s="408">
        <v>1.2</v>
      </c>
      <c r="F439" s="408">
        <v>0</v>
      </c>
      <c r="G439" s="408">
        <v>0</v>
      </c>
      <c r="H439" s="408">
        <v>53</v>
      </c>
      <c r="I439" s="408">
        <v>0</v>
      </c>
      <c r="J439" s="408">
        <v>53</v>
      </c>
      <c r="K439" s="408">
        <v>53</v>
      </c>
      <c r="L439" s="408">
        <v>22</v>
      </c>
      <c r="M439" s="408">
        <v>31</v>
      </c>
      <c r="N439" s="408">
        <v>63.6</v>
      </c>
      <c r="O439" s="408">
        <v>26.4</v>
      </c>
      <c r="P439" s="408">
        <v>37.2</v>
      </c>
    </row>
    <row r="440" spans="1:16" ht="12.75">
      <c r="A440" s="408">
        <v>1400</v>
      </c>
      <c r="B440" s="409" t="s">
        <v>653</v>
      </c>
      <c r="C440" s="408" t="s">
        <v>706</v>
      </c>
      <c r="D440" s="409" t="s">
        <v>348</v>
      </c>
      <c r="E440" s="408">
        <v>1</v>
      </c>
      <c r="F440" s="408">
        <v>0</v>
      </c>
      <c r="G440" s="408">
        <v>1</v>
      </c>
      <c r="H440" s="408">
        <v>85</v>
      </c>
      <c r="I440" s="408">
        <v>1</v>
      </c>
      <c r="J440" s="408">
        <v>87</v>
      </c>
      <c r="K440" s="408">
        <v>85.5</v>
      </c>
      <c r="L440" s="408">
        <v>77.5</v>
      </c>
      <c r="M440" s="408">
        <v>8</v>
      </c>
      <c r="N440" s="408">
        <v>85.5</v>
      </c>
      <c r="O440" s="408">
        <v>77.5</v>
      </c>
      <c r="P440" s="408">
        <v>8</v>
      </c>
    </row>
    <row r="441" spans="1:16" ht="12.75">
      <c r="A441" s="408">
        <v>1400</v>
      </c>
      <c r="B441" s="409" t="s">
        <v>653</v>
      </c>
      <c r="C441" s="408" t="s">
        <v>446</v>
      </c>
      <c r="D441" s="409" t="s">
        <v>350</v>
      </c>
      <c r="E441" s="408">
        <v>1</v>
      </c>
      <c r="F441" s="408">
        <v>0</v>
      </c>
      <c r="G441" s="408">
        <v>0</v>
      </c>
      <c r="H441" s="408">
        <v>111</v>
      </c>
      <c r="I441" s="408">
        <v>1</v>
      </c>
      <c r="J441" s="408">
        <v>112</v>
      </c>
      <c r="K441" s="408">
        <v>111.5</v>
      </c>
      <c r="L441" s="408">
        <v>63</v>
      </c>
      <c r="M441" s="408">
        <v>48.5</v>
      </c>
      <c r="N441" s="408">
        <v>111.5</v>
      </c>
      <c r="O441" s="408">
        <v>63</v>
      </c>
      <c r="P441" s="408">
        <v>48.5</v>
      </c>
    </row>
    <row r="442" spans="1:16" ht="12.75">
      <c r="A442" s="408">
        <v>1400</v>
      </c>
      <c r="B442" s="409" t="s">
        <v>653</v>
      </c>
      <c r="C442" s="408" t="s">
        <v>447</v>
      </c>
      <c r="D442" s="409" t="s">
        <v>274</v>
      </c>
      <c r="E442" s="408">
        <v>2.25</v>
      </c>
      <c r="F442" s="408">
        <v>0</v>
      </c>
      <c r="G442" s="408">
        <v>18</v>
      </c>
      <c r="H442" s="408">
        <v>50</v>
      </c>
      <c r="I442" s="408">
        <v>1</v>
      </c>
      <c r="J442" s="408">
        <v>69</v>
      </c>
      <c r="K442" s="408">
        <v>50.5</v>
      </c>
      <c r="L442" s="408">
        <v>54</v>
      </c>
      <c r="M442" s="408">
        <v>-3.5</v>
      </c>
      <c r="N442" s="408">
        <v>113.62</v>
      </c>
      <c r="O442" s="408">
        <v>121.5</v>
      </c>
      <c r="P442" s="408">
        <v>-7.88</v>
      </c>
    </row>
    <row r="443" spans="1:16" ht="12.75">
      <c r="A443" s="408">
        <v>1400</v>
      </c>
      <c r="B443" s="409" t="s">
        <v>653</v>
      </c>
      <c r="C443" s="408" t="s">
        <v>450</v>
      </c>
      <c r="D443" s="409" t="s">
        <v>276</v>
      </c>
      <c r="E443" s="408">
        <v>2.25</v>
      </c>
      <c r="F443" s="408">
        <v>0</v>
      </c>
      <c r="G443" s="408">
        <v>12</v>
      </c>
      <c r="H443" s="408">
        <v>37</v>
      </c>
      <c r="I443" s="408">
        <v>0</v>
      </c>
      <c r="J443" s="408">
        <v>49</v>
      </c>
      <c r="K443" s="408">
        <v>37</v>
      </c>
      <c r="L443" s="408">
        <v>33</v>
      </c>
      <c r="M443" s="408">
        <v>4</v>
      </c>
      <c r="N443" s="408">
        <v>83.25</v>
      </c>
      <c r="O443" s="408">
        <v>74.25</v>
      </c>
      <c r="P443" s="408">
        <v>9</v>
      </c>
    </row>
    <row r="444" spans="1:16" ht="12.75">
      <c r="A444" s="408">
        <v>1400</v>
      </c>
      <c r="B444" s="409" t="s">
        <v>653</v>
      </c>
      <c r="C444" s="408" t="s">
        <v>452</v>
      </c>
      <c r="D444" s="409" t="s">
        <v>278</v>
      </c>
      <c r="E444" s="408">
        <v>1.65</v>
      </c>
      <c r="F444" s="408">
        <v>0</v>
      </c>
      <c r="G444" s="408">
        <v>33</v>
      </c>
      <c r="H444" s="408">
        <v>66</v>
      </c>
      <c r="I444" s="408">
        <v>2</v>
      </c>
      <c r="J444" s="408">
        <v>101</v>
      </c>
      <c r="K444" s="408">
        <v>67</v>
      </c>
      <c r="L444" s="408">
        <v>62</v>
      </c>
      <c r="M444" s="408">
        <v>5</v>
      </c>
      <c r="N444" s="408">
        <v>110.55</v>
      </c>
      <c r="O444" s="408">
        <v>102.3</v>
      </c>
      <c r="P444" s="408">
        <v>8.25</v>
      </c>
    </row>
    <row r="445" spans="1:16" ht="12.75">
      <c r="A445" s="408">
        <v>1400</v>
      </c>
      <c r="B445" s="409" t="s">
        <v>653</v>
      </c>
      <c r="C445" s="408" t="s">
        <v>469</v>
      </c>
      <c r="D445" s="409" t="s">
        <v>282</v>
      </c>
      <c r="E445" s="408">
        <v>2.8</v>
      </c>
      <c r="F445" s="408">
        <v>0</v>
      </c>
      <c r="G445" s="408">
        <v>10</v>
      </c>
      <c r="H445" s="408">
        <v>35</v>
      </c>
      <c r="I445" s="408">
        <v>0</v>
      </c>
      <c r="J445" s="408">
        <v>45</v>
      </c>
      <c r="K445" s="408">
        <v>35</v>
      </c>
      <c r="L445" s="408">
        <v>31</v>
      </c>
      <c r="M445" s="408">
        <v>4</v>
      </c>
      <c r="N445" s="408">
        <v>98</v>
      </c>
      <c r="O445" s="408">
        <v>86.8</v>
      </c>
      <c r="P445" s="408">
        <v>11.2</v>
      </c>
    </row>
    <row r="446" spans="1:16" ht="12.75">
      <c r="A446" s="408">
        <v>1400</v>
      </c>
      <c r="B446" s="409" t="s">
        <v>653</v>
      </c>
      <c r="C446" s="408" t="s">
        <v>629</v>
      </c>
      <c r="D446" s="409" t="s">
        <v>284</v>
      </c>
      <c r="E446" s="408">
        <v>2.8</v>
      </c>
      <c r="F446" s="408">
        <v>0</v>
      </c>
      <c r="G446" s="408">
        <v>40</v>
      </c>
      <c r="H446" s="408">
        <v>117</v>
      </c>
      <c r="I446" s="408">
        <v>0</v>
      </c>
      <c r="J446" s="408">
        <v>157</v>
      </c>
      <c r="K446" s="408">
        <v>117</v>
      </c>
      <c r="L446" s="408">
        <v>108</v>
      </c>
      <c r="M446" s="408">
        <v>9</v>
      </c>
      <c r="N446" s="408">
        <v>327.6</v>
      </c>
      <c r="O446" s="408">
        <v>302.4</v>
      </c>
      <c r="P446" s="408">
        <v>25.2</v>
      </c>
    </row>
    <row r="447" spans="1:16" ht="12.75">
      <c r="A447" s="408">
        <v>1400</v>
      </c>
      <c r="B447" s="409" t="s">
        <v>653</v>
      </c>
      <c r="C447" s="408" t="s">
        <v>476</v>
      </c>
      <c r="D447" s="409" t="s">
        <v>288</v>
      </c>
      <c r="E447" s="408">
        <v>2.25</v>
      </c>
      <c r="F447" s="408">
        <v>0</v>
      </c>
      <c r="G447" s="408">
        <v>63</v>
      </c>
      <c r="H447" s="408">
        <v>184</v>
      </c>
      <c r="I447" s="408">
        <v>0</v>
      </c>
      <c r="J447" s="408">
        <v>247</v>
      </c>
      <c r="K447" s="408">
        <v>184</v>
      </c>
      <c r="L447" s="408">
        <v>183.5</v>
      </c>
      <c r="M447" s="408">
        <v>0.5</v>
      </c>
      <c r="N447" s="408">
        <v>414</v>
      </c>
      <c r="O447" s="408">
        <v>412.88</v>
      </c>
      <c r="P447" s="408">
        <v>1.12</v>
      </c>
    </row>
    <row r="448" spans="1:16" ht="12.75">
      <c r="A448" s="408">
        <v>1400</v>
      </c>
      <c r="B448" s="409" t="s">
        <v>653</v>
      </c>
      <c r="C448" s="408" t="s">
        <v>512</v>
      </c>
      <c r="D448" s="409" t="s">
        <v>292</v>
      </c>
      <c r="E448" s="408">
        <v>2.8</v>
      </c>
      <c r="F448" s="408">
        <v>0</v>
      </c>
      <c r="G448" s="408">
        <v>23</v>
      </c>
      <c r="H448" s="408">
        <v>47</v>
      </c>
      <c r="I448" s="408">
        <v>3</v>
      </c>
      <c r="J448" s="408">
        <v>73</v>
      </c>
      <c r="K448" s="408">
        <v>48.5</v>
      </c>
      <c r="L448" s="408">
        <v>59</v>
      </c>
      <c r="M448" s="408">
        <v>-10.5</v>
      </c>
      <c r="N448" s="408">
        <v>135.8</v>
      </c>
      <c r="O448" s="408">
        <v>165.2</v>
      </c>
      <c r="P448" s="408">
        <v>-29.4</v>
      </c>
    </row>
    <row r="449" spans="1:16" ht="12.75">
      <c r="A449" s="408">
        <v>1400</v>
      </c>
      <c r="B449" s="409" t="s">
        <v>653</v>
      </c>
      <c r="C449" s="408" t="s">
        <v>513</v>
      </c>
      <c r="D449" s="409" t="s">
        <v>294</v>
      </c>
      <c r="E449" s="408">
        <v>1.65</v>
      </c>
      <c r="F449" s="408">
        <v>0</v>
      </c>
      <c r="G449" s="408">
        <v>10</v>
      </c>
      <c r="H449" s="408">
        <v>60</v>
      </c>
      <c r="I449" s="408">
        <v>6</v>
      </c>
      <c r="J449" s="408">
        <v>76</v>
      </c>
      <c r="K449" s="408">
        <v>63</v>
      </c>
      <c r="L449" s="408">
        <v>65</v>
      </c>
      <c r="M449" s="408">
        <v>-2</v>
      </c>
      <c r="N449" s="408">
        <v>103.95</v>
      </c>
      <c r="O449" s="408">
        <v>107.25</v>
      </c>
      <c r="P449" s="408">
        <v>-3.3</v>
      </c>
    </row>
    <row r="450" spans="1:16" ht="12.75">
      <c r="A450" s="408">
        <v>1400</v>
      </c>
      <c r="B450" s="409" t="s">
        <v>653</v>
      </c>
      <c r="C450" s="408" t="s">
        <v>518</v>
      </c>
      <c r="D450" s="409" t="s">
        <v>381</v>
      </c>
      <c r="E450" s="408">
        <v>2.8</v>
      </c>
      <c r="F450" s="408">
        <v>0</v>
      </c>
      <c r="G450" s="408">
        <v>220</v>
      </c>
      <c r="H450" s="408">
        <v>525</v>
      </c>
      <c r="I450" s="408">
        <v>4</v>
      </c>
      <c r="J450" s="408">
        <v>749</v>
      </c>
      <c r="K450" s="408">
        <v>527</v>
      </c>
      <c r="L450" s="408">
        <v>497.5</v>
      </c>
      <c r="M450" s="408">
        <v>29.5</v>
      </c>
      <c r="N450" s="408">
        <v>1475.6</v>
      </c>
      <c r="O450" s="408">
        <v>1393</v>
      </c>
      <c r="P450" s="408">
        <v>82.6</v>
      </c>
    </row>
    <row r="451" spans="1:16" ht="12.75">
      <c r="A451" s="408">
        <v>1400</v>
      </c>
      <c r="B451" s="409" t="s">
        <v>653</v>
      </c>
      <c r="C451" s="408" t="s">
        <v>519</v>
      </c>
      <c r="D451" s="409" t="s">
        <v>383</v>
      </c>
      <c r="E451" s="408">
        <v>2.8</v>
      </c>
      <c r="F451" s="408">
        <v>0</v>
      </c>
      <c r="G451" s="408">
        <v>6</v>
      </c>
      <c r="H451" s="408">
        <v>16</v>
      </c>
      <c r="I451" s="408">
        <v>0</v>
      </c>
      <c r="J451" s="408">
        <v>22</v>
      </c>
      <c r="K451" s="408">
        <v>16</v>
      </c>
      <c r="L451" s="408">
        <v>16</v>
      </c>
      <c r="M451" s="408">
        <v>0</v>
      </c>
      <c r="N451" s="408">
        <v>44.8</v>
      </c>
      <c r="O451" s="408">
        <v>44.8</v>
      </c>
      <c r="P451" s="408">
        <v>0</v>
      </c>
    </row>
    <row r="452" spans="1:16" ht="12.75">
      <c r="A452" s="408">
        <v>1400</v>
      </c>
      <c r="B452" s="409" t="s">
        <v>653</v>
      </c>
      <c r="C452" s="408" t="s">
        <v>573</v>
      </c>
      <c r="D452" s="409" t="s">
        <v>306</v>
      </c>
      <c r="E452" s="408">
        <v>1</v>
      </c>
      <c r="F452" s="408">
        <v>0</v>
      </c>
      <c r="G452" s="408">
        <v>7</v>
      </c>
      <c r="H452" s="408">
        <v>33</v>
      </c>
      <c r="I452" s="408">
        <v>0</v>
      </c>
      <c r="J452" s="408">
        <v>40</v>
      </c>
      <c r="K452" s="408">
        <v>33</v>
      </c>
      <c r="L452" s="408">
        <v>32</v>
      </c>
      <c r="M452" s="408">
        <v>1</v>
      </c>
      <c r="N452" s="408">
        <v>33</v>
      </c>
      <c r="O452" s="408">
        <v>32</v>
      </c>
      <c r="P452" s="408">
        <v>1</v>
      </c>
    </row>
    <row r="453" spans="1:16" ht="12.75">
      <c r="A453" s="408">
        <v>1400</v>
      </c>
      <c r="B453" s="409" t="s">
        <v>653</v>
      </c>
      <c r="C453" s="408" t="s">
        <v>578</v>
      </c>
      <c r="D453" s="409" t="s">
        <v>314</v>
      </c>
      <c r="E453" s="408">
        <v>1</v>
      </c>
      <c r="F453" s="408">
        <v>0</v>
      </c>
      <c r="G453" s="408">
        <v>13</v>
      </c>
      <c r="H453" s="408">
        <v>17</v>
      </c>
      <c r="I453" s="408">
        <v>0</v>
      </c>
      <c r="J453" s="408">
        <v>30</v>
      </c>
      <c r="K453" s="408">
        <v>17</v>
      </c>
      <c r="L453" s="408">
        <v>25</v>
      </c>
      <c r="M453" s="408">
        <v>-8</v>
      </c>
      <c r="N453" s="408">
        <v>17</v>
      </c>
      <c r="O453" s="408">
        <v>25</v>
      </c>
      <c r="P453" s="408">
        <v>-8</v>
      </c>
    </row>
    <row r="454" spans="1:16" ht="12.75">
      <c r="A454" s="408">
        <v>1400</v>
      </c>
      <c r="B454" s="409" t="s">
        <v>653</v>
      </c>
      <c r="C454" s="408" t="s">
        <v>707</v>
      </c>
      <c r="D454" s="409" t="s">
        <v>648</v>
      </c>
      <c r="E454" s="408">
        <v>1</v>
      </c>
      <c r="F454" s="408">
        <v>0</v>
      </c>
      <c r="G454" s="408">
        <v>30</v>
      </c>
      <c r="H454" s="408">
        <v>85</v>
      </c>
      <c r="I454" s="408">
        <v>1</v>
      </c>
      <c r="J454" s="408">
        <v>116</v>
      </c>
      <c r="K454" s="408">
        <v>85.5</v>
      </c>
      <c r="L454" s="408">
        <v>79</v>
      </c>
      <c r="M454" s="408">
        <v>6.5</v>
      </c>
      <c r="N454" s="408">
        <v>85.5</v>
      </c>
      <c r="O454" s="408">
        <v>79</v>
      </c>
      <c r="P454" s="408">
        <v>6.5</v>
      </c>
    </row>
    <row r="455" spans="1:16" ht="12.75">
      <c r="A455" s="408">
        <v>1400</v>
      </c>
      <c r="B455" s="409" t="s">
        <v>653</v>
      </c>
      <c r="C455" s="408" t="s">
        <v>635</v>
      </c>
      <c r="D455" s="409" t="s">
        <v>613</v>
      </c>
      <c r="E455" s="408">
        <v>1</v>
      </c>
      <c r="F455" s="408">
        <v>0</v>
      </c>
      <c r="G455" s="408">
        <v>14</v>
      </c>
      <c r="H455" s="408">
        <v>28</v>
      </c>
      <c r="I455" s="408">
        <v>0</v>
      </c>
      <c r="J455" s="408">
        <v>42</v>
      </c>
      <c r="K455" s="408">
        <v>28</v>
      </c>
      <c r="L455" s="408">
        <v>36</v>
      </c>
      <c r="M455" s="408">
        <v>-8</v>
      </c>
      <c r="N455" s="408">
        <v>28</v>
      </c>
      <c r="O455" s="408">
        <v>36</v>
      </c>
      <c r="P455" s="408">
        <v>-8</v>
      </c>
    </row>
    <row r="456" spans="1:16" ht="12.75">
      <c r="A456" s="408">
        <v>1400</v>
      </c>
      <c r="B456" s="409" t="s">
        <v>653</v>
      </c>
      <c r="C456" s="408" t="s">
        <v>579</v>
      </c>
      <c r="D456" s="409" t="s">
        <v>316</v>
      </c>
      <c r="E456" s="408">
        <v>1</v>
      </c>
      <c r="F456" s="408">
        <v>0</v>
      </c>
      <c r="G456" s="408">
        <v>8</v>
      </c>
      <c r="H456" s="408">
        <v>52</v>
      </c>
      <c r="I456" s="408">
        <v>2</v>
      </c>
      <c r="J456" s="408">
        <v>62</v>
      </c>
      <c r="K456" s="408">
        <v>53</v>
      </c>
      <c r="L456" s="408">
        <v>51</v>
      </c>
      <c r="M456" s="408">
        <v>2</v>
      </c>
      <c r="N456" s="408">
        <v>53</v>
      </c>
      <c r="O456" s="408">
        <v>51</v>
      </c>
      <c r="P456" s="408">
        <v>2</v>
      </c>
    </row>
    <row r="457" spans="1:16" ht="12.75">
      <c r="A457" s="408">
        <v>1400</v>
      </c>
      <c r="B457" s="409" t="s">
        <v>653</v>
      </c>
      <c r="C457" s="408" t="s">
        <v>581</v>
      </c>
      <c r="D457" s="409" t="s">
        <v>320</v>
      </c>
      <c r="E457" s="408">
        <v>1</v>
      </c>
      <c r="F457" s="408">
        <v>0</v>
      </c>
      <c r="G457" s="408">
        <v>23</v>
      </c>
      <c r="H457" s="408">
        <v>52</v>
      </c>
      <c r="I457" s="408">
        <v>6</v>
      </c>
      <c r="J457" s="408">
        <v>81</v>
      </c>
      <c r="K457" s="408">
        <v>55</v>
      </c>
      <c r="L457" s="408">
        <v>71.5</v>
      </c>
      <c r="M457" s="408">
        <v>-16.5</v>
      </c>
      <c r="N457" s="408">
        <v>55</v>
      </c>
      <c r="O457" s="408">
        <v>71.5</v>
      </c>
      <c r="P457" s="408">
        <v>-16.5</v>
      </c>
    </row>
    <row r="458" spans="1:16" ht="12.75">
      <c r="A458" s="408">
        <v>1400</v>
      </c>
      <c r="B458" s="409" t="s">
        <v>653</v>
      </c>
      <c r="C458" s="408" t="s">
        <v>708</v>
      </c>
      <c r="D458" s="409" t="s">
        <v>322</v>
      </c>
      <c r="E458" s="408">
        <v>1</v>
      </c>
      <c r="F458" s="408">
        <v>0</v>
      </c>
      <c r="G458" s="408">
        <v>6</v>
      </c>
      <c r="H458" s="408">
        <v>15</v>
      </c>
      <c r="I458" s="408">
        <v>0</v>
      </c>
      <c r="J458" s="408">
        <v>21</v>
      </c>
      <c r="K458" s="408">
        <v>15</v>
      </c>
      <c r="L458" s="408">
        <v>10.5</v>
      </c>
      <c r="M458" s="408">
        <v>4.5</v>
      </c>
      <c r="N458" s="408">
        <v>15</v>
      </c>
      <c r="O458" s="408">
        <v>10.5</v>
      </c>
      <c r="P458" s="408">
        <v>4.5</v>
      </c>
    </row>
    <row r="459" spans="1:16" ht="12.75">
      <c r="A459" s="408">
        <v>1400</v>
      </c>
      <c r="B459" s="409" t="s">
        <v>653</v>
      </c>
      <c r="C459" s="408" t="s">
        <v>582</v>
      </c>
      <c r="D459" s="409" t="s">
        <v>583</v>
      </c>
      <c r="E459" s="408">
        <v>1</v>
      </c>
      <c r="F459" s="408">
        <v>0</v>
      </c>
      <c r="G459" s="408">
        <v>5</v>
      </c>
      <c r="H459" s="408">
        <v>140</v>
      </c>
      <c r="I459" s="408">
        <v>0</v>
      </c>
      <c r="J459" s="408">
        <v>145</v>
      </c>
      <c r="K459" s="408">
        <v>140</v>
      </c>
      <c r="L459" s="408">
        <v>120</v>
      </c>
      <c r="M459" s="408">
        <v>20</v>
      </c>
      <c r="N459" s="408">
        <v>140</v>
      </c>
      <c r="O459" s="408">
        <v>120</v>
      </c>
      <c r="P459" s="408">
        <v>20</v>
      </c>
    </row>
    <row r="460" spans="1:16" ht="12.75">
      <c r="A460" s="408">
        <v>1400</v>
      </c>
      <c r="B460" s="409" t="s">
        <v>653</v>
      </c>
      <c r="C460" s="408" t="s">
        <v>584</v>
      </c>
      <c r="D460" s="409" t="s">
        <v>324</v>
      </c>
      <c r="E460" s="408">
        <v>1</v>
      </c>
      <c r="F460" s="408">
        <v>0</v>
      </c>
      <c r="G460" s="408">
        <v>58</v>
      </c>
      <c r="H460" s="408">
        <v>111</v>
      </c>
      <c r="I460" s="408">
        <v>1</v>
      </c>
      <c r="J460" s="408">
        <v>170</v>
      </c>
      <c r="K460" s="408">
        <v>111.5</v>
      </c>
      <c r="L460" s="408">
        <v>104</v>
      </c>
      <c r="M460" s="408">
        <v>7.5</v>
      </c>
      <c r="N460" s="408">
        <v>111.5</v>
      </c>
      <c r="O460" s="408">
        <v>104</v>
      </c>
      <c r="P460" s="408">
        <v>7.5</v>
      </c>
    </row>
    <row r="461" spans="1:16" ht="12.75">
      <c r="A461" s="408">
        <v>1400</v>
      </c>
      <c r="B461" s="409" t="s">
        <v>653</v>
      </c>
      <c r="C461" s="408" t="s">
        <v>587</v>
      </c>
      <c r="D461" s="409" t="s">
        <v>330</v>
      </c>
      <c r="E461" s="408">
        <v>1.2</v>
      </c>
      <c r="F461" s="408">
        <v>0</v>
      </c>
      <c r="G461" s="408">
        <v>87</v>
      </c>
      <c r="H461" s="408">
        <v>213</v>
      </c>
      <c r="I461" s="408">
        <v>1</v>
      </c>
      <c r="J461" s="408">
        <v>301</v>
      </c>
      <c r="K461" s="408">
        <v>213.5</v>
      </c>
      <c r="L461" s="408">
        <v>200</v>
      </c>
      <c r="M461" s="408">
        <v>13.5</v>
      </c>
      <c r="N461" s="408">
        <v>256.2</v>
      </c>
      <c r="O461" s="408">
        <v>240</v>
      </c>
      <c r="P461" s="408">
        <v>16.2</v>
      </c>
    </row>
    <row r="462" spans="1:16" ht="12.75">
      <c r="A462" s="408">
        <v>1400</v>
      </c>
      <c r="B462" s="409" t="s">
        <v>653</v>
      </c>
      <c r="C462" s="408" t="s">
        <v>588</v>
      </c>
      <c r="D462" s="409" t="s">
        <v>589</v>
      </c>
      <c r="E462" s="408">
        <v>1.65</v>
      </c>
      <c r="F462" s="408">
        <v>0</v>
      </c>
      <c r="G462" s="408">
        <v>17</v>
      </c>
      <c r="H462" s="408">
        <v>56</v>
      </c>
      <c r="I462" s="408">
        <v>0</v>
      </c>
      <c r="J462" s="408">
        <v>73</v>
      </c>
      <c r="K462" s="408">
        <v>56</v>
      </c>
      <c r="L462" s="408">
        <v>57</v>
      </c>
      <c r="M462" s="408">
        <v>-1</v>
      </c>
      <c r="N462" s="408">
        <v>92.4</v>
      </c>
      <c r="O462" s="408">
        <v>94.05</v>
      </c>
      <c r="P462" s="408">
        <v>-1.65</v>
      </c>
    </row>
    <row r="463" spans="1:16" ht="12.75">
      <c r="A463" s="408">
        <v>1400</v>
      </c>
      <c r="B463" s="409" t="s">
        <v>653</v>
      </c>
      <c r="C463" s="408" t="s">
        <v>590</v>
      </c>
      <c r="D463" s="409" t="s">
        <v>338</v>
      </c>
      <c r="E463" s="408">
        <v>1</v>
      </c>
      <c r="F463" s="408">
        <v>0</v>
      </c>
      <c r="G463" s="408">
        <v>35</v>
      </c>
      <c r="H463" s="408">
        <v>101</v>
      </c>
      <c r="I463" s="408">
        <v>0</v>
      </c>
      <c r="J463" s="408">
        <v>136</v>
      </c>
      <c r="K463" s="408">
        <v>101</v>
      </c>
      <c r="L463" s="408">
        <v>97</v>
      </c>
      <c r="M463" s="408">
        <v>4</v>
      </c>
      <c r="N463" s="408">
        <v>101</v>
      </c>
      <c r="O463" s="408">
        <v>97</v>
      </c>
      <c r="P463" s="408">
        <v>4</v>
      </c>
    </row>
    <row r="464" spans="1:16" ht="12.75">
      <c r="A464" s="408">
        <v>1400</v>
      </c>
      <c r="B464" s="409" t="s">
        <v>653</v>
      </c>
      <c r="C464" s="408" t="s">
        <v>709</v>
      </c>
      <c r="D464" s="409" t="s">
        <v>342</v>
      </c>
      <c r="E464" s="408">
        <v>1.2</v>
      </c>
      <c r="F464" s="408">
        <v>0</v>
      </c>
      <c r="G464" s="408">
        <v>2</v>
      </c>
      <c r="H464" s="408">
        <v>23</v>
      </c>
      <c r="I464" s="408">
        <v>0</v>
      </c>
      <c r="J464" s="408">
        <v>25</v>
      </c>
      <c r="K464" s="408">
        <v>23</v>
      </c>
      <c r="L464" s="408">
        <v>22</v>
      </c>
      <c r="M464" s="408">
        <v>1</v>
      </c>
      <c r="N464" s="408">
        <v>27.6</v>
      </c>
      <c r="O464" s="408">
        <v>26.4</v>
      </c>
      <c r="P464" s="408">
        <v>1.2</v>
      </c>
    </row>
    <row r="465" spans="1:16" ht="12.75">
      <c r="A465" s="408">
        <v>1400</v>
      </c>
      <c r="B465" s="409" t="s">
        <v>653</v>
      </c>
      <c r="C465" s="408" t="s">
        <v>591</v>
      </c>
      <c r="D465" s="409" t="s">
        <v>344</v>
      </c>
      <c r="E465" s="408">
        <v>1.2</v>
      </c>
      <c r="F465" s="408">
        <v>0</v>
      </c>
      <c r="G465" s="408">
        <v>4</v>
      </c>
      <c r="H465" s="408">
        <v>42</v>
      </c>
      <c r="I465" s="408">
        <v>0</v>
      </c>
      <c r="J465" s="408">
        <v>46</v>
      </c>
      <c r="K465" s="408">
        <v>42</v>
      </c>
      <c r="L465" s="408">
        <v>41</v>
      </c>
      <c r="M465" s="408">
        <v>1</v>
      </c>
      <c r="N465" s="408">
        <v>50.4</v>
      </c>
      <c r="O465" s="408">
        <v>49.2</v>
      </c>
      <c r="P465" s="408">
        <v>1.2</v>
      </c>
    </row>
    <row r="466" spans="1:16" ht="12.75">
      <c r="A466" s="408">
        <v>1400</v>
      </c>
      <c r="B466" s="409" t="s">
        <v>653</v>
      </c>
      <c r="C466" s="408" t="s">
        <v>592</v>
      </c>
      <c r="D466" s="409" t="s">
        <v>348</v>
      </c>
      <c r="E466" s="408">
        <v>1</v>
      </c>
      <c r="F466" s="408">
        <v>0</v>
      </c>
      <c r="G466" s="408">
        <v>28</v>
      </c>
      <c r="H466" s="408">
        <v>103</v>
      </c>
      <c r="I466" s="408">
        <v>8</v>
      </c>
      <c r="J466" s="408">
        <v>139</v>
      </c>
      <c r="K466" s="408">
        <v>107</v>
      </c>
      <c r="L466" s="408">
        <v>115.5</v>
      </c>
      <c r="M466" s="408">
        <v>-8.5</v>
      </c>
      <c r="N466" s="408">
        <v>107</v>
      </c>
      <c r="O466" s="408">
        <v>115.5</v>
      </c>
      <c r="P466" s="408">
        <v>-8.5</v>
      </c>
    </row>
    <row r="467" spans="1:16" ht="12.75">
      <c r="A467" s="408">
        <v>1400</v>
      </c>
      <c r="B467" s="409" t="s">
        <v>653</v>
      </c>
      <c r="C467" s="408" t="s">
        <v>593</v>
      </c>
      <c r="D467" s="409" t="s">
        <v>350</v>
      </c>
      <c r="E467" s="408">
        <v>1</v>
      </c>
      <c r="F467" s="408">
        <v>0</v>
      </c>
      <c r="G467" s="408">
        <v>40</v>
      </c>
      <c r="H467" s="408">
        <v>83</v>
      </c>
      <c r="I467" s="408">
        <v>0</v>
      </c>
      <c r="J467" s="408">
        <v>123</v>
      </c>
      <c r="K467" s="408">
        <v>83</v>
      </c>
      <c r="L467" s="408">
        <v>91</v>
      </c>
      <c r="M467" s="408">
        <v>-8</v>
      </c>
      <c r="N467" s="408">
        <v>83</v>
      </c>
      <c r="O467" s="408">
        <v>91</v>
      </c>
      <c r="P467" s="408">
        <v>-8</v>
      </c>
    </row>
    <row r="468" spans="1:16" ht="13.5" thickBot="1">
      <c r="A468" s="429"/>
      <c r="B468" s="428"/>
      <c r="C468" s="427"/>
      <c r="D468" s="428"/>
      <c r="E468" s="427"/>
      <c r="F468" s="427"/>
      <c r="G468" s="427"/>
      <c r="H468" s="427"/>
      <c r="I468" s="427"/>
      <c r="J468" s="427"/>
      <c r="K468" s="427"/>
      <c r="L468" s="427"/>
      <c r="M468" s="427"/>
      <c r="N468" s="427"/>
      <c r="O468" s="427"/>
      <c r="P468" s="430"/>
    </row>
    <row r="469" spans="1:16" ht="12.75">
      <c r="A469" s="416">
        <v>1400</v>
      </c>
      <c r="B469" s="417" t="s">
        <v>653</v>
      </c>
      <c r="C469" s="418" t="s">
        <v>594</v>
      </c>
      <c r="D469" s="417"/>
      <c r="E469" s="418"/>
      <c r="F469" s="418">
        <v>5163</v>
      </c>
      <c r="G469" s="418">
        <v>913</v>
      </c>
      <c r="H469" s="418">
        <v>13119</v>
      </c>
      <c r="I469" s="418">
        <v>263</v>
      </c>
      <c r="J469" s="418">
        <v>19458</v>
      </c>
      <c r="K469" s="418">
        <v>18413.5</v>
      </c>
      <c r="L469" s="418">
        <v>16947.5</v>
      </c>
      <c r="M469" s="418">
        <v>1466</v>
      </c>
      <c r="N469" s="418">
        <v>24268.58</v>
      </c>
      <c r="O469" s="418">
        <v>22387.32</v>
      </c>
      <c r="P469" s="419">
        <v>1881.25</v>
      </c>
    </row>
    <row r="470" spans="1:16" ht="12.75">
      <c r="A470" s="420">
        <v>1400</v>
      </c>
      <c r="B470" s="409" t="s">
        <v>653</v>
      </c>
      <c r="C470" s="408" t="s">
        <v>595</v>
      </c>
      <c r="D470" s="409"/>
      <c r="E470" s="408"/>
      <c r="F470" s="408">
        <v>1210</v>
      </c>
      <c r="G470" s="408">
        <v>255</v>
      </c>
      <c r="H470" s="408">
        <v>6854</v>
      </c>
      <c r="I470" s="408">
        <v>56</v>
      </c>
      <c r="J470" s="408">
        <v>8375</v>
      </c>
      <c r="K470" s="408">
        <v>8092</v>
      </c>
      <c r="L470" s="408">
        <v>8806</v>
      </c>
      <c r="M470" s="408">
        <v>-714</v>
      </c>
      <c r="N470" s="408">
        <v>12373.83</v>
      </c>
      <c r="O470" s="408">
        <v>13185.55</v>
      </c>
      <c r="P470" s="421">
        <v>-811.72</v>
      </c>
    </row>
    <row r="471" spans="1:16" ht="12.75">
      <c r="A471" s="420">
        <v>1400</v>
      </c>
      <c r="B471" s="409" t="s">
        <v>653</v>
      </c>
      <c r="C471" s="408" t="s">
        <v>596</v>
      </c>
      <c r="D471" s="409"/>
      <c r="E471" s="408"/>
      <c r="F471" s="408">
        <v>0</v>
      </c>
      <c r="G471" s="408">
        <v>72</v>
      </c>
      <c r="H471" s="408">
        <v>4378</v>
      </c>
      <c r="I471" s="408">
        <v>41</v>
      </c>
      <c r="J471" s="408">
        <v>4491</v>
      </c>
      <c r="K471" s="408">
        <v>4398.5</v>
      </c>
      <c r="L471" s="408">
        <v>2784</v>
      </c>
      <c r="M471" s="408">
        <v>1614.5</v>
      </c>
      <c r="N471" s="408">
        <v>5931.1</v>
      </c>
      <c r="O471" s="408">
        <v>3765.1</v>
      </c>
      <c r="P471" s="421">
        <v>2166</v>
      </c>
    </row>
    <row r="472" spans="1:16" ht="13.5" thickBot="1">
      <c r="A472" s="422">
        <v>1400</v>
      </c>
      <c r="B472" s="411" t="s">
        <v>653</v>
      </c>
      <c r="C472" s="410" t="s">
        <v>597</v>
      </c>
      <c r="D472" s="411"/>
      <c r="E472" s="410"/>
      <c r="F472" s="410">
        <v>0</v>
      </c>
      <c r="G472" s="410">
        <v>812</v>
      </c>
      <c r="H472" s="410">
        <v>2291</v>
      </c>
      <c r="I472" s="410">
        <v>35</v>
      </c>
      <c r="J472" s="410">
        <v>3138</v>
      </c>
      <c r="K472" s="410">
        <v>2308.5</v>
      </c>
      <c r="L472" s="410">
        <v>2261.5</v>
      </c>
      <c r="M472" s="410">
        <v>47</v>
      </c>
      <c r="N472" s="410">
        <v>4162.77</v>
      </c>
      <c r="O472" s="410">
        <v>4052.52</v>
      </c>
      <c r="P472" s="423">
        <v>110.25</v>
      </c>
    </row>
    <row r="473" spans="1:16" ht="13.5" thickBot="1">
      <c r="A473" s="424"/>
      <c r="B473" s="425"/>
      <c r="C473" s="426" t="s">
        <v>125</v>
      </c>
      <c r="D473" s="425"/>
      <c r="E473" s="426"/>
      <c r="F473" s="426">
        <f aca="true" t="shared" si="3" ref="F473:P473">SUM(F469:F472)</f>
        <v>6373</v>
      </c>
      <c r="G473" s="426">
        <f t="shared" si="3"/>
        <v>2052</v>
      </c>
      <c r="H473" s="426">
        <f t="shared" si="3"/>
        <v>26642</v>
      </c>
      <c r="I473" s="426">
        <f t="shared" si="3"/>
        <v>395</v>
      </c>
      <c r="J473" s="426">
        <f t="shared" si="3"/>
        <v>35462</v>
      </c>
      <c r="K473" s="426">
        <f t="shared" si="3"/>
        <v>33212.5</v>
      </c>
      <c r="L473" s="426">
        <f t="shared" si="3"/>
        <v>30799</v>
      </c>
      <c r="M473" s="426">
        <f t="shared" si="3"/>
        <v>2413.5</v>
      </c>
      <c r="N473" s="426">
        <f t="shared" si="3"/>
        <v>46736.28</v>
      </c>
      <c r="O473" s="426">
        <f t="shared" si="3"/>
        <v>43390.48999999999</v>
      </c>
      <c r="P473" s="426">
        <f t="shared" si="3"/>
        <v>3345.7799999999997</v>
      </c>
    </row>
    <row r="474" spans="1:16" ht="12.75">
      <c r="A474" s="408">
        <v>1500</v>
      </c>
      <c r="B474" s="409" t="s">
        <v>710</v>
      </c>
      <c r="C474" s="408" t="s">
        <v>273</v>
      </c>
      <c r="D474" s="409" t="s">
        <v>274</v>
      </c>
      <c r="E474" s="408">
        <v>2.25</v>
      </c>
      <c r="F474" s="408">
        <v>61</v>
      </c>
      <c r="G474" s="408">
        <v>3</v>
      </c>
      <c r="H474" s="408">
        <v>97</v>
      </c>
      <c r="I474" s="408">
        <v>0</v>
      </c>
      <c r="J474" s="408">
        <v>161</v>
      </c>
      <c r="K474" s="408">
        <v>158</v>
      </c>
      <c r="L474" s="408">
        <v>136.5</v>
      </c>
      <c r="M474" s="408">
        <v>21.5</v>
      </c>
      <c r="N474" s="408">
        <v>355.5</v>
      </c>
      <c r="O474" s="408">
        <v>307.12</v>
      </c>
      <c r="P474" s="408">
        <v>48.38</v>
      </c>
    </row>
    <row r="475" spans="1:16" ht="12.75">
      <c r="A475" s="408">
        <v>1500</v>
      </c>
      <c r="B475" s="409" t="s">
        <v>710</v>
      </c>
      <c r="C475" s="408" t="s">
        <v>599</v>
      </c>
      <c r="D475" s="409" t="s">
        <v>449</v>
      </c>
      <c r="E475" s="408">
        <v>1.65</v>
      </c>
      <c r="F475" s="408">
        <v>56</v>
      </c>
      <c r="G475" s="408">
        <v>8</v>
      </c>
      <c r="H475" s="408">
        <v>141</v>
      </c>
      <c r="I475" s="408">
        <v>0</v>
      </c>
      <c r="J475" s="408">
        <v>205</v>
      </c>
      <c r="K475" s="408">
        <v>197</v>
      </c>
      <c r="L475" s="408">
        <v>175</v>
      </c>
      <c r="M475" s="408">
        <v>22</v>
      </c>
      <c r="N475" s="408">
        <v>325.05</v>
      </c>
      <c r="O475" s="408">
        <v>288.75</v>
      </c>
      <c r="P475" s="408">
        <v>36.3</v>
      </c>
    </row>
    <row r="476" spans="1:16" ht="12.75">
      <c r="A476" s="408">
        <v>1500</v>
      </c>
      <c r="B476" s="409" t="s">
        <v>710</v>
      </c>
      <c r="C476" s="408" t="s">
        <v>275</v>
      </c>
      <c r="D476" s="409" t="s">
        <v>276</v>
      </c>
      <c r="E476" s="408">
        <v>2.25</v>
      </c>
      <c r="F476" s="408">
        <v>30</v>
      </c>
      <c r="G476" s="408">
        <v>0</v>
      </c>
      <c r="H476" s="408">
        <v>17</v>
      </c>
      <c r="I476" s="408">
        <v>1</v>
      </c>
      <c r="J476" s="408">
        <v>48</v>
      </c>
      <c r="K476" s="408">
        <v>47.5</v>
      </c>
      <c r="L476" s="408">
        <v>0</v>
      </c>
      <c r="M476" s="408">
        <v>47.5</v>
      </c>
      <c r="N476" s="408">
        <v>106.88</v>
      </c>
      <c r="O476" s="408">
        <v>0</v>
      </c>
      <c r="P476" s="408">
        <v>106.88</v>
      </c>
    </row>
    <row r="477" spans="1:16" ht="12.75">
      <c r="A477" s="408">
        <v>1500</v>
      </c>
      <c r="B477" s="409" t="s">
        <v>710</v>
      </c>
      <c r="C477" s="408" t="s">
        <v>277</v>
      </c>
      <c r="D477" s="409" t="s">
        <v>278</v>
      </c>
      <c r="E477" s="408">
        <v>1.65</v>
      </c>
      <c r="F477" s="408">
        <v>116</v>
      </c>
      <c r="G477" s="408">
        <v>11</v>
      </c>
      <c r="H477" s="408">
        <v>237</v>
      </c>
      <c r="I477" s="408">
        <v>2</v>
      </c>
      <c r="J477" s="408">
        <v>366</v>
      </c>
      <c r="K477" s="408">
        <v>354</v>
      </c>
      <c r="L477" s="408">
        <v>286</v>
      </c>
      <c r="M477" s="408">
        <v>68</v>
      </c>
      <c r="N477" s="408">
        <v>584.1</v>
      </c>
      <c r="O477" s="408">
        <v>471.9</v>
      </c>
      <c r="P477" s="408">
        <v>112.2</v>
      </c>
    </row>
    <row r="478" spans="1:16" ht="12.75">
      <c r="A478" s="408">
        <v>1500</v>
      </c>
      <c r="B478" s="409" t="s">
        <v>710</v>
      </c>
      <c r="C478" s="408" t="s">
        <v>281</v>
      </c>
      <c r="D478" s="409" t="s">
        <v>282</v>
      </c>
      <c r="E478" s="408">
        <v>2.8</v>
      </c>
      <c r="F478" s="408">
        <v>19</v>
      </c>
      <c r="G478" s="408">
        <v>0</v>
      </c>
      <c r="H478" s="408">
        <v>53</v>
      </c>
      <c r="I478" s="408">
        <v>0</v>
      </c>
      <c r="J478" s="408">
        <v>72</v>
      </c>
      <c r="K478" s="408">
        <v>72</v>
      </c>
      <c r="L478" s="408">
        <v>67.5</v>
      </c>
      <c r="M478" s="408">
        <v>4.5</v>
      </c>
      <c r="N478" s="408">
        <v>201.6</v>
      </c>
      <c r="O478" s="408">
        <v>189</v>
      </c>
      <c r="P478" s="408">
        <v>12.6</v>
      </c>
    </row>
    <row r="479" spans="1:16" ht="12.75">
      <c r="A479" s="408">
        <v>1500</v>
      </c>
      <c r="B479" s="409" t="s">
        <v>710</v>
      </c>
      <c r="C479" s="408" t="s">
        <v>283</v>
      </c>
      <c r="D479" s="409" t="s">
        <v>284</v>
      </c>
      <c r="E479" s="408">
        <v>2.8</v>
      </c>
      <c r="F479" s="408">
        <v>121</v>
      </c>
      <c r="G479" s="408">
        <v>11</v>
      </c>
      <c r="H479" s="408">
        <v>209</v>
      </c>
      <c r="I479" s="408">
        <v>1</v>
      </c>
      <c r="J479" s="408">
        <v>342</v>
      </c>
      <c r="K479" s="408">
        <v>330.5</v>
      </c>
      <c r="L479" s="408">
        <v>304.5</v>
      </c>
      <c r="M479" s="408">
        <v>26</v>
      </c>
      <c r="N479" s="408">
        <v>925.4</v>
      </c>
      <c r="O479" s="408">
        <v>852.6</v>
      </c>
      <c r="P479" s="408">
        <v>72.8</v>
      </c>
    </row>
    <row r="480" spans="1:16" ht="12.75">
      <c r="A480" s="408">
        <v>1500</v>
      </c>
      <c r="B480" s="409" t="s">
        <v>710</v>
      </c>
      <c r="C480" s="408" t="s">
        <v>287</v>
      </c>
      <c r="D480" s="409" t="s">
        <v>288</v>
      </c>
      <c r="E480" s="408">
        <v>2.25</v>
      </c>
      <c r="F480" s="408">
        <v>65</v>
      </c>
      <c r="G480" s="408">
        <v>12</v>
      </c>
      <c r="H480" s="408">
        <v>170</v>
      </c>
      <c r="I480" s="408">
        <v>0</v>
      </c>
      <c r="J480" s="408">
        <v>247</v>
      </c>
      <c r="K480" s="408">
        <v>235</v>
      </c>
      <c r="L480" s="408">
        <v>215</v>
      </c>
      <c r="M480" s="408">
        <v>20</v>
      </c>
      <c r="N480" s="408">
        <v>528.75</v>
      </c>
      <c r="O480" s="408">
        <v>483.75</v>
      </c>
      <c r="P480" s="408">
        <v>45</v>
      </c>
    </row>
    <row r="481" spans="1:16" ht="12.75">
      <c r="A481" s="408">
        <v>1500</v>
      </c>
      <c r="B481" s="409" t="s">
        <v>710</v>
      </c>
      <c r="C481" s="408" t="s">
        <v>289</v>
      </c>
      <c r="D481" s="409" t="s">
        <v>290</v>
      </c>
      <c r="E481" s="408">
        <v>1.65</v>
      </c>
      <c r="F481" s="408">
        <v>26</v>
      </c>
      <c r="G481" s="408">
        <v>2</v>
      </c>
      <c r="H481" s="408">
        <v>58</v>
      </c>
      <c r="I481" s="408">
        <v>0</v>
      </c>
      <c r="J481" s="408">
        <v>86</v>
      </c>
      <c r="K481" s="408">
        <v>84</v>
      </c>
      <c r="L481" s="408">
        <v>80</v>
      </c>
      <c r="M481" s="408">
        <v>4</v>
      </c>
      <c r="N481" s="408">
        <v>138.6</v>
      </c>
      <c r="O481" s="408">
        <v>132</v>
      </c>
      <c r="P481" s="408">
        <v>6.6</v>
      </c>
    </row>
    <row r="482" spans="1:16" ht="12.75">
      <c r="A482" s="408">
        <v>1500</v>
      </c>
      <c r="B482" s="409" t="s">
        <v>710</v>
      </c>
      <c r="C482" s="408" t="s">
        <v>291</v>
      </c>
      <c r="D482" s="409" t="s">
        <v>292</v>
      </c>
      <c r="E482" s="408">
        <v>2.8</v>
      </c>
      <c r="F482" s="408">
        <v>44</v>
      </c>
      <c r="G482" s="408">
        <v>9</v>
      </c>
      <c r="H482" s="408">
        <v>117</v>
      </c>
      <c r="I482" s="408">
        <v>3</v>
      </c>
      <c r="J482" s="408">
        <v>173</v>
      </c>
      <c r="K482" s="408">
        <v>162.5</v>
      </c>
      <c r="L482" s="408">
        <v>220</v>
      </c>
      <c r="M482" s="408">
        <v>-57.5</v>
      </c>
      <c r="N482" s="408">
        <v>455</v>
      </c>
      <c r="O482" s="408">
        <v>616</v>
      </c>
      <c r="P482" s="408">
        <v>-161</v>
      </c>
    </row>
    <row r="483" spans="1:16" ht="12.75">
      <c r="A483" s="408">
        <v>1500</v>
      </c>
      <c r="B483" s="409" t="s">
        <v>710</v>
      </c>
      <c r="C483" s="408" t="s">
        <v>293</v>
      </c>
      <c r="D483" s="409" t="s">
        <v>294</v>
      </c>
      <c r="E483" s="408">
        <v>1.65</v>
      </c>
      <c r="F483" s="408">
        <v>122</v>
      </c>
      <c r="G483" s="408">
        <v>50</v>
      </c>
      <c r="H483" s="408">
        <v>273</v>
      </c>
      <c r="I483" s="408">
        <v>3</v>
      </c>
      <c r="J483" s="408">
        <v>448</v>
      </c>
      <c r="K483" s="408">
        <v>396.5</v>
      </c>
      <c r="L483" s="408">
        <v>357.5</v>
      </c>
      <c r="M483" s="408">
        <v>39</v>
      </c>
      <c r="N483" s="408">
        <v>654.22</v>
      </c>
      <c r="O483" s="408">
        <v>589.88</v>
      </c>
      <c r="P483" s="408">
        <v>64.35</v>
      </c>
    </row>
    <row r="484" spans="1:16" ht="12.75">
      <c r="A484" s="408">
        <v>1500</v>
      </c>
      <c r="B484" s="409" t="s">
        <v>710</v>
      </c>
      <c r="C484" s="408" t="s">
        <v>299</v>
      </c>
      <c r="D484" s="409" t="s">
        <v>300</v>
      </c>
      <c r="E484" s="408">
        <v>1.65</v>
      </c>
      <c r="F484" s="408">
        <v>95</v>
      </c>
      <c r="G484" s="408">
        <v>6</v>
      </c>
      <c r="H484" s="408">
        <v>241</v>
      </c>
      <c r="I484" s="408">
        <v>0</v>
      </c>
      <c r="J484" s="408">
        <v>342</v>
      </c>
      <c r="K484" s="408">
        <v>336</v>
      </c>
      <c r="L484" s="408">
        <v>341.5</v>
      </c>
      <c r="M484" s="408">
        <v>-5.5</v>
      </c>
      <c r="N484" s="408">
        <v>554.4</v>
      </c>
      <c r="O484" s="408">
        <v>563.47</v>
      </c>
      <c r="P484" s="408">
        <v>-9.08</v>
      </c>
    </row>
    <row r="485" spans="1:16" ht="12.75">
      <c r="A485" s="408">
        <v>1500</v>
      </c>
      <c r="B485" s="409" t="s">
        <v>710</v>
      </c>
      <c r="C485" s="408" t="s">
        <v>301</v>
      </c>
      <c r="D485" s="409" t="s">
        <v>302</v>
      </c>
      <c r="E485" s="408">
        <v>1.65</v>
      </c>
      <c r="F485" s="408">
        <v>20</v>
      </c>
      <c r="G485" s="408">
        <v>2</v>
      </c>
      <c r="H485" s="408">
        <v>66</v>
      </c>
      <c r="I485" s="408">
        <v>0</v>
      </c>
      <c r="J485" s="408">
        <v>88</v>
      </c>
      <c r="K485" s="408">
        <v>86</v>
      </c>
      <c r="L485" s="408">
        <v>127</v>
      </c>
      <c r="M485" s="408">
        <v>-41</v>
      </c>
      <c r="N485" s="408">
        <v>141.9</v>
      </c>
      <c r="O485" s="408">
        <v>209.55</v>
      </c>
      <c r="P485" s="408">
        <v>-67.65</v>
      </c>
    </row>
    <row r="486" spans="1:16" ht="12.75">
      <c r="A486" s="408">
        <v>1500</v>
      </c>
      <c r="B486" s="409" t="s">
        <v>710</v>
      </c>
      <c r="C486" s="408" t="s">
        <v>303</v>
      </c>
      <c r="D486" s="409" t="s">
        <v>304</v>
      </c>
      <c r="E486" s="408">
        <v>2.25</v>
      </c>
      <c r="F486" s="408">
        <v>38</v>
      </c>
      <c r="G486" s="408">
        <v>2</v>
      </c>
      <c r="H486" s="408">
        <v>109</v>
      </c>
      <c r="I486" s="408">
        <v>4</v>
      </c>
      <c r="J486" s="408">
        <v>153</v>
      </c>
      <c r="K486" s="408">
        <v>149</v>
      </c>
      <c r="L486" s="408">
        <v>1</v>
      </c>
      <c r="M486" s="408">
        <v>148</v>
      </c>
      <c r="N486" s="408">
        <v>335.25</v>
      </c>
      <c r="O486" s="408">
        <v>2.25</v>
      </c>
      <c r="P486" s="408">
        <v>333</v>
      </c>
    </row>
    <row r="487" spans="1:16" ht="12.75">
      <c r="A487" s="408">
        <v>1500</v>
      </c>
      <c r="B487" s="409" t="s">
        <v>710</v>
      </c>
      <c r="C487" s="408" t="s">
        <v>307</v>
      </c>
      <c r="D487" s="409" t="s">
        <v>308</v>
      </c>
      <c r="E487" s="408">
        <v>1</v>
      </c>
      <c r="F487" s="408">
        <v>99</v>
      </c>
      <c r="G487" s="408">
        <v>11</v>
      </c>
      <c r="H487" s="408">
        <v>178</v>
      </c>
      <c r="I487" s="408">
        <v>1</v>
      </c>
      <c r="J487" s="408">
        <v>289</v>
      </c>
      <c r="K487" s="408">
        <v>277.5</v>
      </c>
      <c r="L487" s="408">
        <v>217.5</v>
      </c>
      <c r="M487" s="408">
        <v>60</v>
      </c>
      <c r="N487" s="408">
        <v>277.5</v>
      </c>
      <c r="O487" s="408">
        <v>217.5</v>
      </c>
      <c r="P487" s="408">
        <v>60</v>
      </c>
    </row>
    <row r="488" spans="1:16" ht="12.75">
      <c r="A488" s="408">
        <v>1500</v>
      </c>
      <c r="B488" s="409" t="s">
        <v>710</v>
      </c>
      <c r="C488" s="408" t="s">
        <v>309</v>
      </c>
      <c r="D488" s="409" t="s">
        <v>310</v>
      </c>
      <c r="E488" s="408">
        <v>1</v>
      </c>
      <c r="F488" s="408">
        <v>15</v>
      </c>
      <c r="G488" s="408">
        <v>3</v>
      </c>
      <c r="H488" s="408">
        <v>54</v>
      </c>
      <c r="I488" s="408">
        <v>0</v>
      </c>
      <c r="J488" s="408">
        <v>72</v>
      </c>
      <c r="K488" s="408">
        <v>69</v>
      </c>
      <c r="L488" s="408">
        <v>87</v>
      </c>
      <c r="M488" s="408">
        <v>-18</v>
      </c>
      <c r="N488" s="408">
        <v>69</v>
      </c>
      <c r="O488" s="408">
        <v>87</v>
      </c>
      <c r="P488" s="408">
        <v>-18</v>
      </c>
    </row>
    <row r="489" spans="1:16" ht="12.75">
      <c r="A489" s="408">
        <v>1500</v>
      </c>
      <c r="B489" s="409" t="s">
        <v>710</v>
      </c>
      <c r="C489" s="408" t="s">
        <v>315</v>
      </c>
      <c r="D489" s="409" t="s">
        <v>316</v>
      </c>
      <c r="E489" s="408">
        <v>1</v>
      </c>
      <c r="F489" s="408">
        <v>47</v>
      </c>
      <c r="G489" s="408">
        <v>3</v>
      </c>
      <c r="H489" s="408">
        <v>96</v>
      </c>
      <c r="I489" s="408">
        <v>1</v>
      </c>
      <c r="J489" s="408">
        <v>147</v>
      </c>
      <c r="K489" s="408">
        <v>143.5</v>
      </c>
      <c r="L489" s="408">
        <v>126.5</v>
      </c>
      <c r="M489" s="408">
        <v>17</v>
      </c>
      <c r="N489" s="408">
        <v>143.5</v>
      </c>
      <c r="O489" s="408">
        <v>126.5</v>
      </c>
      <c r="P489" s="408">
        <v>17</v>
      </c>
    </row>
    <row r="490" spans="1:16" ht="12.75">
      <c r="A490" s="408">
        <v>1500</v>
      </c>
      <c r="B490" s="409" t="s">
        <v>710</v>
      </c>
      <c r="C490" s="408" t="s">
        <v>319</v>
      </c>
      <c r="D490" s="409" t="s">
        <v>320</v>
      </c>
      <c r="E490" s="408">
        <v>1</v>
      </c>
      <c r="F490" s="408">
        <v>193</v>
      </c>
      <c r="G490" s="408">
        <v>57</v>
      </c>
      <c r="H490" s="408">
        <v>515</v>
      </c>
      <c r="I490" s="408">
        <v>3</v>
      </c>
      <c r="J490" s="408">
        <v>768</v>
      </c>
      <c r="K490" s="408">
        <v>709.5</v>
      </c>
      <c r="L490" s="408">
        <v>661</v>
      </c>
      <c r="M490" s="408">
        <v>48.5</v>
      </c>
      <c r="N490" s="408">
        <v>709.5</v>
      </c>
      <c r="O490" s="408">
        <v>661</v>
      </c>
      <c r="P490" s="408">
        <v>48.5</v>
      </c>
    </row>
    <row r="491" spans="1:16" ht="12.75">
      <c r="A491" s="408">
        <v>1500</v>
      </c>
      <c r="B491" s="409" t="s">
        <v>710</v>
      </c>
      <c r="C491" s="408" t="s">
        <v>321</v>
      </c>
      <c r="D491" s="409" t="s">
        <v>322</v>
      </c>
      <c r="E491" s="408">
        <v>1</v>
      </c>
      <c r="F491" s="408">
        <v>145</v>
      </c>
      <c r="G491" s="408">
        <v>8</v>
      </c>
      <c r="H491" s="408">
        <v>358</v>
      </c>
      <c r="I491" s="408">
        <v>3</v>
      </c>
      <c r="J491" s="408">
        <v>514</v>
      </c>
      <c r="K491" s="408">
        <v>504.5</v>
      </c>
      <c r="L491" s="408">
        <v>406.5</v>
      </c>
      <c r="M491" s="408">
        <v>98</v>
      </c>
      <c r="N491" s="408">
        <v>504.5</v>
      </c>
      <c r="O491" s="408">
        <v>406.5</v>
      </c>
      <c r="P491" s="408">
        <v>98</v>
      </c>
    </row>
    <row r="492" spans="1:16" ht="12.75">
      <c r="A492" s="408">
        <v>1500</v>
      </c>
      <c r="B492" s="409" t="s">
        <v>710</v>
      </c>
      <c r="C492" s="408" t="s">
        <v>680</v>
      </c>
      <c r="D492" s="409" t="s">
        <v>681</v>
      </c>
      <c r="E492" s="408">
        <v>1</v>
      </c>
      <c r="F492" s="408">
        <v>45</v>
      </c>
      <c r="G492" s="408">
        <v>2</v>
      </c>
      <c r="H492" s="408">
        <v>18</v>
      </c>
      <c r="I492" s="408">
        <v>0</v>
      </c>
      <c r="J492" s="408">
        <v>65</v>
      </c>
      <c r="K492" s="408">
        <v>63</v>
      </c>
      <c r="L492" s="408">
        <v>0</v>
      </c>
      <c r="M492" s="408">
        <v>63</v>
      </c>
      <c r="N492" s="408">
        <v>63</v>
      </c>
      <c r="O492" s="408">
        <v>0</v>
      </c>
      <c r="P492" s="408">
        <v>63</v>
      </c>
    </row>
    <row r="493" spans="1:16" ht="12.75">
      <c r="A493" s="408">
        <v>1500</v>
      </c>
      <c r="B493" s="409" t="s">
        <v>710</v>
      </c>
      <c r="C493" s="408" t="s">
        <v>323</v>
      </c>
      <c r="D493" s="409" t="s">
        <v>324</v>
      </c>
      <c r="E493" s="408">
        <v>1</v>
      </c>
      <c r="F493" s="408">
        <v>22</v>
      </c>
      <c r="G493" s="408">
        <v>3</v>
      </c>
      <c r="H493" s="408">
        <v>71</v>
      </c>
      <c r="I493" s="408">
        <v>0</v>
      </c>
      <c r="J493" s="408">
        <v>96</v>
      </c>
      <c r="K493" s="408">
        <v>93</v>
      </c>
      <c r="L493" s="408">
        <v>78</v>
      </c>
      <c r="M493" s="408">
        <v>15</v>
      </c>
      <c r="N493" s="408">
        <v>93</v>
      </c>
      <c r="O493" s="408">
        <v>78</v>
      </c>
      <c r="P493" s="408">
        <v>15</v>
      </c>
    </row>
    <row r="494" spans="1:16" ht="12.75">
      <c r="A494" s="408">
        <v>1500</v>
      </c>
      <c r="B494" s="409" t="s">
        <v>710</v>
      </c>
      <c r="C494" s="408" t="s">
        <v>327</v>
      </c>
      <c r="D494" s="409" t="s">
        <v>328</v>
      </c>
      <c r="E494" s="408">
        <v>1.2</v>
      </c>
      <c r="F494" s="408">
        <v>55</v>
      </c>
      <c r="G494" s="408">
        <v>47</v>
      </c>
      <c r="H494" s="408">
        <v>196</v>
      </c>
      <c r="I494" s="408">
        <v>2</v>
      </c>
      <c r="J494" s="408">
        <v>300</v>
      </c>
      <c r="K494" s="408">
        <v>252</v>
      </c>
      <c r="L494" s="408">
        <v>249.5</v>
      </c>
      <c r="M494" s="408">
        <v>2.5</v>
      </c>
      <c r="N494" s="408">
        <v>302.4</v>
      </c>
      <c r="O494" s="408">
        <v>299.4</v>
      </c>
      <c r="P494" s="408">
        <v>3</v>
      </c>
    </row>
    <row r="495" spans="1:16" ht="12.75">
      <c r="A495" s="408">
        <v>1500</v>
      </c>
      <c r="B495" s="409" t="s">
        <v>710</v>
      </c>
      <c r="C495" s="408" t="s">
        <v>329</v>
      </c>
      <c r="D495" s="409" t="s">
        <v>330</v>
      </c>
      <c r="E495" s="408">
        <v>1.2</v>
      </c>
      <c r="F495" s="408">
        <v>335</v>
      </c>
      <c r="G495" s="408">
        <v>35</v>
      </c>
      <c r="H495" s="408">
        <v>597</v>
      </c>
      <c r="I495" s="408">
        <v>2</v>
      </c>
      <c r="J495" s="408">
        <v>969</v>
      </c>
      <c r="K495" s="408">
        <v>933</v>
      </c>
      <c r="L495" s="408">
        <v>721</v>
      </c>
      <c r="M495" s="408">
        <v>212</v>
      </c>
      <c r="N495" s="408">
        <v>1119.6</v>
      </c>
      <c r="O495" s="408">
        <v>865.2</v>
      </c>
      <c r="P495" s="408">
        <v>254.4</v>
      </c>
    </row>
    <row r="496" spans="1:16" ht="12.75">
      <c r="A496" s="408">
        <v>1500</v>
      </c>
      <c r="B496" s="409" t="s">
        <v>710</v>
      </c>
      <c r="C496" s="408" t="s">
        <v>335</v>
      </c>
      <c r="D496" s="409" t="s">
        <v>336</v>
      </c>
      <c r="E496" s="408">
        <v>1.65</v>
      </c>
      <c r="F496" s="408">
        <v>381</v>
      </c>
      <c r="G496" s="408">
        <v>125</v>
      </c>
      <c r="H496" s="408">
        <v>721</v>
      </c>
      <c r="I496" s="408">
        <v>24</v>
      </c>
      <c r="J496" s="408">
        <v>1251</v>
      </c>
      <c r="K496" s="408">
        <v>1114</v>
      </c>
      <c r="L496" s="408">
        <v>817.5</v>
      </c>
      <c r="M496" s="408">
        <v>296.5</v>
      </c>
      <c r="N496" s="408">
        <v>1838.1</v>
      </c>
      <c r="O496" s="408">
        <v>1348.88</v>
      </c>
      <c r="P496" s="408">
        <v>489.22</v>
      </c>
    </row>
    <row r="497" spans="1:16" ht="12.75">
      <c r="A497" s="408">
        <v>1500</v>
      </c>
      <c r="B497" s="409" t="s">
        <v>710</v>
      </c>
      <c r="C497" s="408" t="s">
        <v>337</v>
      </c>
      <c r="D497" s="409" t="s">
        <v>338</v>
      </c>
      <c r="E497" s="408">
        <v>1</v>
      </c>
      <c r="F497" s="408">
        <v>0</v>
      </c>
      <c r="G497" s="408">
        <v>0</v>
      </c>
      <c r="H497" s="408">
        <v>85</v>
      </c>
      <c r="I497" s="408">
        <v>0</v>
      </c>
      <c r="J497" s="408">
        <v>85</v>
      </c>
      <c r="K497" s="408">
        <v>85</v>
      </c>
      <c r="L497" s="408">
        <v>0</v>
      </c>
      <c r="M497" s="408">
        <v>85</v>
      </c>
      <c r="N497" s="408">
        <v>85</v>
      </c>
      <c r="O497" s="408">
        <v>0</v>
      </c>
      <c r="P497" s="408">
        <v>85</v>
      </c>
    </row>
    <row r="498" spans="1:16" ht="12.75">
      <c r="A498" s="408">
        <v>1500</v>
      </c>
      <c r="B498" s="409" t="s">
        <v>710</v>
      </c>
      <c r="C498" s="408" t="s">
        <v>341</v>
      </c>
      <c r="D498" s="409" t="s">
        <v>342</v>
      </c>
      <c r="E498" s="408">
        <v>1.2</v>
      </c>
      <c r="F498" s="408">
        <v>177</v>
      </c>
      <c r="G498" s="408">
        <v>11</v>
      </c>
      <c r="H498" s="408">
        <v>365</v>
      </c>
      <c r="I498" s="408">
        <v>4</v>
      </c>
      <c r="J498" s="408">
        <v>557</v>
      </c>
      <c r="K498" s="408">
        <v>544</v>
      </c>
      <c r="L498" s="408">
        <v>421</v>
      </c>
      <c r="M498" s="408">
        <v>123</v>
      </c>
      <c r="N498" s="408">
        <v>652.8</v>
      </c>
      <c r="O498" s="408">
        <v>505.2</v>
      </c>
      <c r="P498" s="408">
        <v>147.6</v>
      </c>
    </row>
    <row r="499" spans="1:16" ht="12.75">
      <c r="A499" s="408">
        <v>1500</v>
      </c>
      <c r="B499" s="409" t="s">
        <v>710</v>
      </c>
      <c r="C499" s="408" t="s">
        <v>343</v>
      </c>
      <c r="D499" s="409" t="s">
        <v>344</v>
      </c>
      <c r="E499" s="408">
        <v>1.2</v>
      </c>
      <c r="F499" s="408">
        <v>92</v>
      </c>
      <c r="G499" s="408">
        <v>0</v>
      </c>
      <c r="H499" s="408">
        <v>66</v>
      </c>
      <c r="I499" s="408">
        <v>0</v>
      </c>
      <c r="J499" s="408">
        <v>158</v>
      </c>
      <c r="K499" s="408">
        <v>158</v>
      </c>
      <c r="L499" s="408">
        <v>64</v>
      </c>
      <c r="M499" s="408">
        <v>94</v>
      </c>
      <c r="N499" s="408">
        <v>189.6</v>
      </c>
      <c r="O499" s="408">
        <v>76.8</v>
      </c>
      <c r="P499" s="408">
        <v>112.8</v>
      </c>
    </row>
    <row r="500" spans="1:16" ht="12.75">
      <c r="A500" s="408">
        <v>1500</v>
      </c>
      <c r="B500" s="409" t="s">
        <v>710</v>
      </c>
      <c r="C500" s="408" t="s">
        <v>347</v>
      </c>
      <c r="D500" s="409" t="s">
        <v>348</v>
      </c>
      <c r="E500" s="408">
        <v>1</v>
      </c>
      <c r="F500" s="408">
        <v>26</v>
      </c>
      <c r="G500" s="408">
        <v>16</v>
      </c>
      <c r="H500" s="408">
        <v>111</v>
      </c>
      <c r="I500" s="408">
        <v>0</v>
      </c>
      <c r="J500" s="408">
        <v>153</v>
      </c>
      <c r="K500" s="408">
        <v>137</v>
      </c>
      <c r="L500" s="408">
        <v>140</v>
      </c>
      <c r="M500" s="408">
        <v>-3</v>
      </c>
      <c r="N500" s="408">
        <v>137</v>
      </c>
      <c r="O500" s="408">
        <v>140</v>
      </c>
      <c r="P500" s="408">
        <v>-3</v>
      </c>
    </row>
    <row r="501" spans="1:16" ht="12.75">
      <c r="A501" s="408">
        <v>1500</v>
      </c>
      <c r="B501" s="409" t="s">
        <v>710</v>
      </c>
      <c r="C501" s="408" t="s">
        <v>711</v>
      </c>
      <c r="D501" s="409" t="s">
        <v>712</v>
      </c>
      <c r="E501" s="408">
        <v>1</v>
      </c>
      <c r="F501" s="408">
        <v>30</v>
      </c>
      <c r="G501" s="408">
        <v>2</v>
      </c>
      <c r="H501" s="408">
        <v>86</v>
      </c>
      <c r="I501" s="408">
        <v>1</v>
      </c>
      <c r="J501" s="408">
        <v>119</v>
      </c>
      <c r="K501" s="408">
        <v>116.5</v>
      </c>
      <c r="L501" s="408">
        <v>101</v>
      </c>
      <c r="M501" s="408">
        <v>15.5</v>
      </c>
      <c r="N501" s="408">
        <v>116.5</v>
      </c>
      <c r="O501" s="408">
        <v>101</v>
      </c>
      <c r="P501" s="408">
        <v>15.5</v>
      </c>
    </row>
    <row r="502" spans="1:16" ht="12.75">
      <c r="A502" s="408">
        <v>1500</v>
      </c>
      <c r="B502" s="409" t="s">
        <v>710</v>
      </c>
      <c r="C502" s="408" t="s">
        <v>713</v>
      </c>
      <c r="D502" s="409" t="s">
        <v>714</v>
      </c>
      <c r="E502" s="408">
        <v>1</v>
      </c>
      <c r="F502" s="408">
        <v>26</v>
      </c>
      <c r="G502" s="408">
        <v>3</v>
      </c>
      <c r="H502" s="408">
        <v>47</v>
      </c>
      <c r="I502" s="408">
        <v>0</v>
      </c>
      <c r="J502" s="408">
        <v>76</v>
      </c>
      <c r="K502" s="408">
        <v>73</v>
      </c>
      <c r="L502" s="408">
        <v>57.5</v>
      </c>
      <c r="M502" s="408">
        <v>15.5</v>
      </c>
      <c r="N502" s="408">
        <v>73</v>
      </c>
      <c r="O502" s="408">
        <v>57.5</v>
      </c>
      <c r="P502" s="408">
        <v>15.5</v>
      </c>
    </row>
    <row r="503" spans="1:16" ht="25.5">
      <c r="A503" s="408">
        <v>1500</v>
      </c>
      <c r="B503" s="409" t="s">
        <v>710</v>
      </c>
      <c r="C503" s="408" t="s">
        <v>715</v>
      </c>
      <c r="D503" s="409" t="s">
        <v>716</v>
      </c>
      <c r="E503" s="408">
        <v>1</v>
      </c>
      <c r="F503" s="408">
        <v>21</v>
      </c>
      <c r="G503" s="408">
        <v>3</v>
      </c>
      <c r="H503" s="408">
        <v>49</v>
      </c>
      <c r="I503" s="408">
        <v>1</v>
      </c>
      <c r="J503" s="408">
        <v>74</v>
      </c>
      <c r="K503" s="408">
        <v>70.5</v>
      </c>
      <c r="L503" s="408">
        <v>62</v>
      </c>
      <c r="M503" s="408">
        <v>8.5</v>
      </c>
      <c r="N503" s="408">
        <v>70.5</v>
      </c>
      <c r="O503" s="408">
        <v>62</v>
      </c>
      <c r="P503" s="408">
        <v>8.5</v>
      </c>
    </row>
    <row r="504" spans="1:16" ht="12.75">
      <c r="A504" s="408">
        <v>1500</v>
      </c>
      <c r="B504" s="409" t="s">
        <v>710</v>
      </c>
      <c r="C504" s="408" t="s">
        <v>351</v>
      </c>
      <c r="D504" s="409" t="s">
        <v>274</v>
      </c>
      <c r="E504" s="408">
        <v>2.25</v>
      </c>
      <c r="F504" s="408">
        <v>0</v>
      </c>
      <c r="G504" s="408">
        <v>5</v>
      </c>
      <c r="H504" s="408">
        <v>26</v>
      </c>
      <c r="I504" s="408">
        <v>0</v>
      </c>
      <c r="J504" s="408">
        <v>31</v>
      </c>
      <c r="K504" s="408">
        <v>26</v>
      </c>
      <c r="L504" s="408">
        <v>52</v>
      </c>
      <c r="M504" s="408">
        <v>-26</v>
      </c>
      <c r="N504" s="408">
        <v>58.5</v>
      </c>
      <c r="O504" s="408">
        <v>117</v>
      </c>
      <c r="P504" s="408">
        <v>-58.5</v>
      </c>
    </row>
    <row r="505" spans="1:16" ht="12.75">
      <c r="A505" s="408">
        <v>1500</v>
      </c>
      <c r="B505" s="409" t="s">
        <v>710</v>
      </c>
      <c r="C505" s="408" t="s">
        <v>687</v>
      </c>
      <c r="D505" s="409" t="s">
        <v>449</v>
      </c>
      <c r="E505" s="408">
        <v>1.65</v>
      </c>
      <c r="F505" s="408">
        <v>0</v>
      </c>
      <c r="G505" s="408">
        <v>1</v>
      </c>
      <c r="H505" s="408">
        <v>10</v>
      </c>
      <c r="I505" s="408">
        <v>0</v>
      </c>
      <c r="J505" s="408">
        <v>11</v>
      </c>
      <c r="K505" s="408">
        <v>10</v>
      </c>
      <c r="L505" s="408">
        <v>18.5</v>
      </c>
      <c r="M505" s="408">
        <v>-8.5</v>
      </c>
      <c r="N505" s="408">
        <v>16.5</v>
      </c>
      <c r="O505" s="408">
        <v>30.52</v>
      </c>
      <c r="P505" s="408">
        <v>-14.02</v>
      </c>
    </row>
    <row r="506" spans="1:16" ht="12.75">
      <c r="A506" s="408">
        <v>1500</v>
      </c>
      <c r="B506" s="409" t="s">
        <v>710</v>
      </c>
      <c r="C506" s="408" t="s">
        <v>373</v>
      </c>
      <c r="D506" s="409" t="s">
        <v>284</v>
      </c>
      <c r="E506" s="408">
        <v>2.8</v>
      </c>
      <c r="F506" s="408">
        <v>0</v>
      </c>
      <c r="G506" s="408">
        <v>4</v>
      </c>
      <c r="H506" s="408">
        <v>37</v>
      </c>
      <c r="I506" s="408">
        <v>1</v>
      </c>
      <c r="J506" s="408">
        <v>42</v>
      </c>
      <c r="K506" s="408">
        <v>37.5</v>
      </c>
      <c r="L506" s="408">
        <v>57</v>
      </c>
      <c r="M506" s="408">
        <v>-19.5</v>
      </c>
      <c r="N506" s="408">
        <v>105</v>
      </c>
      <c r="O506" s="408">
        <v>159.6</v>
      </c>
      <c r="P506" s="408">
        <v>-54.6</v>
      </c>
    </row>
    <row r="507" spans="1:16" ht="12.75">
      <c r="A507" s="408">
        <v>1500</v>
      </c>
      <c r="B507" s="409" t="s">
        <v>710</v>
      </c>
      <c r="C507" s="408" t="s">
        <v>376</v>
      </c>
      <c r="D507" s="409" t="s">
        <v>288</v>
      </c>
      <c r="E507" s="408">
        <v>2.25</v>
      </c>
      <c r="F507" s="408">
        <v>0</v>
      </c>
      <c r="G507" s="408">
        <v>6</v>
      </c>
      <c r="H507" s="408">
        <v>69</v>
      </c>
      <c r="I507" s="408">
        <v>3</v>
      </c>
      <c r="J507" s="408">
        <v>78</v>
      </c>
      <c r="K507" s="408">
        <v>70.5</v>
      </c>
      <c r="L507" s="408">
        <v>102</v>
      </c>
      <c r="M507" s="408">
        <v>-31.5</v>
      </c>
      <c r="N507" s="408">
        <v>158.62</v>
      </c>
      <c r="O507" s="408">
        <v>229.5</v>
      </c>
      <c r="P507" s="408">
        <v>-70.88</v>
      </c>
    </row>
    <row r="508" spans="1:16" ht="12.75">
      <c r="A508" s="408">
        <v>1500</v>
      </c>
      <c r="B508" s="409" t="s">
        <v>710</v>
      </c>
      <c r="C508" s="408" t="s">
        <v>377</v>
      </c>
      <c r="D508" s="409" t="s">
        <v>290</v>
      </c>
      <c r="E508" s="408">
        <v>1.65</v>
      </c>
      <c r="F508" s="408">
        <v>0</v>
      </c>
      <c r="G508" s="408">
        <v>3</v>
      </c>
      <c r="H508" s="408">
        <v>29</v>
      </c>
      <c r="I508" s="408">
        <v>1</v>
      </c>
      <c r="J508" s="408">
        <v>33</v>
      </c>
      <c r="K508" s="408">
        <v>29.5</v>
      </c>
      <c r="L508" s="408">
        <v>62</v>
      </c>
      <c r="M508" s="408">
        <v>-32.5</v>
      </c>
      <c r="N508" s="408">
        <v>48.67</v>
      </c>
      <c r="O508" s="408">
        <v>102.3</v>
      </c>
      <c r="P508" s="408">
        <v>-53.62</v>
      </c>
    </row>
    <row r="509" spans="1:16" ht="12.75">
      <c r="A509" s="408">
        <v>1500</v>
      </c>
      <c r="B509" s="409" t="s">
        <v>710</v>
      </c>
      <c r="C509" s="408" t="s">
        <v>378</v>
      </c>
      <c r="D509" s="409" t="s">
        <v>292</v>
      </c>
      <c r="E509" s="408">
        <v>2.8</v>
      </c>
      <c r="F509" s="408">
        <v>0</v>
      </c>
      <c r="G509" s="408">
        <v>5</v>
      </c>
      <c r="H509" s="408">
        <v>19</v>
      </c>
      <c r="I509" s="408">
        <v>0</v>
      </c>
      <c r="J509" s="408">
        <v>24</v>
      </c>
      <c r="K509" s="408">
        <v>19</v>
      </c>
      <c r="L509" s="408">
        <v>41</v>
      </c>
      <c r="M509" s="408">
        <v>-22</v>
      </c>
      <c r="N509" s="408">
        <v>53.2</v>
      </c>
      <c r="O509" s="408">
        <v>114.8</v>
      </c>
      <c r="P509" s="408">
        <v>-61.6</v>
      </c>
    </row>
    <row r="510" spans="1:16" ht="12.75">
      <c r="A510" s="408">
        <v>1500</v>
      </c>
      <c r="B510" s="409" t="s">
        <v>710</v>
      </c>
      <c r="C510" s="408" t="s">
        <v>379</v>
      </c>
      <c r="D510" s="409" t="s">
        <v>294</v>
      </c>
      <c r="E510" s="408">
        <v>1.65</v>
      </c>
      <c r="F510" s="408">
        <v>0</v>
      </c>
      <c r="G510" s="408">
        <v>9</v>
      </c>
      <c r="H510" s="408">
        <v>29</v>
      </c>
      <c r="I510" s="408">
        <v>0</v>
      </c>
      <c r="J510" s="408">
        <v>38</v>
      </c>
      <c r="K510" s="408">
        <v>29</v>
      </c>
      <c r="L510" s="408">
        <v>54</v>
      </c>
      <c r="M510" s="408">
        <v>-25</v>
      </c>
      <c r="N510" s="408">
        <v>47.85</v>
      </c>
      <c r="O510" s="408">
        <v>89.1</v>
      </c>
      <c r="P510" s="408">
        <v>-41.25</v>
      </c>
    </row>
    <row r="511" spans="1:16" ht="12.75">
      <c r="A511" s="408">
        <v>1500</v>
      </c>
      <c r="B511" s="409" t="s">
        <v>710</v>
      </c>
      <c r="C511" s="408" t="s">
        <v>380</v>
      </c>
      <c r="D511" s="409" t="s">
        <v>381</v>
      </c>
      <c r="E511" s="408">
        <v>2.8</v>
      </c>
      <c r="F511" s="408">
        <v>149</v>
      </c>
      <c r="G511" s="408">
        <v>29</v>
      </c>
      <c r="H511" s="408">
        <v>868</v>
      </c>
      <c r="I511" s="408">
        <v>2</v>
      </c>
      <c r="J511" s="408">
        <v>1048</v>
      </c>
      <c r="K511" s="408">
        <v>1018</v>
      </c>
      <c r="L511" s="408">
        <v>989</v>
      </c>
      <c r="M511" s="408">
        <v>29</v>
      </c>
      <c r="N511" s="408">
        <v>2850.4</v>
      </c>
      <c r="O511" s="408">
        <v>2769.2</v>
      </c>
      <c r="P511" s="408">
        <v>81.2</v>
      </c>
    </row>
    <row r="512" spans="1:16" ht="12.75">
      <c r="A512" s="408">
        <v>1500</v>
      </c>
      <c r="B512" s="409" t="s">
        <v>710</v>
      </c>
      <c r="C512" s="408" t="s">
        <v>382</v>
      </c>
      <c r="D512" s="409" t="s">
        <v>383</v>
      </c>
      <c r="E512" s="408">
        <v>2.8</v>
      </c>
      <c r="F512" s="408">
        <v>0</v>
      </c>
      <c r="G512" s="408">
        <v>2</v>
      </c>
      <c r="H512" s="408">
        <v>108</v>
      </c>
      <c r="I512" s="408">
        <v>1</v>
      </c>
      <c r="J512" s="408">
        <v>111</v>
      </c>
      <c r="K512" s="408">
        <v>108.5</v>
      </c>
      <c r="L512" s="408">
        <v>137.5</v>
      </c>
      <c r="M512" s="408">
        <v>-29</v>
      </c>
      <c r="N512" s="408">
        <v>303.8</v>
      </c>
      <c r="O512" s="408">
        <v>385</v>
      </c>
      <c r="P512" s="408">
        <v>-81.2</v>
      </c>
    </row>
    <row r="513" spans="1:16" ht="12.75">
      <c r="A513" s="408">
        <v>1500</v>
      </c>
      <c r="B513" s="409" t="s">
        <v>710</v>
      </c>
      <c r="C513" s="408" t="s">
        <v>384</v>
      </c>
      <c r="D513" s="409" t="s">
        <v>385</v>
      </c>
      <c r="E513" s="408">
        <v>3.5</v>
      </c>
      <c r="F513" s="408">
        <v>78</v>
      </c>
      <c r="G513" s="408">
        <v>1</v>
      </c>
      <c r="H513" s="408">
        <v>182</v>
      </c>
      <c r="I513" s="408">
        <v>0</v>
      </c>
      <c r="J513" s="408">
        <v>261</v>
      </c>
      <c r="K513" s="408">
        <v>260</v>
      </c>
      <c r="L513" s="408">
        <v>179</v>
      </c>
      <c r="M513" s="408">
        <v>81</v>
      </c>
      <c r="N513" s="408">
        <v>910</v>
      </c>
      <c r="O513" s="408">
        <v>626.5</v>
      </c>
      <c r="P513" s="408">
        <v>283.5</v>
      </c>
    </row>
    <row r="514" spans="1:16" ht="12.75">
      <c r="A514" s="408">
        <v>1500</v>
      </c>
      <c r="B514" s="409" t="s">
        <v>710</v>
      </c>
      <c r="C514" s="408" t="s">
        <v>389</v>
      </c>
      <c r="D514" s="409" t="s">
        <v>302</v>
      </c>
      <c r="E514" s="408">
        <v>1.65</v>
      </c>
      <c r="F514" s="408">
        <v>0</v>
      </c>
      <c r="G514" s="408">
        <v>5</v>
      </c>
      <c r="H514" s="408">
        <v>49</v>
      </c>
      <c r="I514" s="408">
        <v>1</v>
      </c>
      <c r="J514" s="408">
        <v>55</v>
      </c>
      <c r="K514" s="408">
        <v>49.5</v>
      </c>
      <c r="L514" s="408">
        <v>70.5</v>
      </c>
      <c r="M514" s="408">
        <v>-21</v>
      </c>
      <c r="N514" s="408">
        <v>81.67</v>
      </c>
      <c r="O514" s="408">
        <v>116.32</v>
      </c>
      <c r="P514" s="408">
        <v>-34.65</v>
      </c>
    </row>
    <row r="515" spans="1:16" ht="12.75">
      <c r="A515" s="408">
        <v>1500</v>
      </c>
      <c r="B515" s="409" t="s">
        <v>710</v>
      </c>
      <c r="C515" s="408" t="s">
        <v>391</v>
      </c>
      <c r="D515" s="409" t="s">
        <v>308</v>
      </c>
      <c r="E515" s="408">
        <v>1</v>
      </c>
      <c r="F515" s="408">
        <v>0</v>
      </c>
      <c r="G515" s="408">
        <v>29</v>
      </c>
      <c r="H515" s="408">
        <v>126</v>
      </c>
      <c r="I515" s="408">
        <v>2</v>
      </c>
      <c r="J515" s="408">
        <v>157</v>
      </c>
      <c r="K515" s="408">
        <v>127</v>
      </c>
      <c r="L515" s="408">
        <v>199</v>
      </c>
      <c r="M515" s="408">
        <v>-72</v>
      </c>
      <c r="N515" s="408">
        <v>127</v>
      </c>
      <c r="O515" s="408">
        <v>199</v>
      </c>
      <c r="P515" s="408">
        <v>-72</v>
      </c>
    </row>
    <row r="516" spans="1:16" ht="12.75">
      <c r="A516" s="408">
        <v>1500</v>
      </c>
      <c r="B516" s="409" t="s">
        <v>710</v>
      </c>
      <c r="C516" s="408" t="s">
        <v>392</v>
      </c>
      <c r="D516" s="409" t="s">
        <v>310</v>
      </c>
      <c r="E516" s="408">
        <v>1</v>
      </c>
      <c r="F516" s="408">
        <v>103</v>
      </c>
      <c r="G516" s="408">
        <v>18</v>
      </c>
      <c r="H516" s="408">
        <v>366</v>
      </c>
      <c r="I516" s="408">
        <v>5</v>
      </c>
      <c r="J516" s="408">
        <v>492</v>
      </c>
      <c r="K516" s="408">
        <v>471.5</v>
      </c>
      <c r="L516" s="408">
        <v>447</v>
      </c>
      <c r="M516" s="408">
        <v>24.5</v>
      </c>
      <c r="N516" s="408">
        <v>471.5</v>
      </c>
      <c r="O516" s="408">
        <v>447</v>
      </c>
      <c r="P516" s="408">
        <v>24.5</v>
      </c>
    </row>
    <row r="517" spans="1:16" ht="12.75">
      <c r="A517" s="408">
        <v>1500</v>
      </c>
      <c r="B517" s="409" t="s">
        <v>710</v>
      </c>
      <c r="C517" s="408" t="s">
        <v>394</v>
      </c>
      <c r="D517" s="409" t="s">
        <v>316</v>
      </c>
      <c r="E517" s="408">
        <v>1</v>
      </c>
      <c r="F517" s="408">
        <v>0</v>
      </c>
      <c r="G517" s="408">
        <v>1</v>
      </c>
      <c r="H517" s="408">
        <v>35</v>
      </c>
      <c r="I517" s="408">
        <v>0</v>
      </c>
      <c r="J517" s="408">
        <v>36</v>
      </c>
      <c r="K517" s="408">
        <v>35</v>
      </c>
      <c r="L517" s="408">
        <v>48</v>
      </c>
      <c r="M517" s="408">
        <v>-13</v>
      </c>
      <c r="N517" s="408">
        <v>35</v>
      </c>
      <c r="O517" s="408">
        <v>48</v>
      </c>
      <c r="P517" s="408">
        <v>-13</v>
      </c>
    </row>
    <row r="518" spans="1:16" ht="12.75">
      <c r="A518" s="408">
        <v>1500</v>
      </c>
      <c r="B518" s="409" t="s">
        <v>710</v>
      </c>
      <c r="C518" s="408" t="s">
        <v>395</v>
      </c>
      <c r="D518" s="409" t="s">
        <v>320</v>
      </c>
      <c r="E518" s="408">
        <v>1</v>
      </c>
      <c r="F518" s="408">
        <v>0</v>
      </c>
      <c r="G518" s="408">
        <v>0</v>
      </c>
      <c r="H518" s="408">
        <v>18</v>
      </c>
      <c r="I518" s="408">
        <v>0</v>
      </c>
      <c r="J518" s="408">
        <v>18</v>
      </c>
      <c r="K518" s="408">
        <v>18</v>
      </c>
      <c r="L518" s="408">
        <v>21</v>
      </c>
      <c r="M518" s="408">
        <v>-3</v>
      </c>
      <c r="N518" s="408">
        <v>18</v>
      </c>
      <c r="O518" s="408">
        <v>21</v>
      </c>
      <c r="P518" s="408">
        <v>-3</v>
      </c>
    </row>
    <row r="519" spans="1:16" ht="12.75">
      <c r="A519" s="408">
        <v>1500</v>
      </c>
      <c r="B519" s="409" t="s">
        <v>710</v>
      </c>
      <c r="C519" s="408" t="s">
        <v>397</v>
      </c>
      <c r="D519" s="409" t="s">
        <v>398</v>
      </c>
      <c r="E519" s="408">
        <v>1</v>
      </c>
      <c r="F519" s="408">
        <v>232</v>
      </c>
      <c r="G519" s="408">
        <v>48</v>
      </c>
      <c r="H519" s="408">
        <v>1203</v>
      </c>
      <c r="I519" s="408">
        <v>4</v>
      </c>
      <c r="J519" s="408">
        <v>1487</v>
      </c>
      <c r="K519" s="408">
        <v>1437</v>
      </c>
      <c r="L519" s="408">
        <v>1249</v>
      </c>
      <c r="M519" s="408">
        <v>188</v>
      </c>
      <c r="N519" s="408">
        <v>1437</v>
      </c>
      <c r="O519" s="408">
        <v>1249</v>
      </c>
      <c r="P519" s="408">
        <v>188</v>
      </c>
    </row>
    <row r="520" spans="1:16" ht="12.75">
      <c r="A520" s="408">
        <v>1500</v>
      </c>
      <c r="B520" s="409" t="s">
        <v>710</v>
      </c>
      <c r="C520" s="408" t="s">
        <v>399</v>
      </c>
      <c r="D520" s="409" t="s">
        <v>324</v>
      </c>
      <c r="E520" s="408">
        <v>1</v>
      </c>
      <c r="F520" s="408">
        <v>0</v>
      </c>
      <c r="G520" s="408">
        <v>3</v>
      </c>
      <c r="H520" s="408">
        <v>25</v>
      </c>
      <c r="I520" s="408">
        <v>0</v>
      </c>
      <c r="J520" s="408">
        <v>28</v>
      </c>
      <c r="K520" s="408">
        <v>25</v>
      </c>
      <c r="L520" s="408">
        <v>39</v>
      </c>
      <c r="M520" s="408">
        <v>-14</v>
      </c>
      <c r="N520" s="408">
        <v>25</v>
      </c>
      <c r="O520" s="408">
        <v>39</v>
      </c>
      <c r="P520" s="408">
        <v>-14</v>
      </c>
    </row>
    <row r="521" spans="1:16" ht="12.75">
      <c r="A521" s="408">
        <v>1500</v>
      </c>
      <c r="B521" s="409" t="s">
        <v>710</v>
      </c>
      <c r="C521" s="408" t="s">
        <v>401</v>
      </c>
      <c r="D521" s="409" t="s">
        <v>330</v>
      </c>
      <c r="E521" s="408">
        <v>1.2</v>
      </c>
      <c r="F521" s="408">
        <v>0</v>
      </c>
      <c r="G521" s="408">
        <v>42</v>
      </c>
      <c r="H521" s="408">
        <v>184</v>
      </c>
      <c r="I521" s="408">
        <v>2</v>
      </c>
      <c r="J521" s="408">
        <v>228</v>
      </c>
      <c r="K521" s="408">
        <v>185</v>
      </c>
      <c r="L521" s="408">
        <v>281</v>
      </c>
      <c r="M521" s="408">
        <v>-96</v>
      </c>
      <c r="N521" s="408">
        <v>222</v>
      </c>
      <c r="O521" s="408">
        <v>337.2</v>
      </c>
      <c r="P521" s="408">
        <v>-115.2</v>
      </c>
    </row>
    <row r="522" spans="1:16" ht="12.75">
      <c r="A522" s="408">
        <v>1500</v>
      </c>
      <c r="B522" s="409" t="s">
        <v>710</v>
      </c>
      <c r="C522" s="408" t="s">
        <v>405</v>
      </c>
      <c r="D522" s="409" t="s">
        <v>336</v>
      </c>
      <c r="E522" s="408">
        <v>1.65</v>
      </c>
      <c r="F522" s="408">
        <v>0</v>
      </c>
      <c r="G522" s="408">
        <v>44</v>
      </c>
      <c r="H522" s="408">
        <v>439</v>
      </c>
      <c r="I522" s="408">
        <v>17</v>
      </c>
      <c r="J522" s="408">
        <v>500</v>
      </c>
      <c r="K522" s="408">
        <v>447.5</v>
      </c>
      <c r="L522" s="408">
        <v>595.5</v>
      </c>
      <c r="M522" s="408">
        <v>-148</v>
      </c>
      <c r="N522" s="408">
        <v>738.38</v>
      </c>
      <c r="O522" s="408">
        <v>982.58</v>
      </c>
      <c r="P522" s="408">
        <v>-244.2</v>
      </c>
    </row>
    <row r="523" spans="1:16" ht="12.75">
      <c r="A523" s="408">
        <v>1500</v>
      </c>
      <c r="B523" s="409" t="s">
        <v>710</v>
      </c>
      <c r="C523" s="408" t="s">
        <v>406</v>
      </c>
      <c r="D523" s="409" t="s">
        <v>338</v>
      </c>
      <c r="E523" s="408">
        <v>1</v>
      </c>
      <c r="F523" s="408">
        <v>98</v>
      </c>
      <c r="G523" s="408">
        <v>5</v>
      </c>
      <c r="H523" s="408">
        <v>693</v>
      </c>
      <c r="I523" s="408">
        <v>1</v>
      </c>
      <c r="J523" s="408">
        <v>797</v>
      </c>
      <c r="K523" s="408">
        <v>791.5</v>
      </c>
      <c r="L523" s="408">
        <v>759</v>
      </c>
      <c r="M523" s="408">
        <v>32.5</v>
      </c>
      <c r="N523" s="408">
        <v>791.5</v>
      </c>
      <c r="O523" s="408">
        <v>759</v>
      </c>
      <c r="P523" s="408">
        <v>32.5</v>
      </c>
    </row>
    <row r="524" spans="1:16" ht="12.75">
      <c r="A524" s="408">
        <v>1500</v>
      </c>
      <c r="B524" s="409" t="s">
        <v>710</v>
      </c>
      <c r="C524" s="408" t="s">
        <v>407</v>
      </c>
      <c r="D524" s="409" t="s">
        <v>408</v>
      </c>
      <c r="E524" s="408">
        <v>1.2</v>
      </c>
      <c r="F524" s="408">
        <v>250</v>
      </c>
      <c r="G524" s="408">
        <v>26</v>
      </c>
      <c r="H524" s="408">
        <v>1046</v>
      </c>
      <c r="I524" s="408">
        <v>4</v>
      </c>
      <c r="J524" s="408">
        <v>1326</v>
      </c>
      <c r="K524" s="408">
        <v>1298</v>
      </c>
      <c r="L524" s="408">
        <v>1307</v>
      </c>
      <c r="M524" s="408">
        <v>-9</v>
      </c>
      <c r="N524" s="408">
        <v>1557.6</v>
      </c>
      <c r="O524" s="408">
        <v>1568.4</v>
      </c>
      <c r="P524" s="408">
        <v>-10.8</v>
      </c>
    </row>
    <row r="525" spans="1:16" ht="12.75">
      <c r="A525" s="408">
        <v>1500</v>
      </c>
      <c r="B525" s="409" t="s">
        <v>710</v>
      </c>
      <c r="C525" s="408" t="s">
        <v>409</v>
      </c>
      <c r="D525" s="409" t="s">
        <v>410</v>
      </c>
      <c r="E525" s="408">
        <v>1.2</v>
      </c>
      <c r="F525" s="408">
        <v>40</v>
      </c>
      <c r="G525" s="408">
        <v>14</v>
      </c>
      <c r="H525" s="408">
        <v>449</v>
      </c>
      <c r="I525" s="408">
        <v>2</v>
      </c>
      <c r="J525" s="408">
        <v>505</v>
      </c>
      <c r="K525" s="408">
        <v>490</v>
      </c>
      <c r="L525" s="408">
        <v>519.5</v>
      </c>
      <c r="M525" s="408">
        <v>-29.5</v>
      </c>
      <c r="N525" s="408">
        <v>588</v>
      </c>
      <c r="O525" s="408">
        <v>623.4</v>
      </c>
      <c r="P525" s="408">
        <v>-35.4</v>
      </c>
    </row>
    <row r="526" spans="1:16" ht="12.75">
      <c r="A526" s="408">
        <v>1500</v>
      </c>
      <c r="B526" s="409" t="s">
        <v>710</v>
      </c>
      <c r="C526" s="408" t="s">
        <v>411</v>
      </c>
      <c r="D526" s="409" t="s">
        <v>342</v>
      </c>
      <c r="E526" s="408">
        <v>1.2</v>
      </c>
      <c r="F526" s="408">
        <v>37</v>
      </c>
      <c r="G526" s="408">
        <v>13</v>
      </c>
      <c r="H526" s="408">
        <v>358</v>
      </c>
      <c r="I526" s="408">
        <v>1</v>
      </c>
      <c r="J526" s="408">
        <v>409</v>
      </c>
      <c r="K526" s="408">
        <v>395.5</v>
      </c>
      <c r="L526" s="408">
        <v>460</v>
      </c>
      <c r="M526" s="408">
        <v>-64.5</v>
      </c>
      <c r="N526" s="408">
        <v>474.6</v>
      </c>
      <c r="O526" s="408">
        <v>552</v>
      </c>
      <c r="P526" s="408">
        <v>-77.4</v>
      </c>
    </row>
    <row r="527" spans="1:16" ht="12.75">
      <c r="A527" s="408">
        <v>1500</v>
      </c>
      <c r="B527" s="409" t="s">
        <v>710</v>
      </c>
      <c r="C527" s="408" t="s">
        <v>412</v>
      </c>
      <c r="D527" s="409" t="s">
        <v>348</v>
      </c>
      <c r="E527" s="408">
        <v>1</v>
      </c>
      <c r="F527" s="408">
        <v>38</v>
      </c>
      <c r="G527" s="408">
        <v>18</v>
      </c>
      <c r="H527" s="408">
        <v>268</v>
      </c>
      <c r="I527" s="408">
        <v>1</v>
      </c>
      <c r="J527" s="408">
        <v>325</v>
      </c>
      <c r="K527" s="408">
        <v>306.5</v>
      </c>
      <c r="L527" s="408">
        <v>322.5</v>
      </c>
      <c r="M527" s="408">
        <v>-16</v>
      </c>
      <c r="N527" s="408">
        <v>306.5</v>
      </c>
      <c r="O527" s="408">
        <v>322.5</v>
      </c>
      <c r="P527" s="408">
        <v>-16</v>
      </c>
    </row>
    <row r="528" spans="1:16" ht="12.75">
      <c r="A528" s="408">
        <v>1500</v>
      </c>
      <c r="B528" s="409" t="s">
        <v>710</v>
      </c>
      <c r="C528" s="408" t="s">
        <v>717</v>
      </c>
      <c r="D528" s="409" t="s">
        <v>712</v>
      </c>
      <c r="E528" s="408">
        <v>1</v>
      </c>
      <c r="F528" s="408">
        <v>0</v>
      </c>
      <c r="G528" s="408">
        <v>8</v>
      </c>
      <c r="H528" s="408">
        <v>43</v>
      </c>
      <c r="I528" s="408">
        <v>0</v>
      </c>
      <c r="J528" s="408">
        <v>51</v>
      </c>
      <c r="K528" s="408">
        <v>43</v>
      </c>
      <c r="L528" s="408">
        <v>50</v>
      </c>
      <c r="M528" s="408">
        <v>-7</v>
      </c>
      <c r="N528" s="408">
        <v>43</v>
      </c>
      <c r="O528" s="408">
        <v>50</v>
      </c>
      <c r="P528" s="408">
        <v>-7</v>
      </c>
    </row>
    <row r="529" spans="1:16" ht="12.75">
      <c r="A529" s="408">
        <v>1500</v>
      </c>
      <c r="B529" s="409" t="s">
        <v>710</v>
      </c>
      <c r="C529" s="408" t="s">
        <v>718</v>
      </c>
      <c r="D529" s="409" t="s">
        <v>714</v>
      </c>
      <c r="E529" s="408">
        <v>1</v>
      </c>
      <c r="F529" s="408">
        <v>0</v>
      </c>
      <c r="G529" s="408">
        <v>3</v>
      </c>
      <c r="H529" s="408">
        <v>7</v>
      </c>
      <c r="I529" s="408">
        <v>0</v>
      </c>
      <c r="J529" s="408">
        <v>10</v>
      </c>
      <c r="K529" s="408">
        <v>7</v>
      </c>
      <c r="L529" s="408">
        <v>14</v>
      </c>
      <c r="M529" s="408">
        <v>-7</v>
      </c>
      <c r="N529" s="408">
        <v>7</v>
      </c>
      <c r="O529" s="408">
        <v>14</v>
      </c>
      <c r="P529" s="408">
        <v>-7</v>
      </c>
    </row>
    <row r="530" spans="1:16" ht="25.5">
      <c r="A530" s="408">
        <v>1500</v>
      </c>
      <c r="B530" s="409" t="s">
        <v>710</v>
      </c>
      <c r="C530" s="408" t="s">
        <v>719</v>
      </c>
      <c r="D530" s="409" t="s">
        <v>716</v>
      </c>
      <c r="E530" s="408">
        <v>1</v>
      </c>
      <c r="F530" s="408">
        <v>0</v>
      </c>
      <c r="G530" s="408">
        <v>1</v>
      </c>
      <c r="H530" s="408">
        <v>20</v>
      </c>
      <c r="I530" s="408">
        <v>0</v>
      </c>
      <c r="J530" s="408">
        <v>21</v>
      </c>
      <c r="K530" s="408">
        <v>20</v>
      </c>
      <c r="L530" s="408">
        <v>33.5</v>
      </c>
      <c r="M530" s="408">
        <v>-13.5</v>
      </c>
      <c r="N530" s="408">
        <v>20</v>
      </c>
      <c r="O530" s="408">
        <v>33.5</v>
      </c>
      <c r="P530" s="408">
        <v>-13.5</v>
      </c>
    </row>
    <row r="531" spans="1:16" ht="12.75">
      <c r="A531" s="408">
        <v>1500</v>
      </c>
      <c r="B531" s="409" t="s">
        <v>710</v>
      </c>
      <c r="C531" s="408" t="s">
        <v>414</v>
      </c>
      <c r="D531" s="409" t="s">
        <v>274</v>
      </c>
      <c r="E531" s="408">
        <v>2.25</v>
      </c>
      <c r="F531" s="408">
        <v>0</v>
      </c>
      <c r="G531" s="408">
        <v>0</v>
      </c>
      <c r="H531" s="408">
        <v>5</v>
      </c>
      <c r="I531" s="408">
        <v>0</v>
      </c>
      <c r="J531" s="408">
        <v>5</v>
      </c>
      <c r="K531" s="408">
        <v>5</v>
      </c>
      <c r="L531" s="408">
        <v>0</v>
      </c>
      <c r="M531" s="408">
        <v>5</v>
      </c>
      <c r="N531" s="408">
        <v>11.25</v>
      </c>
      <c r="O531" s="408">
        <v>0</v>
      </c>
      <c r="P531" s="408">
        <v>11.25</v>
      </c>
    </row>
    <row r="532" spans="1:16" ht="12.75">
      <c r="A532" s="408">
        <v>1500</v>
      </c>
      <c r="B532" s="409" t="s">
        <v>710</v>
      </c>
      <c r="C532" s="408" t="s">
        <v>692</v>
      </c>
      <c r="D532" s="409" t="s">
        <v>449</v>
      </c>
      <c r="E532" s="408">
        <v>1.65</v>
      </c>
      <c r="F532" s="408">
        <v>0</v>
      </c>
      <c r="G532" s="408">
        <v>0</v>
      </c>
      <c r="H532" s="408">
        <v>11</v>
      </c>
      <c r="I532" s="408">
        <v>0</v>
      </c>
      <c r="J532" s="408">
        <v>11</v>
      </c>
      <c r="K532" s="408">
        <v>11</v>
      </c>
      <c r="L532" s="408">
        <v>7</v>
      </c>
      <c r="M532" s="408">
        <v>4</v>
      </c>
      <c r="N532" s="408">
        <v>18.15</v>
      </c>
      <c r="O532" s="408">
        <v>11.55</v>
      </c>
      <c r="P532" s="408">
        <v>6.6</v>
      </c>
    </row>
    <row r="533" spans="1:16" ht="12.75">
      <c r="A533" s="408">
        <v>1500</v>
      </c>
      <c r="B533" s="409" t="s">
        <v>710</v>
      </c>
      <c r="C533" s="408" t="s">
        <v>416</v>
      </c>
      <c r="D533" s="409" t="s">
        <v>278</v>
      </c>
      <c r="E533" s="408">
        <v>1.65</v>
      </c>
      <c r="F533" s="408">
        <v>0</v>
      </c>
      <c r="G533" s="408">
        <v>4</v>
      </c>
      <c r="H533" s="408">
        <v>67</v>
      </c>
      <c r="I533" s="408">
        <v>0</v>
      </c>
      <c r="J533" s="408">
        <v>71</v>
      </c>
      <c r="K533" s="408">
        <v>67</v>
      </c>
      <c r="L533" s="408">
        <v>39</v>
      </c>
      <c r="M533" s="408">
        <v>28</v>
      </c>
      <c r="N533" s="408">
        <v>110.55</v>
      </c>
      <c r="O533" s="408">
        <v>64.35</v>
      </c>
      <c r="P533" s="408">
        <v>46.2</v>
      </c>
    </row>
    <row r="534" spans="1:16" ht="12.75">
      <c r="A534" s="408">
        <v>1500</v>
      </c>
      <c r="B534" s="409" t="s">
        <v>710</v>
      </c>
      <c r="C534" s="408" t="s">
        <v>418</v>
      </c>
      <c r="D534" s="409" t="s">
        <v>282</v>
      </c>
      <c r="E534" s="408">
        <v>2.8</v>
      </c>
      <c r="F534" s="408">
        <v>0</v>
      </c>
      <c r="G534" s="408">
        <v>0</v>
      </c>
      <c r="H534" s="408">
        <v>29</v>
      </c>
      <c r="I534" s="408">
        <v>0</v>
      </c>
      <c r="J534" s="408">
        <v>29</v>
      </c>
      <c r="K534" s="408">
        <v>29</v>
      </c>
      <c r="L534" s="408">
        <v>28</v>
      </c>
      <c r="M534" s="408">
        <v>1</v>
      </c>
      <c r="N534" s="408">
        <v>81.2</v>
      </c>
      <c r="O534" s="408">
        <v>78.4</v>
      </c>
      <c r="P534" s="408">
        <v>2.8</v>
      </c>
    </row>
    <row r="535" spans="1:16" ht="12.75">
      <c r="A535" s="408">
        <v>1500</v>
      </c>
      <c r="B535" s="409" t="s">
        <v>710</v>
      </c>
      <c r="C535" s="408" t="s">
        <v>419</v>
      </c>
      <c r="D535" s="409" t="s">
        <v>284</v>
      </c>
      <c r="E535" s="408">
        <v>2.8</v>
      </c>
      <c r="F535" s="408">
        <v>0</v>
      </c>
      <c r="G535" s="408">
        <v>0</v>
      </c>
      <c r="H535" s="408">
        <v>62</v>
      </c>
      <c r="I535" s="408">
        <v>0</v>
      </c>
      <c r="J535" s="408">
        <v>62</v>
      </c>
      <c r="K535" s="408">
        <v>62</v>
      </c>
      <c r="L535" s="408">
        <v>22</v>
      </c>
      <c r="M535" s="408">
        <v>40</v>
      </c>
      <c r="N535" s="408">
        <v>173.6</v>
      </c>
      <c r="O535" s="408">
        <v>61.6</v>
      </c>
      <c r="P535" s="408">
        <v>112</v>
      </c>
    </row>
    <row r="536" spans="1:16" ht="12.75">
      <c r="A536" s="408">
        <v>1500</v>
      </c>
      <c r="B536" s="409" t="s">
        <v>710</v>
      </c>
      <c r="C536" s="408" t="s">
        <v>421</v>
      </c>
      <c r="D536" s="409" t="s">
        <v>288</v>
      </c>
      <c r="E536" s="408">
        <v>2.25</v>
      </c>
      <c r="F536" s="408">
        <v>0</v>
      </c>
      <c r="G536" s="408">
        <v>2</v>
      </c>
      <c r="H536" s="408">
        <v>48</v>
      </c>
      <c r="I536" s="408">
        <v>0</v>
      </c>
      <c r="J536" s="408">
        <v>50</v>
      </c>
      <c r="K536" s="408">
        <v>48</v>
      </c>
      <c r="L536" s="408">
        <v>9</v>
      </c>
      <c r="M536" s="408">
        <v>39</v>
      </c>
      <c r="N536" s="408">
        <v>108</v>
      </c>
      <c r="O536" s="408">
        <v>20.25</v>
      </c>
      <c r="P536" s="408">
        <v>87.75</v>
      </c>
    </row>
    <row r="537" spans="1:16" ht="12.75">
      <c r="A537" s="408">
        <v>1500</v>
      </c>
      <c r="B537" s="409" t="s">
        <v>710</v>
      </c>
      <c r="C537" s="408" t="s">
        <v>422</v>
      </c>
      <c r="D537" s="409" t="s">
        <v>290</v>
      </c>
      <c r="E537" s="408">
        <v>1.65</v>
      </c>
      <c r="F537" s="408">
        <v>0</v>
      </c>
      <c r="G537" s="408">
        <v>1</v>
      </c>
      <c r="H537" s="408">
        <v>22</v>
      </c>
      <c r="I537" s="408">
        <v>0</v>
      </c>
      <c r="J537" s="408">
        <v>23</v>
      </c>
      <c r="K537" s="408">
        <v>22</v>
      </c>
      <c r="L537" s="408">
        <v>5</v>
      </c>
      <c r="M537" s="408">
        <v>17</v>
      </c>
      <c r="N537" s="408">
        <v>36.3</v>
      </c>
      <c r="O537" s="408">
        <v>8.25</v>
      </c>
      <c r="P537" s="408">
        <v>28.05</v>
      </c>
    </row>
    <row r="538" spans="1:16" ht="12.75">
      <c r="A538" s="408">
        <v>1500</v>
      </c>
      <c r="B538" s="409" t="s">
        <v>710</v>
      </c>
      <c r="C538" s="408" t="s">
        <v>423</v>
      </c>
      <c r="D538" s="409" t="s">
        <v>292</v>
      </c>
      <c r="E538" s="408">
        <v>2.8</v>
      </c>
      <c r="F538" s="408">
        <v>0</v>
      </c>
      <c r="G538" s="408">
        <v>0</v>
      </c>
      <c r="H538" s="408">
        <v>17</v>
      </c>
      <c r="I538" s="408">
        <v>0</v>
      </c>
      <c r="J538" s="408">
        <v>17</v>
      </c>
      <c r="K538" s="408">
        <v>17</v>
      </c>
      <c r="L538" s="408">
        <v>0</v>
      </c>
      <c r="M538" s="408">
        <v>17</v>
      </c>
      <c r="N538" s="408">
        <v>47.6</v>
      </c>
      <c r="O538" s="408">
        <v>0</v>
      </c>
      <c r="P538" s="408">
        <v>47.6</v>
      </c>
    </row>
    <row r="539" spans="1:16" ht="12.75">
      <c r="A539" s="408">
        <v>1500</v>
      </c>
      <c r="B539" s="409" t="s">
        <v>710</v>
      </c>
      <c r="C539" s="408" t="s">
        <v>424</v>
      </c>
      <c r="D539" s="409" t="s">
        <v>294</v>
      </c>
      <c r="E539" s="408">
        <v>1.65</v>
      </c>
      <c r="F539" s="408">
        <v>0</v>
      </c>
      <c r="G539" s="408">
        <v>3</v>
      </c>
      <c r="H539" s="408">
        <v>17</v>
      </c>
      <c r="I539" s="408">
        <v>0</v>
      </c>
      <c r="J539" s="408">
        <v>20</v>
      </c>
      <c r="K539" s="408">
        <v>17</v>
      </c>
      <c r="L539" s="408">
        <v>16.5</v>
      </c>
      <c r="M539" s="408">
        <v>0.5</v>
      </c>
      <c r="N539" s="408">
        <v>28.05</v>
      </c>
      <c r="O539" s="408">
        <v>27.23</v>
      </c>
      <c r="P539" s="408">
        <v>0.82</v>
      </c>
    </row>
    <row r="540" spans="1:16" ht="12.75">
      <c r="A540" s="408">
        <v>1500</v>
      </c>
      <c r="B540" s="409" t="s">
        <v>710</v>
      </c>
      <c r="C540" s="408" t="s">
        <v>427</v>
      </c>
      <c r="D540" s="409" t="s">
        <v>302</v>
      </c>
      <c r="E540" s="408">
        <v>1.65</v>
      </c>
      <c r="F540" s="408">
        <v>0</v>
      </c>
      <c r="G540" s="408">
        <v>2</v>
      </c>
      <c r="H540" s="408">
        <v>43</v>
      </c>
      <c r="I540" s="408">
        <v>0</v>
      </c>
      <c r="J540" s="408">
        <v>45</v>
      </c>
      <c r="K540" s="408">
        <v>43</v>
      </c>
      <c r="L540" s="408">
        <v>49</v>
      </c>
      <c r="M540" s="408">
        <v>-6</v>
      </c>
      <c r="N540" s="408">
        <v>70.95</v>
      </c>
      <c r="O540" s="408">
        <v>80.85</v>
      </c>
      <c r="P540" s="408">
        <v>-9.9</v>
      </c>
    </row>
    <row r="541" spans="1:16" ht="12.75">
      <c r="A541" s="408">
        <v>1500</v>
      </c>
      <c r="B541" s="409" t="s">
        <v>710</v>
      </c>
      <c r="C541" s="408" t="s">
        <v>428</v>
      </c>
      <c r="D541" s="409" t="s">
        <v>304</v>
      </c>
      <c r="E541" s="408">
        <v>2.25</v>
      </c>
      <c r="F541" s="408">
        <v>0</v>
      </c>
      <c r="G541" s="408">
        <v>0</v>
      </c>
      <c r="H541" s="408">
        <v>50</v>
      </c>
      <c r="I541" s="408">
        <v>0</v>
      </c>
      <c r="J541" s="408">
        <v>50</v>
      </c>
      <c r="K541" s="408">
        <v>50</v>
      </c>
      <c r="L541" s="408">
        <v>49</v>
      </c>
      <c r="M541" s="408">
        <v>1</v>
      </c>
      <c r="N541" s="408">
        <v>112.5</v>
      </c>
      <c r="O541" s="408">
        <v>110.25</v>
      </c>
      <c r="P541" s="408">
        <v>2.25</v>
      </c>
    </row>
    <row r="542" spans="1:16" ht="12.75">
      <c r="A542" s="408">
        <v>1500</v>
      </c>
      <c r="B542" s="409" t="s">
        <v>710</v>
      </c>
      <c r="C542" s="408" t="s">
        <v>720</v>
      </c>
      <c r="D542" s="409" t="s">
        <v>721</v>
      </c>
      <c r="E542" s="408">
        <v>1</v>
      </c>
      <c r="F542" s="408">
        <v>0</v>
      </c>
      <c r="G542" s="408">
        <v>3</v>
      </c>
      <c r="H542" s="408">
        <v>60</v>
      </c>
      <c r="I542" s="408">
        <v>0</v>
      </c>
      <c r="J542" s="408">
        <v>63</v>
      </c>
      <c r="K542" s="408">
        <v>60</v>
      </c>
      <c r="L542" s="408">
        <v>57</v>
      </c>
      <c r="M542" s="408">
        <v>3</v>
      </c>
      <c r="N542" s="408">
        <v>60</v>
      </c>
      <c r="O542" s="408">
        <v>57</v>
      </c>
      <c r="P542" s="408">
        <v>3</v>
      </c>
    </row>
    <row r="543" spans="1:16" ht="12.75">
      <c r="A543" s="408">
        <v>1500</v>
      </c>
      <c r="B543" s="409" t="s">
        <v>710</v>
      </c>
      <c r="C543" s="408" t="s">
        <v>429</v>
      </c>
      <c r="D543" s="409" t="s">
        <v>306</v>
      </c>
      <c r="E543" s="408">
        <v>1</v>
      </c>
      <c r="F543" s="408">
        <v>0</v>
      </c>
      <c r="G543" s="408">
        <v>0</v>
      </c>
      <c r="H543" s="408">
        <v>1</v>
      </c>
      <c r="I543" s="408">
        <v>0</v>
      </c>
      <c r="J543" s="408">
        <v>1</v>
      </c>
      <c r="K543" s="408">
        <v>1</v>
      </c>
      <c r="L543" s="408">
        <v>0</v>
      </c>
      <c r="M543" s="408">
        <v>1</v>
      </c>
      <c r="N543" s="408">
        <v>1</v>
      </c>
      <c r="O543" s="408">
        <v>0</v>
      </c>
      <c r="P543" s="408">
        <v>1</v>
      </c>
    </row>
    <row r="544" spans="1:16" ht="12.75">
      <c r="A544" s="408">
        <v>1500</v>
      </c>
      <c r="B544" s="409" t="s">
        <v>710</v>
      </c>
      <c r="C544" s="408" t="s">
        <v>430</v>
      </c>
      <c r="D544" s="409" t="s">
        <v>308</v>
      </c>
      <c r="E544" s="408">
        <v>1</v>
      </c>
      <c r="F544" s="408">
        <v>0</v>
      </c>
      <c r="G544" s="408">
        <v>0</v>
      </c>
      <c r="H544" s="408">
        <v>36</v>
      </c>
      <c r="I544" s="408">
        <v>0</v>
      </c>
      <c r="J544" s="408">
        <v>36</v>
      </c>
      <c r="K544" s="408">
        <v>36</v>
      </c>
      <c r="L544" s="408">
        <v>0</v>
      </c>
      <c r="M544" s="408">
        <v>36</v>
      </c>
      <c r="N544" s="408">
        <v>36</v>
      </c>
      <c r="O544" s="408">
        <v>0</v>
      </c>
      <c r="P544" s="408">
        <v>36</v>
      </c>
    </row>
    <row r="545" spans="1:16" ht="12.75">
      <c r="A545" s="408">
        <v>1500</v>
      </c>
      <c r="B545" s="409" t="s">
        <v>710</v>
      </c>
      <c r="C545" s="408" t="s">
        <v>433</v>
      </c>
      <c r="D545" s="409" t="s">
        <v>316</v>
      </c>
      <c r="E545" s="408">
        <v>1</v>
      </c>
      <c r="F545" s="408">
        <v>0</v>
      </c>
      <c r="G545" s="408">
        <v>0</v>
      </c>
      <c r="H545" s="408">
        <v>60</v>
      </c>
      <c r="I545" s="408">
        <v>1</v>
      </c>
      <c r="J545" s="408">
        <v>61</v>
      </c>
      <c r="K545" s="408">
        <v>60.5</v>
      </c>
      <c r="L545" s="408">
        <v>0</v>
      </c>
      <c r="M545" s="408">
        <v>60.5</v>
      </c>
      <c r="N545" s="408">
        <v>60.5</v>
      </c>
      <c r="O545" s="408">
        <v>0</v>
      </c>
      <c r="P545" s="408">
        <v>60.5</v>
      </c>
    </row>
    <row r="546" spans="1:16" ht="12.75">
      <c r="A546" s="408">
        <v>1500</v>
      </c>
      <c r="B546" s="409" t="s">
        <v>710</v>
      </c>
      <c r="C546" s="408" t="s">
        <v>435</v>
      </c>
      <c r="D546" s="409" t="s">
        <v>320</v>
      </c>
      <c r="E546" s="408">
        <v>1</v>
      </c>
      <c r="F546" s="408">
        <v>0</v>
      </c>
      <c r="G546" s="408">
        <v>5</v>
      </c>
      <c r="H546" s="408">
        <v>72</v>
      </c>
      <c r="I546" s="408">
        <v>0</v>
      </c>
      <c r="J546" s="408">
        <v>77</v>
      </c>
      <c r="K546" s="408">
        <v>72</v>
      </c>
      <c r="L546" s="408">
        <v>71</v>
      </c>
      <c r="M546" s="408">
        <v>1</v>
      </c>
      <c r="N546" s="408">
        <v>72</v>
      </c>
      <c r="O546" s="408">
        <v>71</v>
      </c>
      <c r="P546" s="408">
        <v>1</v>
      </c>
    </row>
    <row r="547" spans="1:16" ht="12.75">
      <c r="A547" s="408">
        <v>1500</v>
      </c>
      <c r="B547" s="409" t="s">
        <v>710</v>
      </c>
      <c r="C547" s="408" t="s">
        <v>437</v>
      </c>
      <c r="D547" s="409" t="s">
        <v>324</v>
      </c>
      <c r="E547" s="408">
        <v>1</v>
      </c>
      <c r="F547" s="408">
        <v>0</v>
      </c>
      <c r="G547" s="408">
        <v>0</v>
      </c>
      <c r="H547" s="408">
        <v>13</v>
      </c>
      <c r="I547" s="408">
        <v>0</v>
      </c>
      <c r="J547" s="408">
        <v>13</v>
      </c>
      <c r="K547" s="408">
        <v>13</v>
      </c>
      <c r="L547" s="408">
        <v>0</v>
      </c>
      <c r="M547" s="408">
        <v>13</v>
      </c>
      <c r="N547" s="408">
        <v>13</v>
      </c>
      <c r="O547" s="408">
        <v>0</v>
      </c>
      <c r="P547" s="408">
        <v>13</v>
      </c>
    </row>
    <row r="548" spans="1:16" ht="12.75">
      <c r="A548" s="408">
        <v>1500</v>
      </c>
      <c r="B548" s="409" t="s">
        <v>710</v>
      </c>
      <c r="C548" s="408" t="s">
        <v>440</v>
      </c>
      <c r="D548" s="409" t="s">
        <v>330</v>
      </c>
      <c r="E548" s="408">
        <v>1.2</v>
      </c>
      <c r="F548" s="408">
        <v>0</v>
      </c>
      <c r="G548" s="408">
        <v>3</v>
      </c>
      <c r="H548" s="408">
        <v>168</v>
      </c>
      <c r="I548" s="408">
        <v>0</v>
      </c>
      <c r="J548" s="408">
        <v>171</v>
      </c>
      <c r="K548" s="408">
        <v>168</v>
      </c>
      <c r="L548" s="408">
        <v>83</v>
      </c>
      <c r="M548" s="408">
        <v>85</v>
      </c>
      <c r="N548" s="408">
        <v>201.6</v>
      </c>
      <c r="O548" s="408">
        <v>99.6</v>
      </c>
      <c r="P548" s="408">
        <v>102</v>
      </c>
    </row>
    <row r="549" spans="1:16" ht="12.75">
      <c r="A549" s="408">
        <v>1500</v>
      </c>
      <c r="B549" s="409" t="s">
        <v>710</v>
      </c>
      <c r="C549" s="408" t="s">
        <v>443</v>
      </c>
      <c r="D549" s="409" t="s">
        <v>336</v>
      </c>
      <c r="E549" s="408">
        <v>1.65</v>
      </c>
      <c r="F549" s="408">
        <v>0</v>
      </c>
      <c r="G549" s="408">
        <v>4</v>
      </c>
      <c r="H549" s="408">
        <v>88</v>
      </c>
      <c r="I549" s="408">
        <v>0</v>
      </c>
      <c r="J549" s="408">
        <v>92</v>
      </c>
      <c r="K549" s="408">
        <v>88</v>
      </c>
      <c r="L549" s="408">
        <v>42</v>
      </c>
      <c r="M549" s="408">
        <v>46</v>
      </c>
      <c r="N549" s="408">
        <v>145.2</v>
      </c>
      <c r="O549" s="408">
        <v>69.3</v>
      </c>
      <c r="P549" s="408">
        <v>75.9</v>
      </c>
    </row>
    <row r="550" spans="1:16" ht="12.75">
      <c r="A550" s="408">
        <v>1500</v>
      </c>
      <c r="B550" s="409" t="s">
        <v>710</v>
      </c>
      <c r="C550" s="408" t="s">
        <v>444</v>
      </c>
      <c r="D550" s="409" t="s">
        <v>338</v>
      </c>
      <c r="E550" s="408">
        <v>1</v>
      </c>
      <c r="F550" s="408">
        <v>0</v>
      </c>
      <c r="G550" s="408">
        <v>0</v>
      </c>
      <c r="H550" s="408">
        <v>36</v>
      </c>
      <c r="I550" s="408">
        <v>0</v>
      </c>
      <c r="J550" s="408">
        <v>36</v>
      </c>
      <c r="K550" s="408">
        <v>36</v>
      </c>
      <c r="L550" s="408">
        <v>0</v>
      </c>
      <c r="M550" s="408">
        <v>36</v>
      </c>
      <c r="N550" s="408">
        <v>36</v>
      </c>
      <c r="O550" s="408">
        <v>0</v>
      </c>
      <c r="P550" s="408">
        <v>36</v>
      </c>
    </row>
    <row r="551" spans="1:16" ht="12.75">
      <c r="A551" s="408">
        <v>1500</v>
      </c>
      <c r="B551" s="409" t="s">
        <v>710</v>
      </c>
      <c r="C551" s="408" t="s">
        <v>628</v>
      </c>
      <c r="D551" s="409" t="s">
        <v>410</v>
      </c>
      <c r="E551" s="408">
        <v>1.2</v>
      </c>
      <c r="F551" s="408">
        <v>0</v>
      </c>
      <c r="G551" s="408">
        <v>0</v>
      </c>
      <c r="H551" s="408">
        <v>0</v>
      </c>
      <c r="I551" s="408">
        <v>0</v>
      </c>
      <c r="J551" s="408">
        <v>0</v>
      </c>
      <c r="K551" s="408">
        <v>0</v>
      </c>
      <c r="L551" s="408">
        <v>1</v>
      </c>
      <c r="M551" s="408">
        <v>-1</v>
      </c>
      <c r="N551" s="408">
        <v>0</v>
      </c>
      <c r="O551" s="408">
        <v>1.2</v>
      </c>
      <c r="P551" s="408">
        <v>-1.2</v>
      </c>
    </row>
    <row r="552" spans="1:16" ht="12.75">
      <c r="A552" s="408">
        <v>1500</v>
      </c>
      <c r="B552" s="409" t="s">
        <v>710</v>
      </c>
      <c r="C552" s="408" t="s">
        <v>703</v>
      </c>
      <c r="D552" s="409" t="s">
        <v>342</v>
      </c>
      <c r="E552" s="408">
        <v>1.2</v>
      </c>
      <c r="F552" s="408">
        <v>0</v>
      </c>
      <c r="G552" s="408">
        <v>0</v>
      </c>
      <c r="H552" s="408">
        <v>44</v>
      </c>
      <c r="I552" s="408">
        <v>0</v>
      </c>
      <c r="J552" s="408">
        <v>44</v>
      </c>
      <c r="K552" s="408">
        <v>44</v>
      </c>
      <c r="L552" s="408">
        <v>0</v>
      </c>
      <c r="M552" s="408">
        <v>44</v>
      </c>
      <c r="N552" s="408">
        <v>52.8</v>
      </c>
      <c r="O552" s="408">
        <v>0</v>
      </c>
      <c r="P552" s="408">
        <v>52.8</v>
      </c>
    </row>
    <row r="553" spans="1:16" ht="12.75">
      <c r="A553" s="408">
        <v>1500</v>
      </c>
      <c r="B553" s="409" t="s">
        <v>710</v>
      </c>
      <c r="C553" s="408" t="s">
        <v>706</v>
      </c>
      <c r="D553" s="409" t="s">
        <v>348</v>
      </c>
      <c r="E553" s="408">
        <v>1</v>
      </c>
      <c r="F553" s="408">
        <v>0</v>
      </c>
      <c r="G553" s="408">
        <v>3</v>
      </c>
      <c r="H553" s="408">
        <v>75</v>
      </c>
      <c r="I553" s="408">
        <v>0</v>
      </c>
      <c r="J553" s="408">
        <v>78</v>
      </c>
      <c r="K553" s="408">
        <v>75</v>
      </c>
      <c r="L553" s="408">
        <v>63</v>
      </c>
      <c r="M553" s="408">
        <v>12</v>
      </c>
      <c r="N553" s="408">
        <v>75</v>
      </c>
      <c r="O553" s="408">
        <v>63</v>
      </c>
      <c r="P553" s="408">
        <v>12</v>
      </c>
    </row>
    <row r="554" spans="1:16" ht="12.75">
      <c r="A554" s="408">
        <v>1500</v>
      </c>
      <c r="B554" s="409" t="s">
        <v>710</v>
      </c>
      <c r="C554" s="408" t="s">
        <v>722</v>
      </c>
      <c r="D554" s="409" t="s">
        <v>712</v>
      </c>
      <c r="E554" s="408">
        <v>1</v>
      </c>
      <c r="F554" s="408">
        <v>0</v>
      </c>
      <c r="G554" s="408">
        <v>0</v>
      </c>
      <c r="H554" s="408">
        <v>17</v>
      </c>
      <c r="I554" s="408">
        <v>0</v>
      </c>
      <c r="J554" s="408">
        <v>17</v>
      </c>
      <c r="K554" s="408">
        <v>17</v>
      </c>
      <c r="L554" s="408">
        <v>0</v>
      </c>
      <c r="M554" s="408">
        <v>17</v>
      </c>
      <c r="N554" s="408">
        <v>17</v>
      </c>
      <c r="O554" s="408">
        <v>0</v>
      </c>
      <c r="P554" s="408">
        <v>17</v>
      </c>
    </row>
    <row r="555" spans="1:16" ht="12.75">
      <c r="A555" s="408">
        <v>1500</v>
      </c>
      <c r="B555" s="409" t="s">
        <v>710</v>
      </c>
      <c r="C555" s="408" t="s">
        <v>723</v>
      </c>
      <c r="D555" s="409" t="s">
        <v>714</v>
      </c>
      <c r="E555" s="408">
        <v>1</v>
      </c>
      <c r="F555" s="408">
        <v>0</v>
      </c>
      <c r="G555" s="408">
        <v>0</v>
      </c>
      <c r="H555" s="408">
        <v>8</v>
      </c>
      <c r="I555" s="408">
        <v>0</v>
      </c>
      <c r="J555" s="408">
        <v>8</v>
      </c>
      <c r="K555" s="408">
        <v>8</v>
      </c>
      <c r="L555" s="408">
        <v>5</v>
      </c>
      <c r="M555" s="408">
        <v>3</v>
      </c>
      <c r="N555" s="408">
        <v>8</v>
      </c>
      <c r="O555" s="408">
        <v>5</v>
      </c>
      <c r="P555" s="408">
        <v>3</v>
      </c>
    </row>
    <row r="556" spans="1:16" ht="25.5">
      <c r="A556" s="408">
        <v>1500</v>
      </c>
      <c r="B556" s="409" t="s">
        <v>710</v>
      </c>
      <c r="C556" s="408" t="s">
        <v>724</v>
      </c>
      <c r="D556" s="409" t="s">
        <v>716</v>
      </c>
      <c r="E556" s="408">
        <v>1</v>
      </c>
      <c r="F556" s="408">
        <v>0</v>
      </c>
      <c r="G556" s="408">
        <v>0</v>
      </c>
      <c r="H556" s="408">
        <v>8</v>
      </c>
      <c r="I556" s="408">
        <v>0</v>
      </c>
      <c r="J556" s="408">
        <v>8</v>
      </c>
      <c r="K556" s="408">
        <v>8</v>
      </c>
      <c r="L556" s="408">
        <v>0</v>
      </c>
      <c r="M556" s="408">
        <v>8</v>
      </c>
      <c r="N556" s="408">
        <v>8</v>
      </c>
      <c r="O556" s="408">
        <v>0</v>
      </c>
      <c r="P556" s="408">
        <v>8</v>
      </c>
    </row>
    <row r="557" spans="1:16" ht="12.75">
      <c r="A557" s="408">
        <v>1500</v>
      </c>
      <c r="B557" s="409" t="s">
        <v>710</v>
      </c>
      <c r="C557" s="408" t="s">
        <v>447</v>
      </c>
      <c r="D557" s="409" t="s">
        <v>274</v>
      </c>
      <c r="E557" s="408">
        <v>2.25</v>
      </c>
      <c r="F557" s="408">
        <v>0</v>
      </c>
      <c r="G557" s="408">
        <v>14</v>
      </c>
      <c r="H557" s="408">
        <v>24</v>
      </c>
      <c r="I557" s="408">
        <v>2</v>
      </c>
      <c r="J557" s="408">
        <v>40</v>
      </c>
      <c r="K557" s="408">
        <v>25</v>
      </c>
      <c r="L557" s="408">
        <v>31</v>
      </c>
      <c r="M557" s="408">
        <v>-6</v>
      </c>
      <c r="N557" s="408">
        <v>56.25</v>
      </c>
      <c r="O557" s="408">
        <v>69.75</v>
      </c>
      <c r="P557" s="408">
        <v>-13.5</v>
      </c>
    </row>
    <row r="558" spans="1:16" ht="12.75">
      <c r="A558" s="408">
        <v>1500</v>
      </c>
      <c r="B558" s="409" t="s">
        <v>710</v>
      </c>
      <c r="C558" s="408" t="s">
        <v>448</v>
      </c>
      <c r="D558" s="409" t="s">
        <v>449</v>
      </c>
      <c r="E558" s="408">
        <v>1.65</v>
      </c>
      <c r="F558" s="408">
        <v>0</v>
      </c>
      <c r="G558" s="408">
        <v>3</v>
      </c>
      <c r="H558" s="408">
        <v>15</v>
      </c>
      <c r="I558" s="408">
        <v>0</v>
      </c>
      <c r="J558" s="408">
        <v>18</v>
      </c>
      <c r="K558" s="408">
        <v>15</v>
      </c>
      <c r="L558" s="408">
        <v>8</v>
      </c>
      <c r="M558" s="408">
        <v>7</v>
      </c>
      <c r="N558" s="408">
        <v>24.75</v>
      </c>
      <c r="O558" s="408">
        <v>13.2</v>
      </c>
      <c r="P558" s="408">
        <v>11.55</v>
      </c>
    </row>
    <row r="559" spans="1:16" ht="12.75">
      <c r="A559" s="408">
        <v>1500</v>
      </c>
      <c r="B559" s="409" t="s">
        <v>710</v>
      </c>
      <c r="C559" s="408" t="s">
        <v>469</v>
      </c>
      <c r="D559" s="409" t="s">
        <v>282</v>
      </c>
      <c r="E559" s="408">
        <v>2.8</v>
      </c>
      <c r="F559" s="408">
        <v>0</v>
      </c>
      <c r="G559" s="408">
        <v>0</v>
      </c>
      <c r="H559" s="408">
        <v>11</v>
      </c>
      <c r="I559" s="408">
        <v>0</v>
      </c>
      <c r="J559" s="408">
        <v>11</v>
      </c>
      <c r="K559" s="408">
        <v>11</v>
      </c>
      <c r="L559" s="408">
        <v>0</v>
      </c>
      <c r="M559" s="408">
        <v>11</v>
      </c>
      <c r="N559" s="408">
        <v>30.8</v>
      </c>
      <c r="O559" s="408">
        <v>0</v>
      </c>
      <c r="P559" s="408">
        <v>30.8</v>
      </c>
    </row>
    <row r="560" spans="1:16" ht="12.75">
      <c r="A560" s="408">
        <v>1500</v>
      </c>
      <c r="B560" s="409" t="s">
        <v>710</v>
      </c>
      <c r="C560" s="408" t="s">
        <v>629</v>
      </c>
      <c r="D560" s="409" t="s">
        <v>284</v>
      </c>
      <c r="E560" s="408">
        <v>2.8</v>
      </c>
      <c r="F560" s="408">
        <v>0</v>
      </c>
      <c r="G560" s="408">
        <v>13</v>
      </c>
      <c r="H560" s="408">
        <v>40</v>
      </c>
      <c r="I560" s="408">
        <v>0</v>
      </c>
      <c r="J560" s="408">
        <v>53</v>
      </c>
      <c r="K560" s="408">
        <v>40</v>
      </c>
      <c r="L560" s="408">
        <v>39.5</v>
      </c>
      <c r="M560" s="408">
        <v>0.5</v>
      </c>
      <c r="N560" s="408">
        <v>112</v>
      </c>
      <c r="O560" s="408">
        <v>110.6</v>
      </c>
      <c r="P560" s="408">
        <v>1.4</v>
      </c>
    </row>
    <row r="561" spans="1:16" ht="12.75">
      <c r="A561" s="408">
        <v>1500</v>
      </c>
      <c r="B561" s="409" t="s">
        <v>710</v>
      </c>
      <c r="C561" s="408" t="s">
        <v>476</v>
      </c>
      <c r="D561" s="409" t="s">
        <v>288</v>
      </c>
      <c r="E561" s="408">
        <v>2.25</v>
      </c>
      <c r="F561" s="408">
        <v>0</v>
      </c>
      <c r="G561" s="408">
        <v>17</v>
      </c>
      <c r="H561" s="408">
        <v>56</v>
      </c>
      <c r="I561" s="408">
        <v>1</v>
      </c>
      <c r="J561" s="408">
        <v>74</v>
      </c>
      <c r="K561" s="408">
        <v>56.5</v>
      </c>
      <c r="L561" s="408">
        <v>49</v>
      </c>
      <c r="M561" s="408">
        <v>7.5</v>
      </c>
      <c r="N561" s="408">
        <v>127.12</v>
      </c>
      <c r="O561" s="408">
        <v>110.25</v>
      </c>
      <c r="P561" s="408">
        <v>16.88</v>
      </c>
    </row>
    <row r="562" spans="1:16" ht="12.75">
      <c r="A562" s="408">
        <v>1500</v>
      </c>
      <c r="B562" s="409" t="s">
        <v>710</v>
      </c>
      <c r="C562" s="408" t="s">
        <v>487</v>
      </c>
      <c r="D562" s="409" t="s">
        <v>488</v>
      </c>
      <c r="E562" s="408">
        <v>1.65</v>
      </c>
      <c r="F562" s="408">
        <v>0</v>
      </c>
      <c r="G562" s="408">
        <v>6</v>
      </c>
      <c r="H562" s="408">
        <v>21</v>
      </c>
      <c r="I562" s="408">
        <v>0</v>
      </c>
      <c r="J562" s="408">
        <v>27</v>
      </c>
      <c r="K562" s="408">
        <v>21</v>
      </c>
      <c r="L562" s="408">
        <v>29</v>
      </c>
      <c r="M562" s="408">
        <v>-8</v>
      </c>
      <c r="N562" s="408">
        <v>34.65</v>
      </c>
      <c r="O562" s="408">
        <v>47.85</v>
      </c>
      <c r="P562" s="408">
        <v>-13.2</v>
      </c>
    </row>
    <row r="563" spans="1:16" ht="12.75">
      <c r="A563" s="408">
        <v>1500</v>
      </c>
      <c r="B563" s="409" t="s">
        <v>710</v>
      </c>
      <c r="C563" s="408" t="s">
        <v>511</v>
      </c>
      <c r="D563" s="409" t="s">
        <v>290</v>
      </c>
      <c r="E563" s="408">
        <v>1.65</v>
      </c>
      <c r="F563" s="408">
        <v>0</v>
      </c>
      <c r="G563" s="408">
        <v>12</v>
      </c>
      <c r="H563" s="408">
        <v>24</v>
      </c>
      <c r="I563" s="408">
        <v>0</v>
      </c>
      <c r="J563" s="408">
        <v>36</v>
      </c>
      <c r="K563" s="408">
        <v>24</v>
      </c>
      <c r="L563" s="408">
        <v>20.5</v>
      </c>
      <c r="M563" s="408">
        <v>3.5</v>
      </c>
      <c r="N563" s="408">
        <v>39.6</v>
      </c>
      <c r="O563" s="408">
        <v>33.83</v>
      </c>
      <c r="P563" s="408">
        <v>5.77</v>
      </c>
    </row>
    <row r="564" spans="1:16" ht="12.75">
      <c r="A564" s="408">
        <v>1500</v>
      </c>
      <c r="B564" s="409" t="s">
        <v>710</v>
      </c>
      <c r="C564" s="408" t="s">
        <v>512</v>
      </c>
      <c r="D564" s="409" t="s">
        <v>292</v>
      </c>
      <c r="E564" s="408">
        <v>2.8</v>
      </c>
      <c r="F564" s="408">
        <v>0</v>
      </c>
      <c r="G564" s="408">
        <v>25</v>
      </c>
      <c r="H564" s="408">
        <v>45</v>
      </c>
      <c r="I564" s="408">
        <v>1</v>
      </c>
      <c r="J564" s="408">
        <v>71</v>
      </c>
      <c r="K564" s="408">
        <v>45.5</v>
      </c>
      <c r="L564" s="408">
        <v>50.5</v>
      </c>
      <c r="M564" s="408">
        <v>-5</v>
      </c>
      <c r="N564" s="408">
        <v>127.4</v>
      </c>
      <c r="O564" s="408">
        <v>141.4</v>
      </c>
      <c r="P564" s="408">
        <v>-14</v>
      </c>
    </row>
    <row r="565" spans="1:16" ht="12.75">
      <c r="A565" s="408">
        <v>1500</v>
      </c>
      <c r="B565" s="409" t="s">
        <v>710</v>
      </c>
      <c r="C565" s="408" t="s">
        <v>518</v>
      </c>
      <c r="D565" s="409" t="s">
        <v>381</v>
      </c>
      <c r="E565" s="408">
        <v>2.8</v>
      </c>
      <c r="F565" s="408">
        <v>0</v>
      </c>
      <c r="G565" s="408">
        <v>0</v>
      </c>
      <c r="H565" s="408">
        <v>1</v>
      </c>
      <c r="I565" s="408">
        <v>0</v>
      </c>
      <c r="J565" s="408">
        <v>1</v>
      </c>
      <c r="K565" s="408">
        <v>1</v>
      </c>
      <c r="L565" s="408">
        <v>0</v>
      </c>
      <c r="M565" s="408">
        <v>1</v>
      </c>
      <c r="N565" s="408">
        <v>2.8</v>
      </c>
      <c r="O565" s="408">
        <v>0</v>
      </c>
      <c r="P565" s="408">
        <v>2.8</v>
      </c>
    </row>
    <row r="566" spans="1:16" ht="12.75">
      <c r="A566" s="408">
        <v>1500</v>
      </c>
      <c r="B566" s="409" t="s">
        <v>710</v>
      </c>
      <c r="C566" s="408" t="s">
        <v>519</v>
      </c>
      <c r="D566" s="409" t="s">
        <v>383</v>
      </c>
      <c r="E566" s="408">
        <v>2.8</v>
      </c>
      <c r="F566" s="408">
        <v>0</v>
      </c>
      <c r="G566" s="408">
        <v>1</v>
      </c>
      <c r="H566" s="408">
        <v>17</v>
      </c>
      <c r="I566" s="408">
        <v>0</v>
      </c>
      <c r="J566" s="408">
        <v>18</v>
      </c>
      <c r="K566" s="408">
        <v>17</v>
      </c>
      <c r="L566" s="408">
        <v>8</v>
      </c>
      <c r="M566" s="408">
        <v>9</v>
      </c>
      <c r="N566" s="408">
        <v>47.6</v>
      </c>
      <c r="O566" s="408">
        <v>22.4</v>
      </c>
      <c r="P566" s="408">
        <v>25.2</v>
      </c>
    </row>
    <row r="567" spans="1:16" ht="12.75">
      <c r="A567" s="408">
        <v>1500</v>
      </c>
      <c r="B567" s="409" t="s">
        <v>710</v>
      </c>
      <c r="C567" s="408" t="s">
        <v>530</v>
      </c>
      <c r="D567" s="409" t="s">
        <v>531</v>
      </c>
      <c r="E567" s="408">
        <v>2.8</v>
      </c>
      <c r="F567" s="408">
        <v>0</v>
      </c>
      <c r="G567" s="408">
        <v>4</v>
      </c>
      <c r="H567" s="408">
        <v>11</v>
      </c>
      <c r="I567" s="408">
        <v>0</v>
      </c>
      <c r="J567" s="408">
        <v>15</v>
      </c>
      <c r="K567" s="408">
        <v>11</v>
      </c>
      <c r="L567" s="408">
        <v>12.5</v>
      </c>
      <c r="M567" s="408">
        <v>-1.5</v>
      </c>
      <c r="N567" s="408">
        <v>30.8</v>
      </c>
      <c r="O567" s="408">
        <v>35</v>
      </c>
      <c r="P567" s="408">
        <v>-4.2</v>
      </c>
    </row>
    <row r="568" spans="1:16" ht="12.75">
      <c r="A568" s="408">
        <v>1500</v>
      </c>
      <c r="B568" s="409" t="s">
        <v>710</v>
      </c>
      <c r="C568" s="408" t="s">
        <v>532</v>
      </c>
      <c r="D568" s="409" t="s">
        <v>533</v>
      </c>
      <c r="E568" s="408">
        <v>2.8</v>
      </c>
      <c r="F568" s="408">
        <v>0</v>
      </c>
      <c r="G568" s="408">
        <v>4</v>
      </c>
      <c r="H568" s="408">
        <v>1</v>
      </c>
      <c r="I568" s="408">
        <v>1</v>
      </c>
      <c r="J568" s="408">
        <v>6</v>
      </c>
      <c r="K568" s="408">
        <v>1.5</v>
      </c>
      <c r="L568" s="408">
        <v>1.5</v>
      </c>
      <c r="M568" s="408">
        <v>0</v>
      </c>
      <c r="N568" s="408">
        <v>4.2</v>
      </c>
      <c r="O568" s="408">
        <v>4.2</v>
      </c>
      <c r="P568" s="408">
        <v>0</v>
      </c>
    </row>
    <row r="569" spans="1:16" ht="12.75">
      <c r="A569" s="408">
        <v>1500</v>
      </c>
      <c r="B569" s="409" t="s">
        <v>710</v>
      </c>
      <c r="C569" s="408" t="s">
        <v>534</v>
      </c>
      <c r="D569" s="409" t="s">
        <v>535</v>
      </c>
      <c r="E569" s="408">
        <v>2.8</v>
      </c>
      <c r="F569" s="408">
        <v>0</v>
      </c>
      <c r="G569" s="408">
        <v>1</v>
      </c>
      <c r="H569" s="408">
        <v>5</v>
      </c>
      <c r="I569" s="408">
        <v>0</v>
      </c>
      <c r="J569" s="408">
        <v>6</v>
      </c>
      <c r="K569" s="408">
        <v>5</v>
      </c>
      <c r="L569" s="408">
        <v>6</v>
      </c>
      <c r="M569" s="408">
        <v>-1</v>
      </c>
      <c r="N569" s="408">
        <v>14</v>
      </c>
      <c r="O569" s="408">
        <v>16.8</v>
      </c>
      <c r="P569" s="408">
        <v>-2.8</v>
      </c>
    </row>
    <row r="570" spans="1:16" ht="12.75">
      <c r="A570" s="408">
        <v>1500</v>
      </c>
      <c r="B570" s="409" t="s">
        <v>710</v>
      </c>
      <c r="C570" s="408" t="s">
        <v>536</v>
      </c>
      <c r="D570" s="409" t="s">
        <v>537</v>
      </c>
      <c r="E570" s="408">
        <v>2.8</v>
      </c>
      <c r="F570" s="408">
        <v>0</v>
      </c>
      <c r="G570" s="408">
        <v>3</v>
      </c>
      <c r="H570" s="408">
        <v>10</v>
      </c>
      <c r="I570" s="408">
        <v>0</v>
      </c>
      <c r="J570" s="408">
        <v>13</v>
      </c>
      <c r="K570" s="408">
        <v>10</v>
      </c>
      <c r="L570" s="408">
        <v>3</v>
      </c>
      <c r="M570" s="408">
        <v>7</v>
      </c>
      <c r="N570" s="408">
        <v>28</v>
      </c>
      <c r="O570" s="408">
        <v>8.4</v>
      </c>
      <c r="P570" s="408">
        <v>19.6</v>
      </c>
    </row>
    <row r="571" spans="1:16" ht="25.5">
      <c r="A571" s="408">
        <v>1500</v>
      </c>
      <c r="B571" s="409" t="s">
        <v>710</v>
      </c>
      <c r="C571" s="408" t="s">
        <v>538</v>
      </c>
      <c r="D571" s="409" t="s">
        <v>539</v>
      </c>
      <c r="E571" s="408">
        <v>2.8</v>
      </c>
      <c r="F571" s="408">
        <v>0</v>
      </c>
      <c r="G571" s="408">
        <v>0</v>
      </c>
      <c r="H571" s="408">
        <v>10</v>
      </c>
      <c r="I571" s="408">
        <v>0</v>
      </c>
      <c r="J571" s="408">
        <v>10</v>
      </c>
      <c r="K571" s="408">
        <v>10</v>
      </c>
      <c r="L571" s="408">
        <v>9</v>
      </c>
      <c r="M571" s="408">
        <v>1</v>
      </c>
      <c r="N571" s="408">
        <v>28</v>
      </c>
      <c r="O571" s="408">
        <v>25.2</v>
      </c>
      <c r="P571" s="408">
        <v>2.8</v>
      </c>
    </row>
    <row r="572" spans="1:16" ht="12.75">
      <c r="A572" s="408">
        <v>1500</v>
      </c>
      <c r="B572" s="409" t="s">
        <v>710</v>
      </c>
      <c r="C572" s="408" t="s">
        <v>540</v>
      </c>
      <c r="D572" s="409" t="s">
        <v>541</v>
      </c>
      <c r="E572" s="408">
        <v>2.8</v>
      </c>
      <c r="F572" s="408">
        <v>0</v>
      </c>
      <c r="G572" s="408">
        <v>17</v>
      </c>
      <c r="H572" s="408">
        <v>29</v>
      </c>
      <c r="I572" s="408">
        <v>0</v>
      </c>
      <c r="J572" s="408">
        <v>46</v>
      </c>
      <c r="K572" s="408">
        <v>29</v>
      </c>
      <c r="L572" s="408">
        <v>26</v>
      </c>
      <c r="M572" s="408">
        <v>3</v>
      </c>
      <c r="N572" s="408">
        <v>81.2</v>
      </c>
      <c r="O572" s="408">
        <v>72.8</v>
      </c>
      <c r="P572" s="408">
        <v>8.4</v>
      </c>
    </row>
    <row r="573" spans="1:16" ht="12.75">
      <c r="A573" s="408">
        <v>1500</v>
      </c>
      <c r="B573" s="409" t="s">
        <v>710</v>
      </c>
      <c r="C573" s="408" t="s">
        <v>542</v>
      </c>
      <c r="D573" s="409" t="s">
        <v>543</v>
      </c>
      <c r="E573" s="408">
        <v>2.8</v>
      </c>
      <c r="F573" s="408">
        <v>0</v>
      </c>
      <c r="G573" s="408">
        <v>4</v>
      </c>
      <c r="H573" s="408">
        <v>14</v>
      </c>
      <c r="I573" s="408">
        <v>0</v>
      </c>
      <c r="J573" s="408">
        <v>18</v>
      </c>
      <c r="K573" s="408">
        <v>14</v>
      </c>
      <c r="L573" s="408">
        <v>19</v>
      </c>
      <c r="M573" s="408">
        <v>-5</v>
      </c>
      <c r="N573" s="408">
        <v>39.2</v>
      </c>
      <c r="O573" s="408">
        <v>53.2</v>
      </c>
      <c r="P573" s="408">
        <v>-14</v>
      </c>
    </row>
    <row r="574" spans="1:16" ht="12.75">
      <c r="A574" s="408">
        <v>1500</v>
      </c>
      <c r="B574" s="409" t="s">
        <v>710</v>
      </c>
      <c r="C574" s="408" t="s">
        <v>544</v>
      </c>
      <c r="D574" s="409" t="s">
        <v>545</v>
      </c>
      <c r="E574" s="408">
        <v>2.8</v>
      </c>
      <c r="F574" s="408">
        <v>0</v>
      </c>
      <c r="G574" s="408">
        <v>3</v>
      </c>
      <c r="H574" s="408">
        <v>8</v>
      </c>
      <c r="I574" s="408">
        <v>0</v>
      </c>
      <c r="J574" s="408">
        <v>11</v>
      </c>
      <c r="K574" s="408">
        <v>8</v>
      </c>
      <c r="L574" s="408">
        <v>8</v>
      </c>
      <c r="M574" s="408">
        <v>0</v>
      </c>
      <c r="N574" s="408">
        <v>22.4</v>
      </c>
      <c r="O574" s="408">
        <v>22.4</v>
      </c>
      <c r="P574" s="408">
        <v>0</v>
      </c>
    </row>
    <row r="575" spans="1:16" ht="12.75">
      <c r="A575" s="408">
        <v>1500</v>
      </c>
      <c r="B575" s="409" t="s">
        <v>710</v>
      </c>
      <c r="C575" s="408" t="s">
        <v>725</v>
      </c>
      <c r="D575" s="409" t="s">
        <v>726</v>
      </c>
      <c r="E575" s="408">
        <v>2.8</v>
      </c>
      <c r="F575" s="408">
        <v>0</v>
      </c>
      <c r="G575" s="408">
        <v>3</v>
      </c>
      <c r="H575" s="408">
        <v>5</v>
      </c>
      <c r="I575" s="408">
        <v>0</v>
      </c>
      <c r="J575" s="408">
        <v>8</v>
      </c>
      <c r="K575" s="408">
        <v>5</v>
      </c>
      <c r="L575" s="408">
        <v>8</v>
      </c>
      <c r="M575" s="408">
        <v>-3</v>
      </c>
      <c r="N575" s="408">
        <v>14</v>
      </c>
      <c r="O575" s="408">
        <v>22.4</v>
      </c>
      <c r="P575" s="408">
        <v>-8.4</v>
      </c>
    </row>
    <row r="576" spans="1:16" ht="12.75">
      <c r="A576" s="408">
        <v>1500</v>
      </c>
      <c r="B576" s="409" t="s">
        <v>710</v>
      </c>
      <c r="C576" s="408" t="s">
        <v>546</v>
      </c>
      <c r="D576" s="409" t="s">
        <v>547</v>
      </c>
      <c r="E576" s="408">
        <v>2.8</v>
      </c>
      <c r="F576" s="408">
        <v>0</v>
      </c>
      <c r="G576" s="408">
        <v>2</v>
      </c>
      <c r="H576" s="408">
        <v>11</v>
      </c>
      <c r="I576" s="408">
        <v>0</v>
      </c>
      <c r="J576" s="408">
        <v>13</v>
      </c>
      <c r="K576" s="408">
        <v>11</v>
      </c>
      <c r="L576" s="408">
        <v>12</v>
      </c>
      <c r="M576" s="408">
        <v>-1</v>
      </c>
      <c r="N576" s="408">
        <v>30.8</v>
      </c>
      <c r="O576" s="408">
        <v>33.6</v>
      </c>
      <c r="P576" s="408">
        <v>-2.8</v>
      </c>
    </row>
    <row r="577" spans="1:16" ht="12.75">
      <c r="A577" s="408">
        <v>1500</v>
      </c>
      <c r="B577" s="409" t="s">
        <v>710</v>
      </c>
      <c r="C577" s="408" t="s">
        <v>548</v>
      </c>
      <c r="D577" s="409" t="s">
        <v>549</v>
      </c>
      <c r="E577" s="408">
        <v>2.8</v>
      </c>
      <c r="F577" s="408">
        <v>0</v>
      </c>
      <c r="G577" s="408">
        <v>0</v>
      </c>
      <c r="H577" s="408">
        <v>8</v>
      </c>
      <c r="I577" s="408">
        <v>0</v>
      </c>
      <c r="J577" s="408">
        <v>8</v>
      </c>
      <c r="K577" s="408">
        <v>8</v>
      </c>
      <c r="L577" s="408">
        <v>9</v>
      </c>
      <c r="M577" s="408">
        <v>-1</v>
      </c>
      <c r="N577" s="408">
        <v>22.4</v>
      </c>
      <c r="O577" s="408">
        <v>25.2</v>
      </c>
      <c r="P577" s="408">
        <v>-2.8</v>
      </c>
    </row>
    <row r="578" spans="1:16" ht="12.75">
      <c r="A578" s="408">
        <v>1500</v>
      </c>
      <c r="B578" s="409" t="s">
        <v>710</v>
      </c>
      <c r="C578" s="408" t="s">
        <v>550</v>
      </c>
      <c r="D578" s="409" t="s">
        <v>551</v>
      </c>
      <c r="E578" s="408">
        <v>2.8</v>
      </c>
      <c r="F578" s="408">
        <v>0</v>
      </c>
      <c r="G578" s="408">
        <v>1</v>
      </c>
      <c r="H578" s="408">
        <v>6</v>
      </c>
      <c r="I578" s="408">
        <v>0</v>
      </c>
      <c r="J578" s="408">
        <v>7</v>
      </c>
      <c r="K578" s="408">
        <v>6</v>
      </c>
      <c r="L578" s="408">
        <v>2</v>
      </c>
      <c r="M578" s="408">
        <v>4</v>
      </c>
      <c r="N578" s="408">
        <v>16.8</v>
      </c>
      <c r="O578" s="408">
        <v>5.6</v>
      </c>
      <c r="P578" s="408">
        <v>11.2</v>
      </c>
    </row>
    <row r="579" spans="1:16" ht="12.75">
      <c r="A579" s="408">
        <v>1500</v>
      </c>
      <c r="B579" s="409" t="s">
        <v>710</v>
      </c>
      <c r="C579" s="408" t="s">
        <v>727</v>
      </c>
      <c r="D579" s="409" t="s">
        <v>728</v>
      </c>
      <c r="E579" s="408">
        <v>2.8</v>
      </c>
      <c r="F579" s="408">
        <v>0</v>
      </c>
      <c r="G579" s="408">
        <v>5</v>
      </c>
      <c r="H579" s="408">
        <v>20</v>
      </c>
      <c r="I579" s="408">
        <v>0</v>
      </c>
      <c r="J579" s="408">
        <v>25</v>
      </c>
      <c r="K579" s="408">
        <v>20</v>
      </c>
      <c r="L579" s="408">
        <v>15.5</v>
      </c>
      <c r="M579" s="408">
        <v>4.5</v>
      </c>
      <c r="N579" s="408">
        <v>56</v>
      </c>
      <c r="O579" s="408">
        <v>43.4</v>
      </c>
      <c r="P579" s="408">
        <v>12.6</v>
      </c>
    </row>
    <row r="580" spans="1:16" ht="12.75">
      <c r="A580" s="408">
        <v>1500</v>
      </c>
      <c r="B580" s="409" t="s">
        <v>710</v>
      </c>
      <c r="C580" s="408" t="s">
        <v>552</v>
      </c>
      <c r="D580" s="409" t="s">
        <v>553</v>
      </c>
      <c r="E580" s="408">
        <v>2.8</v>
      </c>
      <c r="F580" s="408">
        <v>0</v>
      </c>
      <c r="G580" s="408">
        <v>5</v>
      </c>
      <c r="H580" s="408">
        <v>14</v>
      </c>
      <c r="I580" s="408">
        <v>0</v>
      </c>
      <c r="J580" s="408">
        <v>19</v>
      </c>
      <c r="K580" s="408">
        <v>14</v>
      </c>
      <c r="L580" s="408">
        <v>7</v>
      </c>
      <c r="M580" s="408">
        <v>7</v>
      </c>
      <c r="N580" s="408">
        <v>39.2</v>
      </c>
      <c r="O580" s="408">
        <v>19.6</v>
      </c>
      <c r="P580" s="408">
        <v>19.6</v>
      </c>
    </row>
    <row r="581" spans="1:16" ht="25.5">
      <c r="A581" s="408">
        <v>1500</v>
      </c>
      <c r="B581" s="409" t="s">
        <v>710</v>
      </c>
      <c r="C581" s="408" t="s">
        <v>729</v>
      </c>
      <c r="D581" s="409" t="s">
        <v>730</v>
      </c>
      <c r="E581" s="408">
        <v>2.8</v>
      </c>
      <c r="F581" s="408">
        <v>0</v>
      </c>
      <c r="G581" s="408">
        <v>2</v>
      </c>
      <c r="H581" s="408">
        <v>5</v>
      </c>
      <c r="I581" s="408">
        <v>0</v>
      </c>
      <c r="J581" s="408">
        <v>7</v>
      </c>
      <c r="K581" s="408">
        <v>5</v>
      </c>
      <c r="L581" s="408">
        <v>9</v>
      </c>
      <c r="M581" s="408">
        <v>-4</v>
      </c>
      <c r="N581" s="408">
        <v>14</v>
      </c>
      <c r="O581" s="408">
        <v>25.2</v>
      </c>
      <c r="P581" s="408">
        <v>-11.2</v>
      </c>
    </row>
    <row r="582" spans="1:16" ht="25.5">
      <c r="A582" s="408">
        <v>1500</v>
      </c>
      <c r="B582" s="409" t="s">
        <v>710</v>
      </c>
      <c r="C582" s="408" t="s">
        <v>731</v>
      </c>
      <c r="D582" s="409" t="s">
        <v>732</v>
      </c>
      <c r="E582" s="408">
        <v>2.8</v>
      </c>
      <c r="F582" s="408">
        <v>0</v>
      </c>
      <c r="G582" s="408">
        <v>3</v>
      </c>
      <c r="H582" s="408">
        <v>6</v>
      </c>
      <c r="I582" s="408">
        <v>0</v>
      </c>
      <c r="J582" s="408">
        <v>9</v>
      </c>
      <c r="K582" s="408">
        <v>6</v>
      </c>
      <c r="L582" s="408">
        <v>5</v>
      </c>
      <c r="M582" s="408">
        <v>1</v>
      </c>
      <c r="N582" s="408">
        <v>16.8</v>
      </c>
      <c r="O582" s="408">
        <v>14</v>
      </c>
      <c r="P582" s="408">
        <v>2.8</v>
      </c>
    </row>
    <row r="583" spans="1:16" ht="12.75">
      <c r="A583" s="408">
        <v>1500</v>
      </c>
      <c r="B583" s="409" t="s">
        <v>710</v>
      </c>
      <c r="C583" s="408" t="s">
        <v>554</v>
      </c>
      <c r="D583" s="409" t="s">
        <v>555</v>
      </c>
      <c r="E583" s="408">
        <v>2.8</v>
      </c>
      <c r="F583" s="408">
        <v>0</v>
      </c>
      <c r="G583" s="408">
        <v>0</v>
      </c>
      <c r="H583" s="408">
        <v>4</v>
      </c>
      <c r="I583" s="408">
        <v>0</v>
      </c>
      <c r="J583" s="408">
        <v>4</v>
      </c>
      <c r="K583" s="408">
        <v>4</v>
      </c>
      <c r="L583" s="408">
        <v>3</v>
      </c>
      <c r="M583" s="408">
        <v>1</v>
      </c>
      <c r="N583" s="408">
        <v>11.2</v>
      </c>
      <c r="O583" s="408">
        <v>8.4</v>
      </c>
      <c r="P583" s="408">
        <v>2.8</v>
      </c>
    </row>
    <row r="584" spans="1:16" ht="12.75">
      <c r="A584" s="408">
        <v>1500</v>
      </c>
      <c r="B584" s="409" t="s">
        <v>710</v>
      </c>
      <c r="C584" s="408" t="s">
        <v>733</v>
      </c>
      <c r="D584" s="409" t="s">
        <v>734</v>
      </c>
      <c r="E584" s="408">
        <v>1</v>
      </c>
      <c r="F584" s="408">
        <v>0</v>
      </c>
      <c r="G584" s="408">
        <v>0</v>
      </c>
      <c r="H584" s="408">
        <v>16</v>
      </c>
      <c r="I584" s="408">
        <v>0</v>
      </c>
      <c r="J584" s="408">
        <v>16</v>
      </c>
      <c r="K584" s="408">
        <v>16</v>
      </c>
      <c r="L584" s="408">
        <v>13</v>
      </c>
      <c r="M584" s="408">
        <v>3</v>
      </c>
      <c r="N584" s="408">
        <v>16</v>
      </c>
      <c r="O584" s="408">
        <v>13</v>
      </c>
      <c r="P584" s="408">
        <v>3</v>
      </c>
    </row>
    <row r="585" spans="1:16" ht="12.75">
      <c r="A585" s="408">
        <v>1500</v>
      </c>
      <c r="B585" s="409" t="s">
        <v>710</v>
      </c>
      <c r="C585" s="408" t="s">
        <v>556</v>
      </c>
      <c r="D585" s="409" t="s">
        <v>557</v>
      </c>
      <c r="E585" s="408">
        <v>2.8</v>
      </c>
      <c r="F585" s="408">
        <v>0</v>
      </c>
      <c r="G585" s="408">
        <v>12</v>
      </c>
      <c r="H585" s="408">
        <v>34</v>
      </c>
      <c r="I585" s="408">
        <v>1</v>
      </c>
      <c r="J585" s="408">
        <v>47</v>
      </c>
      <c r="K585" s="408">
        <v>34.5</v>
      </c>
      <c r="L585" s="408">
        <v>21</v>
      </c>
      <c r="M585" s="408">
        <v>13.5</v>
      </c>
      <c r="N585" s="408">
        <v>96.6</v>
      </c>
      <c r="O585" s="408">
        <v>58.8</v>
      </c>
      <c r="P585" s="408">
        <v>37.8</v>
      </c>
    </row>
    <row r="586" spans="1:16" ht="12.75">
      <c r="A586" s="408">
        <v>1500</v>
      </c>
      <c r="B586" s="409" t="s">
        <v>710</v>
      </c>
      <c r="C586" s="408" t="s">
        <v>735</v>
      </c>
      <c r="D586" s="409" t="s">
        <v>736</v>
      </c>
      <c r="E586" s="408">
        <v>2.8</v>
      </c>
      <c r="F586" s="408">
        <v>0</v>
      </c>
      <c r="G586" s="408">
        <v>3</v>
      </c>
      <c r="H586" s="408">
        <v>8</v>
      </c>
      <c r="I586" s="408">
        <v>0</v>
      </c>
      <c r="J586" s="408">
        <v>11</v>
      </c>
      <c r="K586" s="408">
        <v>8</v>
      </c>
      <c r="L586" s="408">
        <v>6</v>
      </c>
      <c r="M586" s="408">
        <v>2</v>
      </c>
      <c r="N586" s="408">
        <v>22.4</v>
      </c>
      <c r="O586" s="408">
        <v>16.8</v>
      </c>
      <c r="P586" s="408">
        <v>5.6</v>
      </c>
    </row>
    <row r="587" spans="1:16" ht="12.75">
      <c r="A587" s="408">
        <v>1500</v>
      </c>
      <c r="B587" s="409" t="s">
        <v>710</v>
      </c>
      <c r="C587" s="408" t="s">
        <v>573</v>
      </c>
      <c r="D587" s="409" t="s">
        <v>306</v>
      </c>
      <c r="E587" s="408">
        <v>1</v>
      </c>
      <c r="F587" s="408">
        <v>0</v>
      </c>
      <c r="G587" s="408">
        <v>13</v>
      </c>
      <c r="H587" s="408">
        <v>18</v>
      </c>
      <c r="I587" s="408">
        <v>0</v>
      </c>
      <c r="J587" s="408">
        <v>31</v>
      </c>
      <c r="K587" s="408">
        <v>18</v>
      </c>
      <c r="L587" s="408">
        <v>19.5</v>
      </c>
      <c r="M587" s="408">
        <v>-1.5</v>
      </c>
      <c r="N587" s="408">
        <v>18</v>
      </c>
      <c r="O587" s="408">
        <v>19.5</v>
      </c>
      <c r="P587" s="408">
        <v>-1.5</v>
      </c>
    </row>
    <row r="588" spans="1:16" ht="12.75">
      <c r="A588" s="408">
        <v>1500</v>
      </c>
      <c r="B588" s="409" t="s">
        <v>710</v>
      </c>
      <c r="C588" s="408" t="s">
        <v>574</v>
      </c>
      <c r="D588" s="409" t="s">
        <v>310</v>
      </c>
      <c r="E588" s="408">
        <v>1</v>
      </c>
      <c r="F588" s="408">
        <v>0</v>
      </c>
      <c r="G588" s="408">
        <v>18</v>
      </c>
      <c r="H588" s="408">
        <v>30</v>
      </c>
      <c r="I588" s="408">
        <v>0</v>
      </c>
      <c r="J588" s="408">
        <v>48</v>
      </c>
      <c r="K588" s="408">
        <v>30</v>
      </c>
      <c r="L588" s="408">
        <v>41</v>
      </c>
      <c r="M588" s="408">
        <v>-11</v>
      </c>
      <c r="N588" s="408">
        <v>30</v>
      </c>
      <c r="O588" s="408">
        <v>41</v>
      </c>
      <c r="P588" s="408">
        <v>-11</v>
      </c>
    </row>
    <row r="589" spans="1:16" ht="12.75">
      <c r="A589" s="408">
        <v>1500</v>
      </c>
      <c r="B589" s="409" t="s">
        <v>710</v>
      </c>
      <c r="C589" s="408" t="s">
        <v>579</v>
      </c>
      <c r="D589" s="409" t="s">
        <v>316</v>
      </c>
      <c r="E589" s="408">
        <v>1</v>
      </c>
      <c r="F589" s="408">
        <v>0</v>
      </c>
      <c r="G589" s="408">
        <v>17</v>
      </c>
      <c r="H589" s="408">
        <v>23</v>
      </c>
      <c r="I589" s="408">
        <v>0</v>
      </c>
      <c r="J589" s="408">
        <v>40</v>
      </c>
      <c r="K589" s="408">
        <v>23</v>
      </c>
      <c r="L589" s="408">
        <v>22.5</v>
      </c>
      <c r="M589" s="408">
        <v>0.5</v>
      </c>
      <c r="N589" s="408">
        <v>23</v>
      </c>
      <c r="O589" s="408">
        <v>22.5</v>
      </c>
      <c r="P589" s="408">
        <v>0.5</v>
      </c>
    </row>
    <row r="590" spans="1:16" ht="12.75">
      <c r="A590" s="408">
        <v>1500</v>
      </c>
      <c r="B590" s="409" t="s">
        <v>710</v>
      </c>
      <c r="C590" s="408" t="s">
        <v>581</v>
      </c>
      <c r="D590" s="409" t="s">
        <v>320</v>
      </c>
      <c r="E590" s="408">
        <v>1</v>
      </c>
      <c r="F590" s="408">
        <v>0</v>
      </c>
      <c r="G590" s="408">
        <v>2</v>
      </c>
      <c r="H590" s="408">
        <v>14</v>
      </c>
      <c r="I590" s="408">
        <v>0</v>
      </c>
      <c r="J590" s="408">
        <v>16</v>
      </c>
      <c r="K590" s="408">
        <v>14</v>
      </c>
      <c r="L590" s="408">
        <v>17</v>
      </c>
      <c r="M590" s="408">
        <v>-3</v>
      </c>
      <c r="N590" s="408">
        <v>14</v>
      </c>
      <c r="O590" s="408">
        <v>17</v>
      </c>
      <c r="P590" s="408">
        <v>-3</v>
      </c>
    </row>
    <row r="591" spans="1:16" ht="12.75">
      <c r="A591" s="408">
        <v>1500</v>
      </c>
      <c r="B591" s="409" t="s">
        <v>710</v>
      </c>
      <c r="C591" s="408" t="s">
        <v>584</v>
      </c>
      <c r="D591" s="409" t="s">
        <v>324</v>
      </c>
      <c r="E591" s="408">
        <v>1</v>
      </c>
      <c r="F591" s="408">
        <v>0</v>
      </c>
      <c r="G591" s="408">
        <v>17</v>
      </c>
      <c r="H591" s="408">
        <v>27</v>
      </c>
      <c r="I591" s="408">
        <v>0</v>
      </c>
      <c r="J591" s="408">
        <v>44</v>
      </c>
      <c r="K591" s="408">
        <v>27</v>
      </c>
      <c r="L591" s="408">
        <v>28</v>
      </c>
      <c r="M591" s="408">
        <v>-1</v>
      </c>
      <c r="N591" s="408">
        <v>27</v>
      </c>
      <c r="O591" s="408">
        <v>28</v>
      </c>
      <c r="P591" s="408">
        <v>-1</v>
      </c>
    </row>
    <row r="592" spans="1:16" ht="12.75">
      <c r="A592" s="408">
        <v>1500</v>
      </c>
      <c r="B592" s="409" t="s">
        <v>710</v>
      </c>
      <c r="C592" s="408" t="s">
        <v>587</v>
      </c>
      <c r="D592" s="409" t="s">
        <v>330</v>
      </c>
      <c r="E592" s="408">
        <v>1.2</v>
      </c>
      <c r="F592" s="408">
        <v>0</v>
      </c>
      <c r="G592" s="408">
        <v>72</v>
      </c>
      <c r="H592" s="408">
        <v>142</v>
      </c>
      <c r="I592" s="408">
        <v>3</v>
      </c>
      <c r="J592" s="408">
        <v>217</v>
      </c>
      <c r="K592" s="408">
        <v>143.5</v>
      </c>
      <c r="L592" s="408">
        <v>144</v>
      </c>
      <c r="M592" s="408">
        <v>-0.5</v>
      </c>
      <c r="N592" s="408">
        <v>172.2</v>
      </c>
      <c r="O592" s="408">
        <v>172.8</v>
      </c>
      <c r="P592" s="408">
        <v>-0.6</v>
      </c>
    </row>
    <row r="593" spans="1:16" ht="12.75">
      <c r="A593" s="408">
        <v>1500</v>
      </c>
      <c r="B593" s="409" t="s">
        <v>710</v>
      </c>
      <c r="C593" s="408" t="s">
        <v>588</v>
      </c>
      <c r="D593" s="409" t="s">
        <v>589</v>
      </c>
      <c r="E593" s="408">
        <v>1.65</v>
      </c>
      <c r="F593" s="408">
        <v>0</v>
      </c>
      <c r="G593" s="408">
        <v>20</v>
      </c>
      <c r="H593" s="408">
        <v>64</v>
      </c>
      <c r="I593" s="408">
        <v>1</v>
      </c>
      <c r="J593" s="408">
        <v>85</v>
      </c>
      <c r="K593" s="408">
        <v>64.5</v>
      </c>
      <c r="L593" s="408">
        <v>60.5</v>
      </c>
      <c r="M593" s="408">
        <v>4</v>
      </c>
      <c r="N593" s="408">
        <v>106.42</v>
      </c>
      <c r="O593" s="408">
        <v>99.82</v>
      </c>
      <c r="P593" s="408">
        <v>6.6</v>
      </c>
    </row>
    <row r="594" spans="1:16" ht="12.75">
      <c r="A594" s="408">
        <v>1500</v>
      </c>
      <c r="B594" s="409" t="s">
        <v>710</v>
      </c>
      <c r="C594" s="408" t="s">
        <v>590</v>
      </c>
      <c r="D594" s="409" t="s">
        <v>338</v>
      </c>
      <c r="E594" s="408">
        <v>1</v>
      </c>
      <c r="F594" s="408">
        <v>0</v>
      </c>
      <c r="G594" s="408">
        <v>22</v>
      </c>
      <c r="H594" s="408">
        <v>98</v>
      </c>
      <c r="I594" s="408">
        <v>0</v>
      </c>
      <c r="J594" s="408">
        <v>120</v>
      </c>
      <c r="K594" s="408">
        <v>98</v>
      </c>
      <c r="L594" s="408">
        <v>84</v>
      </c>
      <c r="M594" s="408">
        <v>14</v>
      </c>
      <c r="N594" s="408">
        <v>98</v>
      </c>
      <c r="O594" s="408">
        <v>84</v>
      </c>
      <c r="P594" s="408">
        <v>14</v>
      </c>
    </row>
    <row r="595" spans="1:16" ht="12.75">
      <c r="A595" s="408">
        <v>1500</v>
      </c>
      <c r="B595" s="409" t="s">
        <v>710</v>
      </c>
      <c r="C595" s="408" t="s">
        <v>709</v>
      </c>
      <c r="D595" s="409" t="s">
        <v>342</v>
      </c>
      <c r="E595" s="408">
        <v>1.2</v>
      </c>
      <c r="F595" s="408">
        <v>0</v>
      </c>
      <c r="G595" s="408">
        <v>1</v>
      </c>
      <c r="H595" s="408">
        <v>16</v>
      </c>
      <c r="I595" s="408">
        <v>0</v>
      </c>
      <c r="J595" s="408">
        <v>17</v>
      </c>
      <c r="K595" s="408">
        <v>16</v>
      </c>
      <c r="L595" s="408">
        <v>18</v>
      </c>
      <c r="M595" s="408">
        <v>-2</v>
      </c>
      <c r="N595" s="408">
        <v>19.2</v>
      </c>
      <c r="O595" s="408">
        <v>21.6</v>
      </c>
      <c r="P595" s="408">
        <v>-2.4</v>
      </c>
    </row>
    <row r="596" spans="1:16" ht="12.75">
      <c r="A596" s="408">
        <v>1500</v>
      </c>
      <c r="B596" s="409" t="s">
        <v>710</v>
      </c>
      <c r="C596" s="408" t="s">
        <v>591</v>
      </c>
      <c r="D596" s="409" t="s">
        <v>344</v>
      </c>
      <c r="E596" s="408">
        <v>1.2</v>
      </c>
      <c r="F596" s="408">
        <v>0</v>
      </c>
      <c r="G596" s="408">
        <v>2</v>
      </c>
      <c r="H596" s="408">
        <v>18</v>
      </c>
      <c r="I596" s="408">
        <v>0</v>
      </c>
      <c r="J596" s="408">
        <v>20</v>
      </c>
      <c r="K596" s="408">
        <v>18</v>
      </c>
      <c r="L596" s="408">
        <v>14</v>
      </c>
      <c r="M596" s="408">
        <v>4</v>
      </c>
      <c r="N596" s="408">
        <v>21.6</v>
      </c>
      <c r="O596" s="408">
        <v>16.8</v>
      </c>
      <c r="P596" s="408">
        <v>4.8</v>
      </c>
    </row>
    <row r="597" spans="1:16" ht="12.75">
      <c r="A597" s="408">
        <v>1500</v>
      </c>
      <c r="B597" s="409" t="s">
        <v>710</v>
      </c>
      <c r="C597" s="408" t="s">
        <v>592</v>
      </c>
      <c r="D597" s="409" t="s">
        <v>348</v>
      </c>
      <c r="E597" s="408">
        <v>1</v>
      </c>
      <c r="F597" s="408">
        <v>0</v>
      </c>
      <c r="G597" s="408">
        <v>24</v>
      </c>
      <c r="H597" s="408">
        <v>33</v>
      </c>
      <c r="I597" s="408">
        <v>0</v>
      </c>
      <c r="J597" s="408">
        <v>57</v>
      </c>
      <c r="K597" s="408">
        <v>33</v>
      </c>
      <c r="L597" s="408">
        <v>33.5</v>
      </c>
      <c r="M597" s="408">
        <v>-0.5</v>
      </c>
      <c r="N597" s="408">
        <v>33</v>
      </c>
      <c r="O597" s="408">
        <v>33.5</v>
      </c>
      <c r="P597" s="408">
        <v>-0.5</v>
      </c>
    </row>
    <row r="598" spans="1:16" ht="12.75">
      <c r="A598" s="408">
        <v>1500</v>
      </c>
      <c r="B598" s="409" t="s">
        <v>710</v>
      </c>
      <c r="C598" s="408" t="s">
        <v>737</v>
      </c>
      <c r="D598" s="409" t="s">
        <v>712</v>
      </c>
      <c r="E598" s="408">
        <v>1</v>
      </c>
      <c r="F598" s="408">
        <v>0</v>
      </c>
      <c r="G598" s="408">
        <v>22</v>
      </c>
      <c r="H598" s="408">
        <v>20</v>
      </c>
      <c r="I598" s="408">
        <v>1</v>
      </c>
      <c r="J598" s="408">
        <v>43</v>
      </c>
      <c r="K598" s="408">
        <v>20.5</v>
      </c>
      <c r="L598" s="408">
        <v>30.5</v>
      </c>
      <c r="M598" s="408">
        <v>-10</v>
      </c>
      <c r="N598" s="408">
        <v>20.5</v>
      </c>
      <c r="O598" s="408">
        <v>30.5</v>
      </c>
      <c r="P598" s="408">
        <v>-10</v>
      </c>
    </row>
    <row r="599" spans="1:16" ht="12.75">
      <c r="A599" s="408">
        <v>1500</v>
      </c>
      <c r="B599" s="409" t="s">
        <v>710</v>
      </c>
      <c r="C599" s="408" t="s">
        <v>738</v>
      </c>
      <c r="D599" s="409" t="s">
        <v>714</v>
      </c>
      <c r="E599" s="408">
        <v>1</v>
      </c>
      <c r="F599" s="408">
        <v>0</v>
      </c>
      <c r="G599" s="408">
        <v>3</v>
      </c>
      <c r="H599" s="408">
        <v>16</v>
      </c>
      <c r="I599" s="408">
        <v>0</v>
      </c>
      <c r="J599" s="408">
        <v>19</v>
      </c>
      <c r="K599" s="408">
        <v>16</v>
      </c>
      <c r="L599" s="408">
        <v>12</v>
      </c>
      <c r="M599" s="408">
        <v>4</v>
      </c>
      <c r="N599" s="408">
        <v>16</v>
      </c>
      <c r="O599" s="408">
        <v>12</v>
      </c>
      <c r="P599" s="408">
        <v>4</v>
      </c>
    </row>
    <row r="600" spans="1:16" ht="25.5">
      <c r="A600" s="408">
        <v>1500</v>
      </c>
      <c r="B600" s="409" t="s">
        <v>710</v>
      </c>
      <c r="C600" s="408" t="s">
        <v>739</v>
      </c>
      <c r="D600" s="409" t="s">
        <v>716</v>
      </c>
      <c r="E600" s="408">
        <v>1</v>
      </c>
      <c r="F600" s="408">
        <v>0</v>
      </c>
      <c r="G600" s="408">
        <v>4</v>
      </c>
      <c r="H600" s="408">
        <v>10</v>
      </c>
      <c r="I600" s="408">
        <v>0</v>
      </c>
      <c r="J600" s="408">
        <v>14</v>
      </c>
      <c r="K600" s="408">
        <v>10</v>
      </c>
      <c r="L600" s="408">
        <v>8</v>
      </c>
      <c r="M600" s="408">
        <v>2</v>
      </c>
      <c r="N600" s="408">
        <v>10</v>
      </c>
      <c r="O600" s="408">
        <v>8</v>
      </c>
      <c r="P600" s="408">
        <v>2</v>
      </c>
    </row>
    <row r="601" spans="1:16" ht="12.75">
      <c r="A601" s="408">
        <v>1500</v>
      </c>
      <c r="B601" s="409" t="s">
        <v>710</v>
      </c>
      <c r="C601" s="408" t="s">
        <v>636</v>
      </c>
      <c r="D601" s="409" t="s">
        <v>637</v>
      </c>
      <c r="E601" s="408">
        <v>1</v>
      </c>
      <c r="F601" s="408">
        <v>0</v>
      </c>
      <c r="G601" s="408">
        <v>8</v>
      </c>
      <c r="H601" s="408">
        <v>8</v>
      </c>
      <c r="I601" s="408">
        <v>0</v>
      </c>
      <c r="J601" s="408">
        <v>16</v>
      </c>
      <c r="K601" s="408">
        <v>8</v>
      </c>
      <c r="L601" s="408">
        <v>8</v>
      </c>
      <c r="M601" s="408">
        <v>0</v>
      </c>
      <c r="N601" s="408">
        <v>8</v>
      </c>
      <c r="O601" s="408">
        <v>8</v>
      </c>
      <c r="P601" s="408">
        <v>0</v>
      </c>
    </row>
    <row r="602" spans="1:16" ht="13.5" thickBot="1">
      <c r="A602" s="429"/>
      <c r="B602" s="428"/>
      <c r="C602" s="427"/>
      <c r="D602" s="428"/>
      <c r="E602" s="427"/>
      <c r="F602" s="427"/>
      <c r="G602" s="427"/>
      <c r="H602" s="427"/>
      <c r="I602" s="427"/>
      <c r="J602" s="427"/>
      <c r="K602" s="427"/>
      <c r="L602" s="427"/>
      <c r="M602" s="427"/>
      <c r="N602" s="427"/>
      <c r="O602" s="427"/>
      <c r="P602" s="430"/>
    </row>
    <row r="603" spans="1:16" ht="12.75">
      <c r="A603" s="416">
        <v>1500</v>
      </c>
      <c r="B603" s="417" t="s">
        <v>710</v>
      </c>
      <c r="C603" s="418" t="s">
        <v>594</v>
      </c>
      <c r="D603" s="417"/>
      <c r="E603" s="418"/>
      <c r="F603" s="418">
        <v>2522</v>
      </c>
      <c r="G603" s="418">
        <v>445</v>
      </c>
      <c r="H603" s="418">
        <v>5401</v>
      </c>
      <c r="I603" s="418">
        <v>56</v>
      </c>
      <c r="J603" s="418">
        <v>8424</v>
      </c>
      <c r="K603" s="418">
        <v>7951</v>
      </c>
      <c r="L603" s="418">
        <v>6521.5</v>
      </c>
      <c r="M603" s="418">
        <v>1429.5</v>
      </c>
      <c r="N603" s="418">
        <v>11751.15</v>
      </c>
      <c r="O603" s="418">
        <v>9738.75</v>
      </c>
      <c r="P603" s="419">
        <v>2012.4</v>
      </c>
    </row>
    <row r="604" spans="1:16" ht="12.75">
      <c r="A604" s="420">
        <v>1500</v>
      </c>
      <c r="B604" s="409" t="s">
        <v>710</v>
      </c>
      <c r="C604" s="408" t="s">
        <v>595</v>
      </c>
      <c r="D604" s="409"/>
      <c r="E604" s="408"/>
      <c r="F604" s="408">
        <v>1025</v>
      </c>
      <c r="G604" s="408">
        <v>343</v>
      </c>
      <c r="H604" s="408">
        <v>6706</v>
      </c>
      <c r="I604" s="408">
        <v>48</v>
      </c>
      <c r="J604" s="408">
        <v>8122</v>
      </c>
      <c r="K604" s="408">
        <v>7755</v>
      </c>
      <c r="L604" s="408">
        <v>8107.5</v>
      </c>
      <c r="M604" s="408">
        <v>-352.5</v>
      </c>
      <c r="N604" s="408">
        <v>11496.3</v>
      </c>
      <c r="O604" s="408">
        <v>11985.42</v>
      </c>
      <c r="P604" s="421">
        <v>-489.12</v>
      </c>
    </row>
    <row r="605" spans="1:16" ht="12.75">
      <c r="A605" s="420">
        <v>1500</v>
      </c>
      <c r="B605" s="409" t="s">
        <v>710</v>
      </c>
      <c r="C605" s="408" t="s">
        <v>596</v>
      </c>
      <c r="D605" s="409"/>
      <c r="E605" s="408"/>
      <c r="F605" s="408">
        <v>0</v>
      </c>
      <c r="G605" s="408">
        <v>30</v>
      </c>
      <c r="H605" s="408">
        <v>1057</v>
      </c>
      <c r="I605" s="408">
        <v>1</v>
      </c>
      <c r="J605" s="408">
        <v>1088</v>
      </c>
      <c r="K605" s="408">
        <v>1057.5</v>
      </c>
      <c r="L605" s="408">
        <v>546.5</v>
      </c>
      <c r="M605" s="408">
        <v>511</v>
      </c>
      <c r="N605" s="408">
        <v>1584.25</v>
      </c>
      <c r="O605" s="408">
        <v>828.83</v>
      </c>
      <c r="P605" s="421">
        <v>755.42</v>
      </c>
    </row>
    <row r="606" spans="1:16" ht="13.5" thickBot="1">
      <c r="A606" s="422">
        <v>1500</v>
      </c>
      <c r="B606" s="411" t="s">
        <v>710</v>
      </c>
      <c r="C606" s="410" t="s">
        <v>597</v>
      </c>
      <c r="D606" s="411"/>
      <c r="E606" s="410"/>
      <c r="F606" s="410">
        <v>0</v>
      </c>
      <c r="G606" s="410">
        <v>408</v>
      </c>
      <c r="H606" s="410">
        <v>1016</v>
      </c>
      <c r="I606" s="410">
        <v>11</v>
      </c>
      <c r="J606" s="410">
        <v>1435</v>
      </c>
      <c r="K606" s="410">
        <v>1021.5</v>
      </c>
      <c r="L606" s="410">
        <v>971.5</v>
      </c>
      <c r="M606" s="410">
        <v>50</v>
      </c>
      <c r="N606" s="410">
        <v>1823.9</v>
      </c>
      <c r="O606" s="410">
        <v>1688.3</v>
      </c>
      <c r="P606" s="423">
        <v>135.6</v>
      </c>
    </row>
    <row r="607" spans="1:16" ht="13.5" thickBot="1">
      <c r="A607" s="424"/>
      <c r="B607" s="425"/>
      <c r="C607" s="426" t="s">
        <v>125</v>
      </c>
      <c r="D607" s="425"/>
      <c r="E607" s="426"/>
      <c r="F607" s="426">
        <f aca="true" t="shared" si="4" ref="F607:P607">SUM(F603:F606)</f>
        <v>3547</v>
      </c>
      <c r="G607" s="426">
        <f t="shared" si="4"/>
        <v>1226</v>
      </c>
      <c r="H607" s="426">
        <f t="shared" si="4"/>
        <v>14180</v>
      </c>
      <c r="I607" s="426">
        <f t="shared" si="4"/>
        <v>116</v>
      </c>
      <c r="J607" s="426">
        <f t="shared" si="4"/>
        <v>19069</v>
      </c>
      <c r="K607" s="426">
        <f t="shared" si="4"/>
        <v>17785</v>
      </c>
      <c r="L607" s="426">
        <f t="shared" si="4"/>
        <v>16147</v>
      </c>
      <c r="M607" s="426">
        <f t="shared" si="4"/>
        <v>1638</v>
      </c>
      <c r="N607" s="426">
        <f t="shared" si="4"/>
        <v>26655.6</v>
      </c>
      <c r="O607" s="426">
        <f t="shared" si="4"/>
        <v>24241.3</v>
      </c>
      <c r="P607" s="426">
        <f t="shared" si="4"/>
        <v>2414.3</v>
      </c>
    </row>
    <row r="608" spans="1:16" ht="12.75">
      <c r="A608" s="408">
        <v>1600</v>
      </c>
      <c r="B608" s="409" t="s">
        <v>740</v>
      </c>
      <c r="C608" s="408" t="s">
        <v>741</v>
      </c>
      <c r="D608" s="409" t="s">
        <v>742</v>
      </c>
      <c r="E608" s="408">
        <v>3.5</v>
      </c>
      <c r="F608" s="408">
        <v>67</v>
      </c>
      <c r="G608" s="408">
        <v>18</v>
      </c>
      <c r="H608" s="408">
        <v>211</v>
      </c>
      <c r="I608" s="408">
        <v>3</v>
      </c>
      <c r="J608" s="408">
        <v>299</v>
      </c>
      <c r="K608" s="408">
        <v>279.5</v>
      </c>
      <c r="L608" s="408">
        <v>248</v>
      </c>
      <c r="M608" s="408">
        <v>31.5</v>
      </c>
      <c r="N608" s="408">
        <v>978.25</v>
      </c>
      <c r="O608" s="408">
        <v>868</v>
      </c>
      <c r="P608" s="408">
        <v>110.25</v>
      </c>
    </row>
    <row r="609" spans="1:16" ht="12.75">
      <c r="A609" s="408">
        <v>1600</v>
      </c>
      <c r="B609" s="409" t="s">
        <v>740</v>
      </c>
      <c r="C609" s="408" t="s">
        <v>743</v>
      </c>
      <c r="D609" s="409" t="s">
        <v>744</v>
      </c>
      <c r="E609" s="408">
        <v>3.5</v>
      </c>
      <c r="F609" s="408">
        <v>148</v>
      </c>
      <c r="G609" s="408">
        <v>18</v>
      </c>
      <c r="H609" s="408">
        <v>762</v>
      </c>
      <c r="I609" s="408">
        <v>1</v>
      </c>
      <c r="J609" s="408">
        <v>929</v>
      </c>
      <c r="K609" s="408">
        <v>910.5</v>
      </c>
      <c r="L609" s="408">
        <v>858</v>
      </c>
      <c r="M609" s="408">
        <v>52.5</v>
      </c>
      <c r="N609" s="408">
        <v>3186.75</v>
      </c>
      <c r="O609" s="408">
        <v>3003</v>
      </c>
      <c r="P609" s="408">
        <v>183.75</v>
      </c>
    </row>
    <row r="610" spans="1:16" ht="12.75">
      <c r="A610" s="408">
        <v>1600</v>
      </c>
      <c r="B610" s="409" t="s">
        <v>740</v>
      </c>
      <c r="C610" s="408" t="s">
        <v>745</v>
      </c>
      <c r="D610" s="409" t="s">
        <v>742</v>
      </c>
      <c r="E610" s="408">
        <v>3.5</v>
      </c>
      <c r="F610" s="408">
        <v>67</v>
      </c>
      <c r="G610" s="408">
        <v>8</v>
      </c>
      <c r="H610" s="408">
        <v>309</v>
      </c>
      <c r="I610" s="408">
        <v>0</v>
      </c>
      <c r="J610" s="408">
        <v>384</v>
      </c>
      <c r="K610" s="408">
        <v>376</v>
      </c>
      <c r="L610" s="408">
        <v>355.5</v>
      </c>
      <c r="M610" s="408">
        <v>20.5</v>
      </c>
      <c r="N610" s="408">
        <v>1316</v>
      </c>
      <c r="O610" s="408">
        <v>1244.25</v>
      </c>
      <c r="P610" s="408">
        <v>71.75</v>
      </c>
    </row>
    <row r="611" spans="1:16" ht="12.75">
      <c r="A611" s="408">
        <v>1600</v>
      </c>
      <c r="B611" s="409" t="s">
        <v>740</v>
      </c>
      <c r="C611" s="408" t="s">
        <v>386</v>
      </c>
      <c r="D611" s="409" t="s">
        <v>387</v>
      </c>
      <c r="E611" s="408">
        <v>2.25</v>
      </c>
      <c r="F611" s="408">
        <v>98</v>
      </c>
      <c r="G611" s="408">
        <v>8</v>
      </c>
      <c r="H611" s="408">
        <v>500</v>
      </c>
      <c r="I611" s="408">
        <v>1</v>
      </c>
      <c r="J611" s="408">
        <v>607</v>
      </c>
      <c r="K611" s="408">
        <v>598.5</v>
      </c>
      <c r="L611" s="408">
        <v>580</v>
      </c>
      <c r="M611" s="408">
        <v>18.5</v>
      </c>
      <c r="N611" s="408">
        <v>1346.62</v>
      </c>
      <c r="O611" s="408">
        <v>1305</v>
      </c>
      <c r="P611" s="408">
        <v>41.62</v>
      </c>
    </row>
    <row r="612" spans="1:16" ht="12.75">
      <c r="A612" s="408">
        <v>1600</v>
      </c>
      <c r="B612" s="409" t="s">
        <v>740</v>
      </c>
      <c r="C612" s="408" t="s">
        <v>746</v>
      </c>
      <c r="D612" s="409" t="s">
        <v>742</v>
      </c>
      <c r="E612" s="408">
        <v>3.5</v>
      </c>
      <c r="F612" s="408">
        <v>0</v>
      </c>
      <c r="G612" s="408">
        <v>0</v>
      </c>
      <c r="H612" s="408">
        <v>109</v>
      </c>
      <c r="I612" s="408">
        <v>0</v>
      </c>
      <c r="J612" s="408">
        <v>109</v>
      </c>
      <c r="K612" s="408">
        <v>109</v>
      </c>
      <c r="L612" s="408">
        <v>46</v>
      </c>
      <c r="M612" s="408">
        <v>63</v>
      </c>
      <c r="N612" s="408">
        <v>381.5</v>
      </c>
      <c r="O612" s="408">
        <v>161</v>
      </c>
      <c r="P612" s="408">
        <v>220.5</v>
      </c>
    </row>
    <row r="613" spans="1:16" ht="12.75">
      <c r="A613" s="408">
        <v>1600</v>
      </c>
      <c r="B613" s="409" t="s">
        <v>740</v>
      </c>
      <c r="C613" s="408" t="s">
        <v>747</v>
      </c>
      <c r="D613" s="409" t="s">
        <v>744</v>
      </c>
      <c r="E613" s="408">
        <v>3.5</v>
      </c>
      <c r="F613" s="408">
        <v>0</v>
      </c>
      <c r="G613" s="408">
        <v>38</v>
      </c>
      <c r="H613" s="408">
        <v>76</v>
      </c>
      <c r="I613" s="408">
        <v>1</v>
      </c>
      <c r="J613" s="408">
        <v>115</v>
      </c>
      <c r="K613" s="408">
        <v>76.5</v>
      </c>
      <c r="L613" s="408">
        <v>75</v>
      </c>
      <c r="M613" s="408">
        <v>1.5</v>
      </c>
      <c r="N613" s="408">
        <v>267.75</v>
      </c>
      <c r="O613" s="408">
        <v>262.5</v>
      </c>
      <c r="P613" s="408">
        <v>5.25</v>
      </c>
    </row>
    <row r="614" spans="1:16" ht="12.75">
      <c r="A614" s="408">
        <v>1600</v>
      </c>
      <c r="B614" s="409" t="s">
        <v>740</v>
      </c>
      <c r="C614" s="408" t="s">
        <v>748</v>
      </c>
      <c r="D614" s="409" t="s">
        <v>742</v>
      </c>
      <c r="E614" s="408">
        <v>3.5</v>
      </c>
      <c r="F614" s="408">
        <v>0</v>
      </c>
      <c r="G614" s="408">
        <v>3</v>
      </c>
      <c r="H614" s="408">
        <v>53</v>
      </c>
      <c r="I614" s="408">
        <v>1</v>
      </c>
      <c r="J614" s="408">
        <v>57</v>
      </c>
      <c r="K614" s="408">
        <v>53.5</v>
      </c>
      <c r="L614" s="408">
        <v>63</v>
      </c>
      <c r="M614" s="408">
        <v>-9.5</v>
      </c>
      <c r="N614" s="408">
        <v>187.25</v>
      </c>
      <c r="O614" s="408">
        <v>220.5</v>
      </c>
      <c r="P614" s="408">
        <v>-33.25</v>
      </c>
    </row>
    <row r="615" spans="1:16" ht="12.75">
      <c r="A615" s="408">
        <v>1600</v>
      </c>
      <c r="B615" s="409" t="s">
        <v>740</v>
      </c>
      <c r="C615" s="408" t="s">
        <v>570</v>
      </c>
      <c r="D615" s="409" t="s">
        <v>387</v>
      </c>
      <c r="E615" s="408">
        <v>2.25</v>
      </c>
      <c r="F615" s="408">
        <v>0</v>
      </c>
      <c r="G615" s="408">
        <v>14</v>
      </c>
      <c r="H615" s="408">
        <v>37</v>
      </c>
      <c r="I615" s="408">
        <v>0</v>
      </c>
      <c r="J615" s="408">
        <v>51</v>
      </c>
      <c r="K615" s="408">
        <v>37</v>
      </c>
      <c r="L615" s="408">
        <v>36</v>
      </c>
      <c r="M615" s="408">
        <v>1</v>
      </c>
      <c r="N615" s="408">
        <v>83.25</v>
      </c>
      <c r="O615" s="408">
        <v>81</v>
      </c>
      <c r="P615" s="408">
        <v>2.25</v>
      </c>
    </row>
    <row r="616" spans="1:16" ht="13.5" thickBot="1">
      <c r="A616" s="429"/>
      <c r="B616" s="428"/>
      <c r="C616" s="427"/>
      <c r="D616" s="428"/>
      <c r="E616" s="427"/>
      <c r="F616" s="427"/>
      <c r="G616" s="427"/>
      <c r="H616" s="427"/>
      <c r="I616" s="427"/>
      <c r="J616" s="427"/>
      <c r="K616" s="427"/>
      <c r="L616" s="427"/>
      <c r="M616" s="427"/>
      <c r="N616" s="427"/>
      <c r="O616" s="427"/>
      <c r="P616" s="430"/>
    </row>
    <row r="617" spans="1:16" ht="12.75">
      <c r="A617" s="416">
        <v>1600</v>
      </c>
      <c r="B617" s="417" t="s">
        <v>740</v>
      </c>
      <c r="C617" s="418" t="s">
        <v>594</v>
      </c>
      <c r="D617" s="417"/>
      <c r="E617" s="418"/>
      <c r="F617" s="418">
        <v>67</v>
      </c>
      <c r="G617" s="418">
        <v>18</v>
      </c>
      <c r="H617" s="418">
        <v>211</v>
      </c>
      <c r="I617" s="418">
        <v>3</v>
      </c>
      <c r="J617" s="418">
        <v>299</v>
      </c>
      <c r="K617" s="418">
        <v>279.5</v>
      </c>
      <c r="L617" s="418">
        <v>248</v>
      </c>
      <c r="M617" s="418">
        <v>31.5</v>
      </c>
      <c r="N617" s="418">
        <v>978.25</v>
      </c>
      <c r="O617" s="418">
        <v>868</v>
      </c>
      <c r="P617" s="419">
        <v>110.25</v>
      </c>
    </row>
    <row r="618" spans="1:16" ht="12.75">
      <c r="A618" s="420">
        <v>1600</v>
      </c>
      <c r="B618" s="409" t="s">
        <v>740</v>
      </c>
      <c r="C618" s="408" t="s">
        <v>595</v>
      </c>
      <c r="D618" s="409"/>
      <c r="E618" s="408"/>
      <c r="F618" s="408">
        <v>313</v>
      </c>
      <c r="G618" s="408">
        <v>34</v>
      </c>
      <c r="H618" s="408">
        <v>1571</v>
      </c>
      <c r="I618" s="408">
        <v>2</v>
      </c>
      <c r="J618" s="408">
        <v>1920</v>
      </c>
      <c r="K618" s="408">
        <v>1885</v>
      </c>
      <c r="L618" s="408">
        <v>1793.5</v>
      </c>
      <c r="M618" s="408">
        <v>91.5</v>
      </c>
      <c r="N618" s="408">
        <v>5849.38</v>
      </c>
      <c r="O618" s="408">
        <v>5552.25</v>
      </c>
      <c r="P618" s="421">
        <v>297.12</v>
      </c>
    </row>
    <row r="619" spans="1:16" ht="12.75">
      <c r="A619" s="420">
        <v>1600</v>
      </c>
      <c r="B619" s="409" t="s">
        <v>740</v>
      </c>
      <c r="C619" s="408" t="s">
        <v>596</v>
      </c>
      <c r="D619" s="409"/>
      <c r="E619" s="408"/>
      <c r="F619" s="408">
        <v>0</v>
      </c>
      <c r="G619" s="408">
        <v>0</v>
      </c>
      <c r="H619" s="408">
        <v>109</v>
      </c>
      <c r="I619" s="408">
        <v>0</v>
      </c>
      <c r="J619" s="408">
        <v>109</v>
      </c>
      <c r="K619" s="408">
        <v>109</v>
      </c>
      <c r="L619" s="408">
        <v>46</v>
      </c>
      <c r="M619" s="408">
        <v>63</v>
      </c>
      <c r="N619" s="408">
        <v>381.5</v>
      </c>
      <c r="O619" s="408">
        <v>161</v>
      </c>
      <c r="P619" s="421">
        <v>220.5</v>
      </c>
    </row>
    <row r="620" spans="1:16" ht="13.5" thickBot="1">
      <c r="A620" s="422">
        <v>1600</v>
      </c>
      <c r="B620" s="411" t="s">
        <v>740</v>
      </c>
      <c r="C620" s="410" t="s">
        <v>597</v>
      </c>
      <c r="D620" s="411"/>
      <c r="E620" s="410"/>
      <c r="F620" s="410">
        <v>0</v>
      </c>
      <c r="G620" s="410">
        <v>55</v>
      </c>
      <c r="H620" s="410">
        <v>166</v>
      </c>
      <c r="I620" s="410">
        <v>2</v>
      </c>
      <c r="J620" s="410">
        <v>223</v>
      </c>
      <c r="K620" s="410">
        <v>167</v>
      </c>
      <c r="L620" s="410">
        <v>174</v>
      </c>
      <c r="M620" s="410">
        <v>-7</v>
      </c>
      <c r="N620" s="410">
        <v>538.25</v>
      </c>
      <c r="O620" s="410">
        <v>564</v>
      </c>
      <c r="P620" s="423">
        <v>-25.75</v>
      </c>
    </row>
    <row r="621" spans="1:16" ht="13.5" thickBot="1">
      <c r="A621" s="424"/>
      <c r="B621" s="425"/>
      <c r="C621" s="426" t="s">
        <v>125</v>
      </c>
      <c r="D621" s="425"/>
      <c r="E621" s="426"/>
      <c r="F621" s="426">
        <f aca="true" t="shared" si="5" ref="F621:P621">SUM(F617:F620)</f>
        <v>380</v>
      </c>
      <c r="G621" s="426">
        <f t="shared" si="5"/>
        <v>107</v>
      </c>
      <c r="H621" s="426">
        <f t="shared" si="5"/>
        <v>2057</v>
      </c>
      <c r="I621" s="426">
        <f t="shared" si="5"/>
        <v>7</v>
      </c>
      <c r="J621" s="426">
        <f t="shared" si="5"/>
        <v>2551</v>
      </c>
      <c r="K621" s="426">
        <f t="shared" si="5"/>
        <v>2440.5</v>
      </c>
      <c r="L621" s="426">
        <f t="shared" si="5"/>
        <v>2261.5</v>
      </c>
      <c r="M621" s="426">
        <f t="shared" si="5"/>
        <v>179</v>
      </c>
      <c r="N621" s="426">
        <f t="shared" si="5"/>
        <v>7747.38</v>
      </c>
      <c r="O621" s="426">
        <f t="shared" si="5"/>
        <v>7145.25</v>
      </c>
      <c r="P621" s="426">
        <f t="shared" si="5"/>
        <v>602.12</v>
      </c>
    </row>
    <row r="622" spans="1:16" ht="12.75">
      <c r="A622" s="408">
        <v>1700</v>
      </c>
      <c r="B622" s="409" t="s">
        <v>749</v>
      </c>
      <c r="C622" s="408" t="s">
        <v>273</v>
      </c>
      <c r="D622" s="409" t="s">
        <v>274</v>
      </c>
      <c r="E622" s="408">
        <v>2.25</v>
      </c>
      <c r="F622" s="408">
        <v>4</v>
      </c>
      <c r="G622" s="408">
        <v>0</v>
      </c>
      <c r="H622" s="408">
        <v>2</v>
      </c>
      <c r="I622" s="408">
        <v>0</v>
      </c>
      <c r="J622" s="408">
        <v>6</v>
      </c>
      <c r="K622" s="408">
        <v>6</v>
      </c>
      <c r="L622" s="408">
        <v>0</v>
      </c>
      <c r="M622" s="408">
        <v>6</v>
      </c>
      <c r="N622" s="408">
        <v>13.5</v>
      </c>
      <c r="O622" s="408">
        <v>0</v>
      </c>
      <c r="P622" s="408">
        <v>13.5</v>
      </c>
    </row>
    <row r="623" spans="1:16" ht="12.75">
      <c r="A623" s="408">
        <v>1700</v>
      </c>
      <c r="B623" s="409" t="s">
        <v>749</v>
      </c>
      <c r="C623" s="408" t="s">
        <v>599</v>
      </c>
      <c r="D623" s="409" t="s">
        <v>449</v>
      </c>
      <c r="E623" s="408">
        <v>1.65</v>
      </c>
      <c r="F623" s="408">
        <v>18</v>
      </c>
      <c r="G623" s="408">
        <v>10</v>
      </c>
      <c r="H623" s="408">
        <v>62</v>
      </c>
      <c r="I623" s="408">
        <v>1</v>
      </c>
      <c r="J623" s="408">
        <v>91</v>
      </c>
      <c r="K623" s="408">
        <v>80.5</v>
      </c>
      <c r="L623" s="408">
        <v>76</v>
      </c>
      <c r="M623" s="408">
        <v>4.5</v>
      </c>
      <c r="N623" s="408">
        <v>132.82</v>
      </c>
      <c r="O623" s="408">
        <v>125.4</v>
      </c>
      <c r="P623" s="408">
        <v>7.42</v>
      </c>
    </row>
    <row r="624" spans="1:16" ht="12.75">
      <c r="A624" s="408">
        <v>1700</v>
      </c>
      <c r="B624" s="409" t="s">
        <v>749</v>
      </c>
      <c r="C624" s="408" t="s">
        <v>277</v>
      </c>
      <c r="D624" s="409" t="s">
        <v>278</v>
      </c>
      <c r="E624" s="408">
        <v>1.65</v>
      </c>
      <c r="F624" s="408">
        <v>74</v>
      </c>
      <c r="G624" s="408">
        <v>9</v>
      </c>
      <c r="H624" s="408">
        <v>272</v>
      </c>
      <c r="I624" s="408">
        <v>4</v>
      </c>
      <c r="J624" s="408">
        <v>359</v>
      </c>
      <c r="K624" s="408">
        <v>348</v>
      </c>
      <c r="L624" s="408">
        <v>349.5</v>
      </c>
      <c r="M624" s="408">
        <v>-1.5</v>
      </c>
      <c r="N624" s="408">
        <v>574.2</v>
      </c>
      <c r="O624" s="408">
        <v>576.67</v>
      </c>
      <c r="P624" s="408">
        <v>-2.47</v>
      </c>
    </row>
    <row r="625" spans="1:16" ht="12.75">
      <c r="A625" s="408">
        <v>1700</v>
      </c>
      <c r="B625" s="409" t="s">
        <v>749</v>
      </c>
      <c r="C625" s="408" t="s">
        <v>283</v>
      </c>
      <c r="D625" s="409" t="s">
        <v>284</v>
      </c>
      <c r="E625" s="408">
        <v>2.8</v>
      </c>
      <c r="F625" s="408">
        <v>32</v>
      </c>
      <c r="G625" s="408">
        <v>3</v>
      </c>
      <c r="H625" s="408">
        <v>57</v>
      </c>
      <c r="I625" s="408">
        <v>1</v>
      </c>
      <c r="J625" s="408">
        <v>93</v>
      </c>
      <c r="K625" s="408">
        <v>89.5</v>
      </c>
      <c r="L625" s="408">
        <v>75.5</v>
      </c>
      <c r="M625" s="408">
        <v>14</v>
      </c>
      <c r="N625" s="408">
        <v>250.6</v>
      </c>
      <c r="O625" s="408">
        <v>211.4</v>
      </c>
      <c r="P625" s="408">
        <v>39.2</v>
      </c>
    </row>
    <row r="626" spans="1:16" ht="12.75">
      <c r="A626" s="408">
        <v>1700</v>
      </c>
      <c r="B626" s="409" t="s">
        <v>749</v>
      </c>
      <c r="C626" s="408" t="s">
        <v>287</v>
      </c>
      <c r="D626" s="409" t="s">
        <v>288</v>
      </c>
      <c r="E626" s="408">
        <v>2.25</v>
      </c>
      <c r="F626" s="408">
        <v>100</v>
      </c>
      <c r="G626" s="408">
        <v>3</v>
      </c>
      <c r="H626" s="408">
        <v>152</v>
      </c>
      <c r="I626" s="408">
        <v>1</v>
      </c>
      <c r="J626" s="408">
        <v>256</v>
      </c>
      <c r="K626" s="408">
        <v>252.5</v>
      </c>
      <c r="L626" s="408">
        <v>191.5</v>
      </c>
      <c r="M626" s="408">
        <v>61</v>
      </c>
      <c r="N626" s="408">
        <v>568.12</v>
      </c>
      <c r="O626" s="408">
        <v>430.88</v>
      </c>
      <c r="P626" s="408">
        <v>137.25</v>
      </c>
    </row>
    <row r="627" spans="1:16" ht="12.75">
      <c r="A627" s="408">
        <v>1700</v>
      </c>
      <c r="B627" s="409" t="s">
        <v>749</v>
      </c>
      <c r="C627" s="408" t="s">
        <v>289</v>
      </c>
      <c r="D627" s="409" t="s">
        <v>290</v>
      </c>
      <c r="E627" s="408">
        <v>1.65</v>
      </c>
      <c r="F627" s="408">
        <v>15</v>
      </c>
      <c r="G627" s="408">
        <v>2</v>
      </c>
      <c r="H627" s="408">
        <v>43</v>
      </c>
      <c r="I627" s="408">
        <v>0</v>
      </c>
      <c r="J627" s="408">
        <v>60</v>
      </c>
      <c r="K627" s="408">
        <v>58</v>
      </c>
      <c r="L627" s="408">
        <v>60.5</v>
      </c>
      <c r="M627" s="408">
        <v>-2.5</v>
      </c>
      <c r="N627" s="408">
        <v>95.7</v>
      </c>
      <c r="O627" s="408">
        <v>99.82</v>
      </c>
      <c r="P627" s="408">
        <v>-4.12</v>
      </c>
    </row>
    <row r="628" spans="1:16" ht="12.75">
      <c r="A628" s="408">
        <v>1700</v>
      </c>
      <c r="B628" s="409" t="s">
        <v>749</v>
      </c>
      <c r="C628" s="408" t="s">
        <v>291</v>
      </c>
      <c r="D628" s="409" t="s">
        <v>292</v>
      </c>
      <c r="E628" s="408">
        <v>2.8</v>
      </c>
      <c r="F628" s="408">
        <v>7</v>
      </c>
      <c r="G628" s="408">
        <v>0</v>
      </c>
      <c r="H628" s="408">
        <v>2</v>
      </c>
      <c r="I628" s="408">
        <v>0</v>
      </c>
      <c r="J628" s="408">
        <v>9</v>
      </c>
      <c r="K628" s="408">
        <v>9</v>
      </c>
      <c r="L628" s="408">
        <v>0</v>
      </c>
      <c r="M628" s="408">
        <v>9</v>
      </c>
      <c r="N628" s="408">
        <v>25.2</v>
      </c>
      <c r="O628" s="408">
        <v>0</v>
      </c>
      <c r="P628" s="408">
        <v>25.2</v>
      </c>
    </row>
    <row r="629" spans="1:16" ht="12.75">
      <c r="A629" s="408">
        <v>1700</v>
      </c>
      <c r="B629" s="409" t="s">
        <v>749</v>
      </c>
      <c r="C629" s="408" t="s">
        <v>662</v>
      </c>
      <c r="D629" s="409" t="s">
        <v>663</v>
      </c>
      <c r="E629" s="408">
        <v>2.8</v>
      </c>
      <c r="F629" s="408">
        <v>3</v>
      </c>
      <c r="G629" s="408">
        <v>0</v>
      </c>
      <c r="H629" s="408">
        <v>15</v>
      </c>
      <c r="I629" s="408">
        <v>0</v>
      </c>
      <c r="J629" s="408">
        <v>18</v>
      </c>
      <c r="K629" s="408">
        <v>18</v>
      </c>
      <c r="L629" s="408">
        <v>28</v>
      </c>
      <c r="M629" s="408">
        <v>-10</v>
      </c>
      <c r="N629" s="408">
        <v>50.4</v>
      </c>
      <c r="O629" s="408">
        <v>78.4</v>
      </c>
      <c r="P629" s="408">
        <v>-28</v>
      </c>
    </row>
    <row r="630" spans="1:16" ht="12.75">
      <c r="A630" s="408">
        <v>1700</v>
      </c>
      <c r="B630" s="409" t="s">
        <v>749</v>
      </c>
      <c r="C630" s="408" t="s">
        <v>293</v>
      </c>
      <c r="D630" s="409" t="s">
        <v>294</v>
      </c>
      <c r="E630" s="408">
        <v>1.65</v>
      </c>
      <c r="F630" s="408">
        <v>36</v>
      </c>
      <c r="G630" s="408">
        <v>4</v>
      </c>
      <c r="H630" s="408">
        <v>97</v>
      </c>
      <c r="I630" s="408">
        <v>2</v>
      </c>
      <c r="J630" s="408">
        <v>139</v>
      </c>
      <c r="K630" s="408">
        <v>134</v>
      </c>
      <c r="L630" s="408">
        <v>125.5</v>
      </c>
      <c r="M630" s="408">
        <v>8.5</v>
      </c>
      <c r="N630" s="408">
        <v>221.1</v>
      </c>
      <c r="O630" s="408">
        <v>207.07</v>
      </c>
      <c r="P630" s="408">
        <v>14.02</v>
      </c>
    </row>
    <row r="631" spans="1:16" ht="12.75">
      <c r="A631" s="408">
        <v>1700</v>
      </c>
      <c r="B631" s="409" t="s">
        <v>749</v>
      </c>
      <c r="C631" s="408" t="s">
        <v>602</v>
      </c>
      <c r="D631" s="409" t="s">
        <v>603</v>
      </c>
      <c r="E631" s="408">
        <v>1.65</v>
      </c>
      <c r="F631" s="408">
        <v>59</v>
      </c>
      <c r="G631" s="408">
        <v>24</v>
      </c>
      <c r="H631" s="408">
        <v>101</v>
      </c>
      <c r="I631" s="408">
        <v>6</v>
      </c>
      <c r="J631" s="408">
        <v>190</v>
      </c>
      <c r="K631" s="408">
        <v>163</v>
      </c>
      <c r="L631" s="408">
        <v>155</v>
      </c>
      <c r="M631" s="408">
        <v>8</v>
      </c>
      <c r="N631" s="408">
        <v>268.95</v>
      </c>
      <c r="O631" s="408">
        <v>255.75</v>
      </c>
      <c r="P631" s="408">
        <v>13.2</v>
      </c>
    </row>
    <row r="632" spans="1:16" ht="12.75">
      <c r="A632" s="408">
        <v>1700</v>
      </c>
      <c r="B632" s="409" t="s">
        <v>749</v>
      </c>
      <c r="C632" s="408" t="s">
        <v>299</v>
      </c>
      <c r="D632" s="409" t="s">
        <v>300</v>
      </c>
      <c r="E632" s="408">
        <v>1.65</v>
      </c>
      <c r="F632" s="408">
        <v>59</v>
      </c>
      <c r="G632" s="408">
        <v>1</v>
      </c>
      <c r="H632" s="408">
        <v>113</v>
      </c>
      <c r="I632" s="408">
        <v>0</v>
      </c>
      <c r="J632" s="408">
        <v>173</v>
      </c>
      <c r="K632" s="408">
        <v>172</v>
      </c>
      <c r="L632" s="408">
        <v>177</v>
      </c>
      <c r="M632" s="408">
        <v>-5</v>
      </c>
      <c r="N632" s="408">
        <v>283.8</v>
      </c>
      <c r="O632" s="408">
        <v>292.05</v>
      </c>
      <c r="P632" s="408">
        <v>-8.25</v>
      </c>
    </row>
    <row r="633" spans="1:16" ht="12.75">
      <c r="A633" s="408">
        <v>1700</v>
      </c>
      <c r="B633" s="409" t="s">
        <v>749</v>
      </c>
      <c r="C633" s="408" t="s">
        <v>301</v>
      </c>
      <c r="D633" s="409" t="s">
        <v>302</v>
      </c>
      <c r="E633" s="408">
        <v>1.65</v>
      </c>
      <c r="F633" s="408">
        <v>23</v>
      </c>
      <c r="G633" s="408">
        <v>4</v>
      </c>
      <c r="H633" s="408">
        <v>83</v>
      </c>
      <c r="I633" s="408">
        <v>1</v>
      </c>
      <c r="J633" s="408">
        <v>111</v>
      </c>
      <c r="K633" s="408">
        <v>106.5</v>
      </c>
      <c r="L633" s="408">
        <v>106</v>
      </c>
      <c r="M633" s="408">
        <v>0.5</v>
      </c>
      <c r="N633" s="408">
        <v>175.72</v>
      </c>
      <c r="O633" s="408">
        <v>174.9</v>
      </c>
      <c r="P633" s="408">
        <v>0.82</v>
      </c>
    </row>
    <row r="634" spans="1:16" ht="12.75">
      <c r="A634" s="408">
        <v>1700</v>
      </c>
      <c r="B634" s="409" t="s">
        <v>749</v>
      </c>
      <c r="C634" s="408" t="s">
        <v>303</v>
      </c>
      <c r="D634" s="409" t="s">
        <v>304</v>
      </c>
      <c r="E634" s="408">
        <v>2.25</v>
      </c>
      <c r="F634" s="408">
        <v>104</v>
      </c>
      <c r="G634" s="408">
        <v>3</v>
      </c>
      <c r="H634" s="408">
        <v>183</v>
      </c>
      <c r="I634" s="408">
        <v>2</v>
      </c>
      <c r="J634" s="408">
        <v>292</v>
      </c>
      <c r="K634" s="408">
        <v>288</v>
      </c>
      <c r="L634" s="408">
        <v>227</v>
      </c>
      <c r="M634" s="408">
        <v>61</v>
      </c>
      <c r="N634" s="408">
        <v>648</v>
      </c>
      <c r="O634" s="408">
        <v>510.75</v>
      </c>
      <c r="P634" s="408">
        <v>137.25</v>
      </c>
    </row>
    <row r="635" spans="1:16" ht="12.75">
      <c r="A635" s="408">
        <v>1700</v>
      </c>
      <c r="B635" s="409" t="s">
        <v>749</v>
      </c>
      <c r="C635" s="408" t="s">
        <v>750</v>
      </c>
      <c r="D635" s="409" t="s">
        <v>721</v>
      </c>
      <c r="E635" s="408">
        <v>1</v>
      </c>
      <c r="F635" s="408">
        <v>0</v>
      </c>
      <c r="G635" s="408">
        <v>0</v>
      </c>
      <c r="H635" s="408">
        <v>0</v>
      </c>
      <c r="I635" s="408">
        <v>0</v>
      </c>
      <c r="J635" s="408">
        <v>0</v>
      </c>
      <c r="K635" s="408">
        <v>0</v>
      </c>
      <c r="L635" s="408">
        <v>8</v>
      </c>
      <c r="M635" s="408">
        <v>-8</v>
      </c>
      <c r="N635" s="408">
        <v>0</v>
      </c>
      <c r="O635" s="408">
        <v>8</v>
      </c>
      <c r="P635" s="408">
        <v>-8</v>
      </c>
    </row>
    <row r="636" spans="1:16" ht="12.75">
      <c r="A636" s="408">
        <v>1700</v>
      </c>
      <c r="B636" s="409" t="s">
        <v>749</v>
      </c>
      <c r="C636" s="408" t="s">
        <v>751</v>
      </c>
      <c r="D636" s="409" t="s">
        <v>752</v>
      </c>
      <c r="E636" s="408">
        <v>2.25</v>
      </c>
      <c r="F636" s="408">
        <v>22</v>
      </c>
      <c r="G636" s="408">
        <v>4</v>
      </c>
      <c r="H636" s="408">
        <v>58</v>
      </c>
      <c r="I636" s="408">
        <v>1</v>
      </c>
      <c r="J636" s="408">
        <v>85</v>
      </c>
      <c r="K636" s="408">
        <v>80.5</v>
      </c>
      <c r="L636" s="408">
        <v>75.5</v>
      </c>
      <c r="M636" s="408">
        <v>5</v>
      </c>
      <c r="N636" s="408">
        <v>181.12</v>
      </c>
      <c r="O636" s="408">
        <v>169.88</v>
      </c>
      <c r="P636" s="408">
        <v>11.25</v>
      </c>
    </row>
    <row r="637" spans="1:16" ht="12.75">
      <c r="A637" s="408">
        <v>1700</v>
      </c>
      <c r="B637" s="409" t="s">
        <v>749</v>
      </c>
      <c r="C637" s="408" t="s">
        <v>305</v>
      </c>
      <c r="D637" s="409" t="s">
        <v>306</v>
      </c>
      <c r="E637" s="408">
        <v>1</v>
      </c>
      <c r="F637" s="408">
        <v>69</v>
      </c>
      <c r="G637" s="408">
        <v>1</v>
      </c>
      <c r="H637" s="408">
        <v>81</v>
      </c>
      <c r="I637" s="408">
        <v>0</v>
      </c>
      <c r="J637" s="408">
        <v>151</v>
      </c>
      <c r="K637" s="408">
        <v>150</v>
      </c>
      <c r="L637" s="408">
        <v>105</v>
      </c>
      <c r="M637" s="408">
        <v>45</v>
      </c>
      <c r="N637" s="408">
        <v>150</v>
      </c>
      <c r="O637" s="408">
        <v>105</v>
      </c>
      <c r="P637" s="408">
        <v>45</v>
      </c>
    </row>
    <row r="638" spans="1:16" ht="12.75">
      <c r="A638" s="408">
        <v>1700</v>
      </c>
      <c r="B638" s="409" t="s">
        <v>749</v>
      </c>
      <c r="C638" s="408" t="s">
        <v>307</v>
      </c>
      <c r="D638" s="409" t="s">
        <v>308</v>
      </c>
      <c r="E638" s="408">
        <v>1</v>
      </c>
      <c r="F638" s="408">
        <v>46</v>
      </c>
      <c r="G638" s="408">
        <v>1</v>
      </c>
      <c r="H638" s="408">
        <v>105</v>
      </c>
      <c r="I638" s="408">
        <v>0</v>
      </c>
      <c r="J638" s="408">
        <v>152</v>
      </c>
      <c r="K638" s="408">
        <v>151</v>
      </c>
      <c r="L638" s="408">
        <v>86</v>
      </c>
      <c r="M638" s="408">
        <v>65</v>
      </c>
      <c r="N638" s="408">
        <v>151</v>
      </c>
      <c r="O638" s="408">
        <v>86</v>
      </c>
      <c r="P638" s="408">
        <v>65</v>
      </c>
    </row>
    <row r="639" spans="1:16" ht="12.75">
      <c r="A639" s="408">
        <v>1700</v>
      </c>
      <c r="B639" s="409" t="s">
        <v>749</v>
      </c>
      <c r="C639" s="408" t="s">
        <v>321</v>
      </c>
      <c r="D639" s="409" t="s">
        <v>322</v>
      </c>
      <c r="E639" s="408">
        <v>1</v>
      </c>
      <c r="F639" s="408">
        <v>40</v>
      </c>
      <c r="G639" s="408">
        <v>0</v>
      </c>
      <c r="H639" s="408">
        <v>64</v>
      </c>
      <c r="I639" s="408">
        <v>0</v>
      </c>
      <c r="J639" s="408">
        <v>104</v>
      </c>
      <c r="K639" s="408">
        <v>104</v>
      </c>
      <c r="L639" s="408">
        <v>84</v>
      </c>
      <c r="M639" s="408">
        <v>20</v>
      </c>
      <c r="N639" s="408">
        <v>104</v>
      </c>
      <c r="O639" s="408">
        <v>84</v>
      </c>
      <c r="P639" s="408">
        <v>20</v>
      </c>
    </row>
    <row r="640" spans="1:16" ht="12.75">
      <c r="A640" s="408">
        <v>1700</v>
      </c>
      <c r="B640" s="409" t="s">
        <v>749</v>
      </c>
      <c r="C640" s="408" t="s">
        <v>323</v>
      </c>
      <c r="D640" s="409" t="s">
        <v>324</v>
      </c>
      <c r="E640" s="408">
        <v>1</v>
      </c>
      <c r="F640" s="408">
        <v>22</v>
      </c>
      <c r="G640" s="408">
        <v>3</v>
      </c>
      <c r="H640" s="408">
        <v>42</v>
      </c>
      <c r="I640" s="408">
        <v>0</v>
      </c>
      <c r="J640" s="408">
        <v>67</v>
      </c>
      <c r="K640" s="408">
        <v>64</v>
      </c>
      <c r="L640" s="408">
        <v>58</v>
      </c>
      <c r="M640" s="408">
        <v>6</v>
      </c>
      <c r="N640" s="408">
        <v>64</v>
      </c>
      <c r="O640" s="408">
        <v>58</v>
      </c>
      <c r="P640" s="408">
        <v>6</v>
      </c>
    </row>
    <row r="641" spans="1:16" ht="12.75">
      <c r="A641" s="408">
        <v>1700</v>
      </c>
      <c r="B641" s="409" t="s">
        <v>749</v>
      </c>
      <c r="C641" s="408" t="s">
        <v>329</v>
      </c>
      <c r="D641" s="409" t="s">
        <v>330</v>
      </c>
      <c r="E641" s="408">
        <v>1.2</v>
      </c>
      <c r="F641" s="408">
        <v>340</v>
      </c>
      <c r="G641" s="408">
        <v>28</v>
      </c>
      <c r="H641" s="408">
        <v>477</v>
      </c>
      <c r="I641" s="408">
        <v>3</v>
      </c>
      <c r="J641" s="408">
        <v>848</v>
      </c>
      <c r="K641" s="408">
        <v>818.5</v>
      </c>
      <c r="L641" s="408">
        <v>510.5</v>
      </c>
      <c r="M641" s="408">
        <v>308</v>
      </c>
      <c r="N641" s="408">
        <v>982.2</v>
      </c>
      <c r="O641" s="408">
        <v>612.6</v>
      </c>
      <c r="P641" s="408">
        <v>369.6</v>
      </c>
    </row>
    <row r="642" spans="1:16" ht="12.75">
      <c r="A642" s="408">
        <v>1700</v>
      </c>
      <c r="B642" s="409" t="s">
        <v>749</v>
      </c>
      <c r="C642" s="408" t="s">
        <v>335</v>
      </c>
      <c r="D642" s="409" t="s">
        <v>336</v>
      </c>
      <c r="E642" s="408">
        <v>1.65</v>
      </c>
      <c r="F642" s="408">
        <v>44</v>
      </c>
      <c r="G642" s="408">
        <v>0</v>
      </c>
      <c r="H642" s="408">
        <v>20</v>
      </c>
      <c r="I642" s="408">
        <v>0</v>
      </c>
      <c r="J642" s="408">
        <v>64</v>
      </c>
      <c r="K642" s="408">
        <v>64</v>
      </c>
      <c r="L642" s="408">
        <v>0</v>
      </c>
      <c r="M642" s="408">
        <v>64</v>
      </c>
      <c r="N642" s="408">
        <v>105.6</v>
      </c>
      <c r="O642" s="408">
        <v>0</v>
      </c>
      <c r="P642" s="408">
        <v>105.6</v>
      </c>
    </row>
    <row r="643" spans="1:16" ht="12.75">
      <c r="A643" s="408">
        <v>1700</v>
      </c>
      <c r="B643" s="409" t="s">
        <v>749</v>
      </c>
      <c r="C643" s="408" t="s">
        <v>753</v>
      </c>
      <c r="D643" s="409" t="s">
        <v>754</v>
      </c>
      <c r="E643" s="408">
        <v>1.2</v>
      </c>
      <c r="F643" s="408">
        <v>0</v>
      </c>
      <c r="G643" s="408">
        <v>4</v>
      </c>
      <c r="H643" s="408">
        <v>86</v>
      </c>
      <c r="I643" s="408">
        <v>4</v>
      </c>
      <c r="J643" s="408">
        <v>94</v>
      </c>
      <c r="K643" s="408">
        <v>88</v>
      </c>
      <c r="L643" s="408">
        <v>122</v>
      </c>
      <c r="M643" s="408">
        <v>-34</v>
      </c>
      <c r="N643" s="408">
        <v>105.6</v>
      </c>
      <c r="O643" s="408">
        <v>146.4</v>
      </c>
      <c r="P643" s="408">
        <v>-40.8</v>
      </c>
    </row>
    <row r="644" spans="1:16" ht="12.75">
      <c r="A644" s="408">
        <v>1700</v>
      </c>
      <c r="B644" s="409" t="s">
        <v>749</v>
      </c>
      <c r="C644" s="408" t="s">
        <v>337</v>
      </c>
      <c r="D644" s="409" t="s">
        <v>338</v>
      </c>
      <c r="E644" s="408">
        <v>1</v>
      </c>
      <c r="F644" s="408">
        <v>0</v>
      </c>
      <c r="G644" s="408">
        <v>2</v>
      </c>
      <c r="H644" s="408">
        <v>109</v>
      </c>
      <c r="I644" s="408">
        <v>2</v>
      </c>
      <c r="J644" s="408">
        <v>113</v>
      </c>
      <c r="K644" s="408">
        <v>110</v>
      </c>
      <c r="L644" s="408">
        <v>424</v>
      </c>
      <c r="M644" s="408">
        <v>-314</v>
      </c>
      <c r="N644" s="408">
        <v>110</v>
      </c>
      <c r="O644" s="408">
        <v>424</v>
      </c>
      <c r="P644" s="408">
        <v>-314</v>
      </c>
    </row>
    <row r="645" spans="1:16" ht="12.75">
      <c r="A645" s="408">
        <v>1700</v>
      </c>
      <c r="B645" s="409" t="s">
        <v>749</v>
      </c>
      <c r="C645" s="408" t="s">
        <v>341</v>
      </c>
      <c r="D645" s="409" t="s">
        <v>342</v>
      </c>
      <c r="E645" s="408">
        <v>1.2</v>
      </c>
      <c r="F645" s="408">
        <v>60</v>
      </c>
      <c r="G645" s="408">
        <v>2</v>
      </c>
      <c r="H645" s="408">
        <v>164</v>
      </c>
      <c r="I645" s="408">
        <v>0</v>
      </c>
      <c r="J645" s="408">
        <v>226</v>
      </c>
      <c r="K645" s="408">
        <v>224</v>
      </c>
      <c r="L645" s="408">
        <v>241.5</v>
      </c>
      <c r="M645" s="408">
        <v>-17.5</v>
      </c>
      <c r="N645" s="408">
        <v>268.8</v>
      </c>
      <c r="O645" s="408">
        <v>289.8</v>
      </c>
      <c r="P645" s="408">
        <v>-21</v>
      </c>
    </row>
    <row r="646" spans="1:16" ht="12.75">
      <c r="A646" s="408">
        <v>1700</v>
      </c>
      <c r="B646" s="409" t="s">
        <v>749</v>
      </c>
      <c r="C646" s="408" t="s">
        <v>343</v>
      </c>
      <c r="D646" s="409" t="s">
        <v>344</v>
      </c>
      <c r="E646" s="408">
        <v>1.2</v>
      </c>
      <c r="F646" s="408">
        <v>187</v>
      </c>
      <c r="G646" s="408">
        <v>15</v>
      </c>
      <c r="H646" s="408">
        <v>461</v>
      </c>
      <c r="I646" s="408">
        <v>5</v>
      </c>
      <c r="J646" s="408">
        <v>668</v>
      </c>
      <c r="K646" s="408">
        <v>650.5</v>
      </c>
      <c r="L646" s="408">
        <v>515.5</v>
      </c>
      <c r="M646" s="408">
        <v>135</v>
      </c>
      <c r="N646" s="408">
        <v>780.6</v>
      </c>
      <c r="O646" s="408">
        <v>618.6</v>
      </c>
      <c r="P646" s="408">
        <v>162</v>
      </c>
    </row>
    <row r="647" spans="1:16" ht="12.75">
      <c r="A647" s="408">
        <v>1700</v>
      </c>
      <c r="B647" s="409" t="s">
        <v>749</v>
      </c>
      <c r="C647" s="408" t="s">
        <v>349</v>
      </c>
      <c r="D647" s="409" t="s">
        <v>350</v>
      </c>
      <c r="E647" s="408">
        <v>1</v>
      </c>
      <c r="F647" s="408">
        <v>11</v>
      </c>
      <c r="G647" s="408">
        <v>2</v>
      </c>
      <c r="H647" s="408">
        <v>50</v>
      </c>
      <c r="I647" s="408">
        <v>0</v>
      </c>
      <c r="J647" s="408">
        <v>63</v>
      </c>
      <c r="K647" s="408">
        <v>61</v>
      </c>
      <c r="L647" s="408">
        <v>58</v>
      </c>
      <c r="M647" s="408">
        <v>3</v>
      </c>
      <c r="N647" s="408">
        <v>61</v>
      </c>
      <c r="O647" s="408">
        <v>58</v>
      </c>
      <c r="P647" s="408">
        <v>3</v>
      </c>
    </row>
    <row r="648" spans="1:16" ht="12.75">
      <c r="A648" s="408">
        <v>1700</v>
      </c>
      <c r="B648" s="409" t="s">
        <v>749</v>
      </c>
      <c r="C648" s="408" t="s">
        <v>649</v>
      </c>
      <c r="D648" s="409" t="s">
        <v>650</v>
      </c>
      <c r="E648" s="408">
        <v>3.5</v>
      </c>
      <c r="F648" s="408">
        <v>37</v>
      </c>
      <c r="G648" s="408">
        <v>0</v>
      </c>
      <c r="H648" s="408">
        <v>103</v>
      </c>
      <c r="I648" s="408">
        <v>0</v>
      </c>
      <c r="J648" s="408">
        <v>140</v>
      </c>
      <c r="K648" s="408">
        <v>140</v>
      </c>
      <c r="L648" s="408">
        <v>131.5</v>
      </c>
      <c r="M648" s="408">
        <v>8.5</v>
      </c>
      <c r="N648" s="408">
        <v>490</v>
      </c>
      <c r="O648" s="408">
        <v>460.25</v>
      </c>
      <c r="P648" s="408">
        <v>29.75</v>
      </c>
    </row>
    <row r="649" spans="1:16" ht="12.75">
      <c r="A649" s="408">
        <v>1700</v>
      </c>
      <c r="B649" s="409" t="s">
        <v>749</v>
      </c>
      <c r="C649" s="408" t="s">
        <v>687</v>
      </c>
      <c r="D649" s="409" t="s">
        <v>449</v>
      </c>
      <c r="E649" s="408">
        <v>1.65</v>
      </c>
      <c r="F649" s="408">
        <v>0</v>
      </c>
      <c r="G649" s="408">
        <v>1</v>
      </c>
      <c r="H649" s="408">
        <v>53</v>
      </c>
      <c r="I649" s="408">
        <v>1</v>
      </c>
      <c r="J649" s="408">
        <v>55</v>
      </c>
      <c r="K649" s="408">
        <v>53.5</v>
      </c>
      <c r="L649" s="408">
        <v>77</v>
      </c>
      <c r="M649" s="408">
        <v>-23.5</v>
      </c>
      <c r="N649" s="408">
        <v>88.28</v>
      </c>
      <c r="O649" s="408">
        <v>127.05</v>
      </c>
      <c r="P649" s="408">
        <v>-38.77</v>
      </c>
    </row>
    <row r="650" spans="1:16" ht="12.75">
      <c r="A650" s="408">
        <v>1700</v>
      </c>
      <c r="B650" s="409" t="s">
        <v>749</v>
      </c>
      <c r="C650" s="408" t="s">
        <v>355</v>
      </c>
      <c r="D650" s="409" t="s">
        <v>278</v>
      </c>
      <c r="E650" s="408">
        <v>1.65</v>
      </c>
      <c r="F650" s="408">
        <v>6</v>
      </c>
      <c r="G650" s="408">
        <v>5</v>
      </c>
      <c r="H650" s="408">
        <v>90</v>
      </c>
      <c r="I650" s="408">
        <v>1</v>
      </c>
      <c r="J650" s="408">
        <v>102</v>
      </c>
      <c r="K650" s="408">
        <v>96.5</v>
      </c>
      <c r="L650" s="408">
        <v>145</v>
      </c>
      <c r="M650" s="408">
        <v>-48.5</v>
      </c>
      <c r="N650" s="408">
        <v>159.22</v>
      </c>
      <c r="O650" s="408">
        <v>239.25</v>
      </c>
      <c r="P650" s="408">
        <v>-80.03</v>
      </c>
    </row>
    <row r="651" spans="1:16" ht="12.75">
      <c r="A651" s="408">
        <v>1700</v>
      </c>
      <c r="B651" s="409" t="s">
        <v>749</v>
      </c>
      <c r="C651" s="408" t="s">
        <v>377</v>
      </c>
      <c r="D651" s="409" t="s">
        <v>290</v>
      </c>
      <c r="E651" s="408">
        <v>1.65</v>
      </c>
      <c r="F651" s="408">
        <v>0</v>
      </c>
      <c r="G651" s="408">
        <v>0</v>
      </c>
      <c r="H651" s="408">
        <v>10</v>
      </c>
      <c r="I651" s="408">
        <v>0</v>
      </c>
      <c r="J651" s="408">
        <v>10</v>
      </c>
      <c r="K651" s="408">
        <v>10</v>
      </c>
      <c r="L651" s="408">
        <v>15</v>
      </c>
      <c r="M651" s="408">
        <v>-5</v>
      </c>
      <c r="N651" s="408">
        <v>16.5</v>
      </c>
      <c r="O651" s="408">
        <v>24.75</v>
      </c>
      <c r="P651" s="408">
        <v>-8.25</v>
      </c>
    </row>
    <row r="652" spans="1:16" ht="12.75">
      <c r="A652" s="408">
        <v>1700</v>
      </c>
      <c r="B652" s="409" t="s">
        <v>749</v>
      </c>
      <c r="C652" s="408" t="s">
        <v>379</v>
      </c>
      <c r="D652" s="409" t="s">
        <v>294</v>
      </c>
      <c r="E652" s="408">
        <v>1.65</v>
      </c>
      <c r="F652" s="408">
        <v>0</v>
      </c>
      <c r="G652" s="408">
        <v>2</v>
      </c>
      <c r="H652" s="408">
        <v>35</v>
      </c>
      <c r="I652" s="408">
        <v>2</v>
      </c>
      <c r="J652" s="408">
        <v>39</v>
      </c>
      <c r="K652" s="408">
        <v>36</v>
      </c>
      <c r="L652" s="408">
        <v>63.5</v>
      </c>
      <c r="M652" s="408">
        <v>-27.5</v>
      </c>
      <c r="N652" s="408">
        <v>59.4</v>
      </c>
      <c r="O652" s="408">
        <v>104.78</v>
      </c>
      <c r="P652" s="408">
        <v>-45.38</v>
      </c>
    </row>
    <row r="653" spans="1:16" ht="12.75">
      <c r="A653" s="408">
        <v>1700</v>
      </c>
      <c r="B653" s="409" t="s">
        <v>749</v>
      </c>
      <c r="C653" s="408" t="s">
        <v>755</v>
      </c>
      <c r="D653" s="409" t="s">
        <v>304</v>
      </c>
      <c r="E653" s="408">
        <v>2.25</v>
      </c>
      <c r="F653" s="408">
        <v>37</v>
      </c>
      <c r="G653" s="408">
        <v>3</v>
      </c>
      <c r="H653" s="408">
        <v>132</v>
      </c>
      <c r="I653" s="408">
        <v>2</v>
      </c>
      <c r="J653" s="408">
        <v>174</v>
      </c>
      <c r="K653" s="408">
        <v>170</v>
      </c>
      <c r="L653" s="408">
        <v>175</v>
      </c>
      <c r="M653" s="408">
        <v>-5</v>
      </c>
      <c r="N653" s="408">
        <v>382.5</v>
      </c>
      <c r="O653" s="408">
        <v>393.75</v>
      </c>
      <c r="P653" s="408">
        <v>-11.25</v>
      </c>
    </row>
    <row r="654" spans="1:16" ht="12.75">
      <c r="A654" s="408">
        <v>1700</v>
      </c>
      <c r="B654" s="409" t="s">
        <v>749</v>
      </c>
      <c r="C654" s="408" t="s">
        <v>396</v>
      </c>
      <c r="D654" s="409" t="s">
        <v>322</v>
      </c>
      <c r="E654" s="408">
        <v>1</v>
      </c>
      <c r="F654" s="408">
        <v>0</v>
      </c>
      <c r="G654" s="408">
        <v>0</v>
      </c>
      <c r="H654" s="408">
        <v>60</v>
      </c>
      <c r="I654" s="408">
        <v>0</v>
      </c>
      <c r="J654" s="408">
        <v>60</v>
      </c>
      <c r="K654" s="408">
        <v>60</v>
      </c>
      <c r="L654" s="408">
        <v>88</v>
      </c>
      <c r="M654" s="408">
        <v>-28</v>
      </c>
      <c r="N654" s="408">
        <v>60</v>
      </c>
      <c r="O654" s="408">
        <v>88</v>
      </c>
      <c r="P654" s="408">
        <v>-28</v>
      </c>
    </row>
    <row r="655" spans="1:16" ht="12.75">
      <c r="A655" s="408">
        <v>1700</v>
      </c>
      <c r="B655" s="409" t="s">
        <v>749</v>
      </c>
      <c r="C655" s="408" t="s">
        <v>399</v>
      </c>
      <c r="D655" s="409" t="s">
        <v>324</v>
      </c>
      <c r="E655" s="408">
        <v>1</v>
      </c>
      <c r="F655" s="408">
        <v>0</v>
      </c>
      <c r="G655" s="408">
        <v>3</v>
      </c>
      <c r="H655" s="408">
        <v>33</v>
      </c>
      <c r="I655" s="408">
        <v>0</v>
      </c>
      <c r="J655" s="408">
        <v>36</v>
      </c>
      <c r="K655" s="408">
        <v>33</v>
      </c>
      <c r="L655" s="408">
        <v>46</v>
      </c>
      <c r="M655" s="408">
        <v>-13</v>
      </c>
      <c r="N655" s="408">
        <v>33</v>
      </c>
      <c r="O655" s="408">
        <v>46</v>
      </c>
      <c r="P655" s="408">
        <v>-13</v>
      </c>
    </row>
    <row r="656" spans="1:16" ht="12.75">
      <c r="A656" s="408">
        <v>1700</v>
      </c>
      <c r="B656" s="409" t="s">
        <v>749</v>
      </c>
      <c r="C656" s="408" t="s">
        <v>401</v>
      </c>
      <c r="D656" s="409" t="s">
        <v>330</v>
      </c>
      <c r="E656" s="408">
        <v>1.2</v>
      </c>
      <c r="F656" s="408">
        <v>8</v>
      </c>
      <c r="G656" s="408">
        <v>1</v>
      </c>
      <c r="H656" s="408">
        <v>53</v>
      </c>
      <c r="I656" s="408">
        <v>0</v>
      </c>
      <c r="J656" s="408">
        <v>62</v>
      </c>
      <c r="K656" s="408">
        <v>61</v>
      </c>
      <c r="L656" s="408">
        <v>70</v>
      </c>
      <c r="M656" s="408">
        <v>-9</v>
      </c>
      <c r="N656" s="408">
        <v>73.2</v>
      </c>
      <c r="O656" s="408">
        <v>84</v>
      </c>
      <c r="P656" s="408">
        <v>-10.8</v>
      </c>
    </row>
    <row r="657" spans="1:16" ht="12.75">
      <c r="A657" s="408">
        <v>1700</v>
      </c>
      <c r="B657" s="409" t="s">
        <v>749</v>
      </c>
      <c r="C657" s="408" t="s">
        <v>407</v>
      </c>
      <c r="D657" s="409" t="s">
        <v>408</v>
      </c>
      <c r="E657" s="408">
        <v>1.2</v>
      </c>
      <c r="F657" s="408">
        <v>277</v>
      </c>
      <c r="G657" s="408">
        <v>71</v>
      </c>
      <c r="H657" s="408">
        <v>1027</v>
      </c>
      <c r="I657" s="408">
        <v>3</v>
      </c>
      <c r="J657" s="408">
        <v>1378</v>
      </c>
      <c r="K657" s="408">
        <v>1305.5</v>
      </c>
      <c r="L657" s="408">
        <v>1371</v>
      </c>
      <c r="M657" s="408">
        <v>-65.5</v>
      </c>
      <c r="N657" s="408">
        <v>1566.6</v>
      </c>
      <c r="O657" s="408">
        <v>1645.2</v>
      </c>
      <c r="P657" s="408">
        <v>-78.6</v>
      </c>
    </row>
    <row r="658" spans="1:16" ht="12.75">
      <c r="A658" s="408">
        <v>1700</v>
      </c>
      <c r="B658" s="409" t="s">
        <v>749</v>
      </c>
      <c r="C658" s="408" t="s">
        <v>409</v>
      </c>
      <c r="D658" s="409" t="s">
        <v>410</v>
      </c>
      <c r="E658" s="408">
        <v>1.2</v>
      </c>
      <c r="F658" s="408">
        <v>52</v>
      </c>
      <c r="G658" s="408">
        <v>13</v>
      </c>
      <c r="H658" s="408">
        <v>637</v>
      </c>
      <c r="I658" s="408">
        <v>1</v>
      </c>
      <c r="J658" s="408">
        <v>703</v>
      </c>
      <c r="K658" s="408">
        <v>689.5</v>
      </c>
      <c r="L658" s="408">
        <v>844.5</v>
      </c>
      <c r="M658" s="408">
        <v>-155</v>
      </c>
      <c r="N658" s="408">
        <v>827.4</v>
      </c>
      <c r="O658" s="408">
        <v>1013.4</v>
      </c>
      <c r="P658" s="408">
        <v>-186</v>
      </c>
    </row>
    <row r="659" spans="1:16" ht="12.75">
      <c r="A659" s="408">
        <v>1700</v>
      </c>
      <c r="B659" s="409" t="s">
        <v>749</v>
      </c>
      <c r="C659" s="408" t="s">
        <v>620</v>
      </c>
      <c r="D659" s="409" t="s">
        <v>340</v>
      </c>
      <c r="E659" s="408">
        <v>1.2</v>
      </c>
      <c r="F659" s="408">
        <v>0</v>
      </c>
      <c r="G659" s="408">
        <v>5</v>
      </c>
      <c r="H659" s="408">
        <v>119</v>
      </c>
      <c r="I659" s="408">
        <v>1</v>
      </c>
      <c r="J659" s="408">
        <v>125</v>
      </c>
      <c r="K659" s="408">
        <v>119.5</v>
      </c>
      <c r="L659" s="408">
        <v>180</v>
      </c>
      <c r="M659" s="408">
        <v>-60.5</v>
      </c>
      <c r="N659" s="408">
        <v>143.4</v>
      </c>
      <c r="O659" s="408">
        <v>216</v>
      </c>
      <c r="P659" s="408">
        <v>-72.6</v>
      </c>
    </row>
    <row r="660" spans="1:16" ht="12.75">
      <c r="A660" s="408">
        <v>1700</v>
      </c>
      <c r="B660" s="409" t="s">
        <v>749</v>
      </c>
      <c r="C660" s="408" t="s">
        <v>756</v>
      </c>
      <c r="D660" s="409" t="s">
        <v>757</v>
      </c>
      <c r="E660" s="408">
        <v>3.5</v>
      </c>
      <c r="F660" s="408">
        <v>23</v>
      </c>
      <c r="G660" s="408">
        <v>1</v>
      </c>
      <c r="H660" s="408">
        <v>77</v>
      </c>
      <c r="I660" s="408">
        <v>0</v>
      </c>
      <c r="J660" s="408">
        <v>101</v>
      </c>
      <c r="K660" s="408">
        <v>100</v>
      </c>
      <c r="L660" s="408">
        <v>96.5</v>
      </c>
      <c r="M660" s="408">
        <v>3.5</v>
      </c>
      <c r="N660" s="408">
        <v>350</v>
      </c>
      <c r="O660" s="408">
        <v>337.75</v>
      </c>
      <c r="P660" s="408">
        <v>12.25</v>
      </c>
    </row>
    <row r="661" spans="1:16" ht="12.75">
      <c r="A661" s="408">
        <v>1700</v>
      </c>
      <c r="B661" s="409" t="s">
        <v>749</v>
      </c>
      <c r="C661" s="408" t="s">
        <v>692</v>
      </c>
      <c r="D661" s="409" t="s">
        <v>449</v>
      </c>
      <c r="E661" s="408">
        <v>1.65</v>
      </c>
      <c r="F661" s="408">
        <v>0</v>
      </c>
      <c r="G661" s="408">
        <v>0</v>
      </c>
      <c r="H661" s="408">
        <v>25</v>
      </c>
      <c r="I661" s="408">
        <v>0</v>
      </c>
      <c r="J661" s="408">
        <v>25</v>
      </c>
      <c r="K661" s="408">
        <v>25</v>
      </c>
      <c r="L661" s="408">
        <v>20</v>
      </c>
      <c r="M661" s="408">
        <v>5</v>
      </c>
      <c r="N661" s="408">
        <v>41.25</v>
      </c>
      <c r="O661" s="408">
        <v>33</v>
      </c>
      <c r="P661" s="408">
        <v>8.25</v>
      </c>
    </row>
    <row r="662" spans="1:16" ht="12.75">
      <c r="A662" s="408">
        <v>1700</v>
      </c>
      <c r="B662" s="409" t="s">
        <v>749</v>
      </c>
      <c r="C662" s="408" t="s">
        <v>416</v>
      </c>
      <c r="D662" s="409" t="s">
        <v>278</v>
      </c>
      <c r="E662" s="408">
        <v>1.65</v>
      </c>
      <c r="F662" s="408">
        <v>0</v>
      </c>
      <c r="G662" s="408">
        <v>0</v>
      </c>
      <c r="H662" s="408">
        <v>78</v>
      </c>
      <c r="I662" s="408">
        <v>2</v>
      </c>
      <c r="J662" s="408">
        <v>80</v>
      </c>
      <c r="K662" s="408">
        <v>79</v>
      </c>
      <c r="L662" s="408">
        <v>41</v>
      </c>
      <c r="M662" s="408">
        <v>38</v>
      </c>
      <c r="N662" s="408">
        <v>130.35</v>
      </c>
      <c r="O662" s="408">
        <v>67.65</v>
      </c>
      <c r="P662" s="408">
        <v>62.7</v>
      </c>
    </row>
    <row r="663" spans="1:16" ht="12.75">
      <c r="A663" s="408">
        <v>1700</v>
      </c>
      <c r="B663" s="409" t="s">
        <v>749</v>
      </c>
      <c r="C663" s="408" t="s">
        <v>419</v>
      </c>
      <c r="D663" s="409" t="s">
        <v>284</v>
      </c>
      <c r="E663" s="408">
        <v>2.8</v>
      </c>
      <c r="F663" s="408">
        <v>0</v>
      </c>
      <c r="G663" s="408">
        <v>0</v>
      </c>
      <c r="H663" s="408">
        <v>3</v>
      </c>
      <c r="I663" s="408">
        <v>0</v>
      </c>
      <c r="J663" s="408">
        <v>3</v>
      </c>
      <c r="K663" s="408">
        <v>3</v>
      </c>
      <c r="L663" s="408">
        <v>1</v>
      </c>
      <c r="M663" s="408">
        <v>2</v>
      </c>
      <c r="N663" s="408">
        <v>8.4</v>
      </c>
      <c r="O663" s="408">
        <v>2.8</v>
      </c>
      <c r="P663" s="408">
        <v>5.6</v>
      </c>
    </row>
    <row r="664" spans="1:16" ht="12.75">
      <c r="A664" s="408">
        <v>1700</v>
      </c>
      <c r="B664" s="409" t="s">
        <v>749</v>
      </c>
      <c r="C664" s="408" t="s">
        <v>421</v>
      </c>
      <c r="D664" s="409" t="s">
        <v>288</v>
      </c>
      <c r="E664" s="408">
        <v>2.25</v>
      </c>
      <c r="F664" s="408">
        <v>0</v>
      </c>
      <c r="G664" s="408">
        <v>0</v>
      </c>
      <c r="H664" s="408">
        <v>39</v>
      </c>
      <c r="I664" s="408">
        <v>0</v>
      </c>
      <c r="J664" s="408">
        <v>39</v>
      </c>
      <c r="K664" s="408">
        <v>39</v>
      </c>
      <c r="L664" s="408">
        <v>22</v>
      </c>
      <c r="M664" s="408">
        <v>17</v>
      </c>
      <c r="N664" s="408">
        <v>87.75</v>
      </c>
      <c r="O664" s="408">
        <v>49.5</v>
      </c>
      <c r="P664" s="408">
        <v>38.25</v>
      </c>
    </row>
    <row r="665" spans="1:16" ht="12.75">
      <c r="A665" s="408">
        <v>1700</v>
      </c>
      <c r="B665" s="409" t="s">
        <v>749</v>
      </c>
      <c r="C665" s="408" t="s">
        <v>422</v>
      </c>
      <c r="D665" s="409" t="s">
        <v>290</v>
      </c>
      <c r="E665" s="408">
        <v>1.65</v>
      </c>
      <c r="F665" s="408">
        <v>0</v>
      </c>
      <c r="G665" s="408">
        <v>1</v>
      </c>
      <c r="H665" s="408">
        <v>7</v>
      </c>
      <c r="I665" s="408">
        <v>0</v>
      </c>
      <c r="J665" s="408">
        <v>8</v>
      </c>
      <c r="K665" s="408">
        <v>7</v>
      </c>
      <c r="L665" s="408">
        <v>8</v>
      </c>
      <c r="M665" s="408">
        <v>-1</v>
      </c>
      <c r="N665" s="408">
        <v>11.55</v>
      </c>
      <c r="O665" s="408">
        <v>13.2</v>
      </c>
      <c r="P665" s="408">
        <v>-1.65</v>
      </c>
    </row>
    <row r="666" spans="1:16" ht="12.75">
      <c r="A666" s="408">
        <v>1700</v>
      </c>
      <c r="B666" s="409" t="s">
        <v>749</v>
      </c>
      <c r="C666" s="408" t="s">
        <v>423</v>
      </c>
      <c r="D666" s="409" t="s">
        <v>292</v>
      </c>
      <c r="E666" s="408">
        <v>2.8</v>
      </c>
      <c r="F666" s="408">
        <v>0</v>
      </c>
      <c r="G666" s="408">
        <v>0</v>
      </c>
      <c r="H666" s="408">
        <v>3</v>
      </c>
      <c r="I666" s="408">
        <v>0</v>
      </c>
      <c r="J666" s="408">
        <v>3</v>
      </c>
      <c r="K666" s="408">
        <v>3</v>
      </c>
      <c r="L666" s="408">
        <v>0</v>
      </c>
      <c r="M666" s="408">
        <v>3</v>
      </c>
      <c r="N666" s="408">
        <v>8.4</v>
      </c>
      <c r="O666" s="408">
        <v>0</v>
      </c>
      <c r="P666" s="408">
        <v>8.4</v>
      </c>
    </row>
    <row r="667" spans="1:16" ht="12.75">
      <c r="A667" s="408">
        <v>1700</v>
      </c>
      <c r="B667" s="409" t="s">
        <v>749</v>
      </c>
      <c r="C667" s="408" t="s">
        <v>758</v>
      </c>
      <c r="D667" s="409" t="s">
        <v>663</v>
      </c>
      <c r="E667" s="408">
        <v>2.8</v>
      </c>
      <c r="F667" s="408">
        <v>0</v>
      </c>
      <c r="G667" s="408">
        <v>0</v>
      </c>
      <c r="H667" s="408">
        <v>13</v>
      </c>
      <c r="I667" s="408">
        <v>0</v>
      </c>
      <c r="J667" s="408">
        <v>13</v>
      </c>
      <c r="K667" s="408">
        <v>13</v>
      </c>
      <c r="L667" s="408">
        <v>12</v>
      </c>
      <c r="M667" s="408">
        <v>1</v>
      </c>
      <c r="N667" s="408">
        <v>36.4</v>
      </c>
      <c r="O667" s="408">
        <v>33.6</v>
      </c>
      <c r="P667" s="408">
        <v>2.8</v>
      </c>
    </row>
    <row r="668" spans="1:16" ht="12.75">
      <c r="A668" s="408">
        <v>1700</v>
      </c>
      <c r="B668" s="409" t="s">
        <v>749</v>
      </c>
      <c r="C668" s="408" t="s">
        <v>424</v>
      </c>
      <c r="D668" s="409" t="s">
        <v>294</v>
      </c>
      <c r="E668" s="408">
        <v>1.65</v>
      </c>
      <c r="F668" s="408">
        <v>0</v>
      </c>
      <c r="G668" s="408">
        <v>0</v>
      </c>
      <c r="H668" s="408">
        <v>65</v>
      </c>
      <c r="I668" s="408">
        <v>0</v>
      </c>
      <c r="J668" s="408">
        <v>65</v>
      </c>
      <c r="K668" s="408">
        <v>65</v>
      </c>
      <c r="L668" s="408">
        <v>36</v>
      </c>
      <c r="M668" s="408">
        <v>29</v>
      </c>
      <c r="N668" s="408">
        <v>107.25</v>
      </c>
      <c r="O668" s="408">
        <v>59.4</v>
      </c>
      <c r="P668" s="408">
        <v>47.85</v>
      </c>
    </row>
    <row r="669" spans="1:16" ht="12.75">
      <c r="A669" s="408">
        <v>1700</v>
      </c>
      <c r="B669" s="409" t="s">
        <v>749</v>
      </c>
      <c r="C669" s="408" t="s">
        <v>759</v>
      </c>
      <c r="D669" s="409" t="s">
        <v>752</v>
      </c>
      <c r="E669" s="408">
        <v>2.25</v>
      </c>
      <c r="F669" s="408">
        <v>0</v>
      </c>
      <c r="G669" s="408">
        <v>1</v>
      </c>
      <c r="H669" s="408">
        <v>107</v>
      </c>
      <c r="I669" s="408">
        <v>0</v>
      </c>
      <c r="J669" s="408">
        <v>108</v>
      </c>
      <c r="K669" s="408">
        <v>107</v>
      </c>
      <c r="L669" s="408">
        <v>90.5</v>
      </c>
      <c r="M669" s="408">
        <v>16.5</v>
      </c>
      <c r="N669" s="408">
        <v>240.75</v>
      </c>
      <c r="O669" s="408">
        <v>203.62</v>
      </c>
      <c r="P669" s="408">
        <v>37.12</v>
      </c>
    </row>
    <row r="670" spans="1:16" ht="12.75">
      <c r="A670" s="408">
        <v>1700</v>
      </c>
      <c r="B670" s="409" t="s">
        <v>749</v>
      </c>
      <c r="C670" s="408" t="s">
        <v>429</v>
      </c>
      <c r="D670" s="409" t="s">
        <v>306</v>
      </c>
      <c r="E670" s="408">
        <v>1</v>
      </c>
      <c r="F670" s="408">
        <v>0</v>
      </c>
      <c r="G670" s="408">
        <v>0</v>
      </c>
      <c r="H670" s="408">
        <v>19</v>
      </c>
      <c r="I670" s="408">
        <v>0</v>
      </c>
      <c r="J670" s="408">
        <v>19</v>
      </c>
      <c r="K670" s="408">
        <v>19</v>
      </c>
      <c r="L670" s="408">
        <v>0</v>
      </c>
      <c r="M670" s="408">
        <v>19</v>
      </c>
      <c r="N670" s="408">
        <v>19</v>
      </c>
      <c r="O670" s="408">
        <v>0</v>
      </c>
      <c r="P670" s="408">
        <v>19</v>
      </c>
    </row>
    <row r="671" spans="1:16" ht="12.75">
      <c r="A671" s="408">
        <v>1700</v>
      </c>
      <c r="B671" s="409" t="s">
        <v>749</v>
      </c>
      <c r="C671" s="408" t="s">
        <v>436</v>
      </c>
      <c r="D671" s="409" t="s">
        <v>322</v>
      </c>
      <c r="E671" s="408">
        <v>1</v>
      </c>
      <c r="F671" s="408">
        <v>0</v>
      </c>
      <c r="G671" s="408">
        <v>3</v>
      </c>
      <c r="H671" s="408">
        <v>109</v>
      </c>
      <c r="I671" s="408">
        <v>0</v>
      </c>
      <c r="J671" s="408">
        <v>112</v>
      </c>
      <c r="K671" s="408">
        <v>109</v>
      </c>
      <c r="L671" s="408">
        <v>83</v>
      </c>
      <c r="M671" s="408">
        <v>26</v>
      </c>
      <c r="N671" s="408">
        <v>109</v>
      </c>
      <c r="O671" s="408">
        <v>83</v>
      </c>
      <c r="P671" s="408">
        <v>26</v>
      </c>
    </row>
    <row r="672" spans="1:16" ht="12.75">
      <c r="A672" s="408">
        <v>1700</v>
      </c>
      <c r="B672" s="409" t="s">
        <v>749</v>
      </c>
      <c r="C672" s="408" t="s">
        <v>437</v>
      </c>
      <c r="D672" s="409" t="s">
        <v>324</v>
      </c>
      <c r="E672" s="408">
        <v>1</v>
      </c>
      <c r="F672" s="408">
        <v>0</v>
      </c>
      <c r="G672" s="408">
        <v>0</v>
      </c>
      <c r="H672" s="408">
        <v>26</v>
      </c>
      <c r="I672" s="408">
        <v>0</v>
      </c>
      <c r="J672" s="408">
        <v>26</v>
      </c>
      <c r="K672" s="408">
        <v>26</v>
      </c>
      <c r="L672" s="408">
        <v>28</v>
      </c>
      <c r="M672" s="408">
        <v>-2</v>
      </c>
      <c r="N672" s="408">
        <v>26</v>
      </c>
      <c r="O672" s="408">
        <v>28</v>
      </c>
      <c r="P672" s="408">
        <v>-2</v>
      </c>
    </row>
    <row r="673" spans="1:16" ht="12.75">
      <c r="A673" s="408">
        <v>1700</v>
      </c>
      <c r="B673" s="409" t="s">
        <v>749</v>
      </c>
      <c r="C673" s="408" t="s">
        <v>440</v>
      </c>
      <c r="D673" s="409" t="s">
        <v>330</v>
      </c>
      <c r="E673" s="408">
        <v>1.2</v>
      </c>
      <c r="F673" s="408">
        <v>0</v>
      </c>
      <c r="G673" s="408">
        <v>1</v>
      </c>
      <c r="H673" s="408">
        <v>48</v>
      </c>
      <c r="I673" s="408">
        <v>0</v>
      </c>
      <c r="J673" s="408">
        <v>49</v>
      </c>
      <c r="K673" s="408">
        <v>48</v>
      </c>
      <c r="L673" s="408">
        <v>25</v>
      </c>
      <c r="M673" s="408">
        <v>23</v>
      </c>
      <c r="N673" s="408">
        <v>57.6</v>
      </c>
      <c r="O673" s="408">
        <v>30</v>
      </c>
      <c r="P673" s="408">
        <v>27.6</v>
      </c>
    </row>
    <row r="674" spans="1:16" ht="12.75">
      <c r="A674" s="408">
        <v>1700</v>
      </c>
      <c r="B674" s="409" t="s">
        <v>749</v>
      </c>
      <c r="C674" s="408" t="s">
        <v>628</v>
      </c>
      <c r="D674" s="409" t="s">
        <v>410</v>
      </c>
      <c r="E674" s="408">
        <v>1.2</v>
      </c>
      <c r="F674" s="408">
        <v>0</v>
      </c>
      <c r="G674" s="408">
        <v>0</v>
      </c>
      <c r="H674" s="408">
        <v>103</v>
      </c>
      <c r="I674" s="408">
        <v>0</v>
      </c>
      <c r="J674" s="408">
        <v>103</v>
      </c>
      <c r="K674" s="408">
        <v>103</v>
      </c>
      <c r="L674" s="408">
        <v>91</v>
      </c>
      <c r="M674" s="408">
        <v>12</v>
      </c>
      <c r="N674" s="408">
        <v>123.6</v>
      </c>
      <c r="O674" s="408">
        <v>109.2</v>
      </c>
      <c r="P674" s="408">
        <v>14.4</v>
      </c>
    </row>
    <row r="675" spans="1:16" ht="12.75">
      <c r="A675" s="408">
        <v>1700</v>
      </c>
      <c r="B675" s="409" t="s">
        <v>749</v>
      </c>
      <c r="C675" s="408" t="s">
        <v>760</v>
      </c>
      <c r="D675" s="409" t="s">
        <v>344</v>
      </c>
      <c r="E675" s="408">
        <v>1.2</v>
      </c>
      <c r="F675" s="408">
        <v>0</v>
      </c>
      <c r="G675" s="408">
        <v>1</v>
      </c>
      <c r="H675" s="408">
        <v>131</v>
      </c>
      <c r="I675" s="408">
        <v>0</v>
      </c>
      <c r="J675" s="408">
        <v>132</v>
      </c>
      <c r="K675" s="408">
        <v>131</v>
      </c>
      <c r="L675" s="408">
        <v>103</v>
      </c>
      <c r="M675" s="408">
        <v>28</v>
      </c>
      <c r="N675" s="408">
        <v>157.2</v>
      </c>
      <c r="O675" s="408">
        <v>123.6</v>
      </c>
      <c r="P675" s="408">
        <v>33.6</v>
      </c>
    </row>
    <row r="676" spans="1:16" ht="12.75">
      <c r="A676" s="408">
        <v>1700</v>
      </c>
      <c r="B676" s="409" t="s">
        <v>749</v>
      </c>
      <c r="C676" s="408" t="s">
        <v>652</v>
      </c>
      <c r="D676" s="409" t="s">
        <v>650</v>
      </c>
      <c r="E676" s="408">
        <v>3.5</v>
      </c>
      <c r="F676" s="408">
        <v>0</v>
      </c>
      <c r="G676" s="408">
        <v>0</v>
      </c>
      <c r="H676" s="408">
        <v>63</v>
      </c>
      <c r="I676" s="408">
        <v>0</v>
      </c>
      <c r="J676" s="408">
        <v>63</v>
      </c>
      <c r="K676" s="408">
        <v>63</v>
      </c>
      <c r="L676" s="408">
        <v>32</v>
      </c>
      <c r="M676" s="408">
        <v>31</v>
      </c>
      <c r="N676" s="408">
        <v>220.5</v>
      </c>
      <c r="O676" s="408">
        <v>112</v>
      </c>
      <c r="P676" s="408">
        <v>108.5</v>
      </c>
    </row>
    <row r="677" spans="1:16" ht="12.75">
      <c r="A677" s="408">
        <v>1700</v>
      </c>
      <c r="B677" s="409" t="s">
        <v>749</v>
      </c>
      <c r="C677" s="408" t="s">
        <v>448</v>
      </c>
      <c r="D677" s="409" t="s">
        <v>449</v>
      </c>
      <c r="E677" s="408">
        <v>1.65</v>
      </c>
      <c r="F677" s="408">
        <v>0</v>
      </c>
      <c r="G677" s="408">
        <v>6</v>
      </c>
      <c r="H677" s="408">
        <v>23</v>
      </c>
      <c r="I677" s="408">
        <v>0</v>
      </c>
      <c r="J677" s="408">
        <v>29</v>
      </c>
      <c r="K677" s="408">
        <v>23</v>
      </c>
      <c r="L677" s="408">
        <v>21</v>
      </c>
      <c r="M677" s="408">
        <v>2</v>
      </c>
      <c r="N677" s="408">
        <v>37.95</v>
      </c>
      <c r="O677" s="408">
        <v>34.65</v>
      </c>
      <c r="P677" s="408">
        <v>3.3</v>
      </c>
    </row>
    <row r="678" spans="1:16" ht="12.75">
      <c r="A678" s="408">
        <v>1700</v>
      </c>
      <c r="B678" s="409" t="s">
        <v>749</v>
      </c>
      <c r="C678" s="408" t="s">
        <v>452</v>
      </c>
      <c r="D678" s="409" t="s">
        <v>278</v>
      </c>
      <c r="E678" s="408">
        <v>1.65</v>
      </c>
      <c r="F678" s="408">
        <v>0</v>
      </c>
      <c r="G678" s="408">
        <v>4</v>
      </c>
      <c r="H678" s="408">
        <v>27</v>
      </c>
      <c r="I678" s="408">
        <v>0</v>
      </c>
      <c r="J678" s="408">
        <v>31</v>
      </c>
      <c r="K678" s="408">
        <v>27</v>
      </c>
      <c r="L678" s="408">
        <v>30</v>
      </c>
      <c r="M678" s="408">
        <v>-3</v>
      </c>
      <c r="N678" s="408">
        <v>44.55</v>
      </c>
      <c r="O678" s="408">
        <v>49.5</v>
      </c>
      <c r="P678" s="408">
        <v>-4.95</v>
      </c>
    </row>
    <row r="679" spans="1:16" ht="12.75">
      <c r="A679" s="408">
        <v>1700</v>
      </c>
      <c r="B679" s="409" t="s">
        <v>749</v>
      </c>
      <c r="C679" s="408" t="s">
        <v>513</v>
      </c>
      <c r="D679" s="409" t="s">
        <v>294</v>
      </c>
      <c r="E679" s="408">
        <v>1.65</v>
      </c>
      <c r="F679" s="408">
        <v>0</v>
      </c>
      <c r="G679" s="408">
        <v>0</v>
      </c>
      <c r="H679" s="408">
        <v>19</v>
      </c>
      <c r="I679" s="408">
        <v>0</v>
      </c>
      <c r="J679" s="408">
        <v>19</v>
      </c>
      <c r="K679" s="408">
        <v>19</v>
      </c>
      <c r="L679" s="408">
        <v>16</v>
      </c>
      <c r="M679" s="408">
        <v>3</v>
      </c>
      <c r="N679" s="408">
        <v>31.35</v>
      </c>
      <c r="O679" s="408">
        <v>26.4</v>
      </c>
      <c r="P679" s="408">
        <v>4.95</v>
      </c>
    </row>
    <row r="680" spans="1:16" ht="12.75">
      <c r="A680" s="408">
        <v>1700</v>
      </c>
      <c r="B680" s="409" t="s">
        <v>749</v>
      </c>
      <c r="C680" s="408" t="s">
        <v>708</v>
      </c>
      <c r="D680" s="409" t="s">
        <v>322</v>
      </c>
      <c r="E680" s="408">
        <v>1</v>
      </c>
      <c r="F680" s="408">
        <v>0</v>
      </c>
      <c r="G680" s="408">
        <v>4</v>
      </c>
      <c r="H680" s="408">
        <v>41</v>
      </c>
      <c r="I680" s="408">
        <v>0</v>
      </c>
      <c r="J680" s="408">
        <v>45</v>
      </c>
      <c r="K680" s="408">
        <v>41</v>
      </c>
      <c r="L680" s="408">
        <v>36</v>
      </c>
      <c r="M680" s="408">
        <v>5</v>
      </c>
      <c r="N680" s="408">
        <v>41</v>
      </c>
      <c r="O680" s="408">
        <v>36</v>
      </c>
      <c r="P680" s="408">
        <v>5</v>
      </c>
    </row>
    <row r="681" spans="1:16" ht="12.75">
      <c r="A681" s="408">
        <v>1700</v>
      </c>
      <c r="B681" s="409" t="s">
        <v>749</v>
      </c>
      <c r="C681" s="408" t="s">
        <v>584</v>
      </c>
      <c r="D681" s="409" t="s">
        <v>324</v>
      </c>
      <c r="E681" s="408">
        <v>1</v>
      </c>
      <c r="F681" s="408">
        <v>0</v>
      </c>
      <c r="G681" s="408">
        <v>5</v>
      </c>
      <c r="H681" s="408">
        <v>17</v>
      </c>
      <c r="I681" s="408">
        <v>0</v>
      </c>
      <c r="J681" s="408">
        <v>22</v>
      </c>
      <c r="K681" s="408">
        <v>17</v>
      </c>
      <c r="L681" s="408">
        <v>17.5</v>
      </c>
      <c r="M681" s="408">
        <v>-0.5</v>
      </c>
      <c r="N681" s="408">
        <v>17</v>
      </c>
      <c r="O681" s="408">
        <v>17.5</v>
      </c>
      <c r="P681" s="408">
        <v>-0.5</v>
      </c>
    </row>
    <row r="682" spans="1:16" ht="12.75">
      <c r="A682" s="408">
        <v>1700</v>
      </c>
      <c r="B682" s="409" t="s">
        <v>749</v>
      </c>
      <c r="C682" s="408" t="s">
        <v>587</v>
      </c>
      <c r="D682" s="409" t="s">
        <v>330</v>
      </c>
      <c r="E682" s="408">
        <v>1.2</v>
      </c>
      <c r="F682" s="408">
        <v>0</v>
      </c>
      <c r="G682" s="408">
        <v>4</v>
      </c>
      <c r="H682" s="408">
        <v>19</v>
      </c>
      <c r="I682" s="408">
        <v>0</v>
      </c>
      <c r="J682" s="408">
        <v>23</v>
      </c>
      <c r="K682" s="408">
        <v>19</v>
      </c>
      <c r="L682" s="408">
        <v>13</v>
      </c>
      <c r="M682" s="408">
        <v>6</v>
      </c>
      <c r="N682" s="408">
        <v>22.8</v>
      </c>
      <c r="O682" s="408">
        <v>15.6</v>
      </c>
      <c r="P682" s="408">
        <v>7.2</v>
      </c>
    </row>
    <row r="683" spans="1:16" ht="12.75">
      <c r="A683" s="408">
        <v>1700</v>
      </c>
      <c r="B683" s="409" t="s">
        <v>749</v>
      </c>
      <c r="C683" s="408" t="s">
        <v>591</v>
      </c>
      <c r="D683" s="409" t="s">
        <v>344</v>
      </c>
      <c r="E683" s="408">
        <v>1.2</v>
      </c>
      <c r="F683" s="408">
        <v>0</v>
      </c>
      <c r="G683" s="408">
        <v>2</v>
      </c>
      <c r="H683" s="408">
        <v>29</v>
      </c>
      <c r="I683" s="408">
        <v>0</v>
      </c>
      <c r="J683" s="408">
        <v>31</v>
      </c>
      <c r="K683" s="408">
        <v>29</v>
      </c>
      <c r="L683" s="408">
        <v>26</v>
      </c>
      <c r="M683" s="408">
        <v>3</v>
      </c>
      <c r="N683" s="408">
        <v>34.8</v>
      </c>
      <c r="O683" s="408">
        <v>31.2</v>
      </c>
      <c r="P683" s="408">
        <v>3.6</v>
      </c>
    </row>
    <row r="684" spans="1:16" ht="12.75">
      <c r="A684" s="408">
        <v>1700</v>
      </c>
      <c r="B684" s="409" t="s">
        <v>749</v>
      </c>
      <c r="C684" s="408" t="s">
        <v>636</v>
      </c>
      <c r="D684" s="409" t="s">
        <v>637</v>
      </c>
      <c r="E684" s="408">
        <v>1</v>
      </c>
      <c r="F684" s="408">
        <v>0</v>
      </c>
      <c r="G684" s="408">
        <v>4</v>
      </c>
      <c r="H684" s="408">
        <v>14</v>
      </c>
      <c r="I684" s="408">
        <v>0</v>
      </c>
      <c r="J684" s="408">
        <v>18</v>
      </c>
      <c r="K684" s="408">
        <v>14</v>
      </c>
      <c r="L684" s="408">
        <v>14.5</v>
      </c>
      <c r="M684" s="408">
        <v>-0.5</v>
      </c>
      <c r="N684" s="408">
        <v>14</v>
      </c>
      <c r="O684" s="408">
        <v>14.5</v>
      </c>
      <c r="P684" s="408">
        <v>-0.5</v>
      </c>
    </row>
    <row r="685" spans="1:16" ht="13.5" thickBot="1">
      <c r="A685" s="429"/>
      <c r="B685" s="428"/>
      <c r="C685" s="427"/>
      <c r="D685" s="428"/>
      <c r="E685" s="427"/>
      <c r="F685" s="427"/>
      <c r="G685" s="427"/>
      <c r="H685" s="427"/>
      <c r="I685" s="427"/>
      <c r="J685" s="427"/>
      <c r="K685" s="427"/>
      <c r="L685" s="427"/>
      <c r="M685" s="427"/>
      <c r="N685" s="427"/>
      <c r="O685" s="427"/>
      <c r="P685" s="430"/>
    </row>
    <row r="686" spans="1:16" ht="12.75">
      <c r="A686" s="416">
        <v>1700</v>
      </c>
      <c r="B686" s="417" t="s">
        <v>749</v>
      </c>
      <c r="C686" s="418" t="s">
        <v>594</v>
      </c>
      <c r="D686" s="417"/>
      <c r="E686" s="418"/>
      <c r="F686" s="418">
        <v>1412</v>
      </c>
      <c r="G686" s="418">
        <v>125</v>
      </c>
      <c r="H686" s="418">
        <v>3002</v>
      </c>
      <c r="I686" s="418">
        <v>33</v>
      </c>
      <c r="J686" s="418">
        <v>4572</v>
      </c>
      <c r="K686" s="418">
        <v>4430.5</v>
      </c>
      <c r="L686" s="418">
        <v>3991</v>
      </c>
      <c r="M686" s="418">
        <v>439.5</v>
      </c>
      <c r="N686" s="418">
        <v>6862.05</v>
      </c>
      <c r="O686" s="418">
        <v>6083.62</v>
      </c>
      <c r="P686" s="419">
        <v>778.42</v>
      </c>
    </row>
    <row r="687" spans="1:16" ht="12.75">
      <c r="A687" s="420">
        <v>1700</v>
      </c>
      <c r="B687" s="409" t="s">
        <v>749</v>
      </c>
      <c r="C687" s="408" t="s">
        <v>595</v>
      </c>
      <c r="D687" s="409"/>
      <c r="E687" s="408"/>
      <c r="F687" s="408">
        <v>403</v>
      </c>
      <c r="G687" s="408">
        <v>105</v>
      </c>
      <c r="H687" s="408">
        <v>2326</v>
      </c>
      <c r="I687" s="408">
        <v>11</v>
      </c>
      <c r="J687" s="408">
        <v>2845</v>
      </c>
      <c r="K687" s="408">
        <v>2734.5</v>
      </c>
      <c r="L687" s="408">
        <v>3171.5</v>
      </c>
      <c r="M687" s="408">
        <v>-437</v>
      </c>
      <c r="N687" s="408">
        <v>3759.5</v>
      </c>
      <c r="O687" s="408">
        <v>4319.93</v>
      </c>
      <c r="P687" s="421">
        <v>-560.43</v>
      </c>
    </row>
    <row r="688" spans="1:16" ht="12.75">
      <c r="A688" s="420">
        <v>1700</v>
      </c>
      <c r="B688" s="409" t="s">
        <v>749</v>
      </c>
      <c r="C688" s="408" t="s">
        <v>596</v>
      </c>
      <c r="D688" s="409"/>
      <c r="E688" s="408"/>
      <c r="F688" s="408">
        <v>0</v>
      </c>
      <c r="G688" s="408">
        <v>7</v>
      </c>
      <c r="H688" s="408">
        <v>839</v>
      </c>
      <c r="I688" s="408">
        <v>2</v>
      </c>
      <c r="J688" s="408">
        <v>848</v>
      </c>
      <c r="K688" s="408">
        <v>840</v>
      </c>
      <c r="L688" s="408">
        <v>592.5</v>
      </c>
      <c r="M688" s="408">
        <v>247.5</v>
      </c>
      <c r="N688" s="408">
        <v>1385</v>
      </c>
      <c r="O688" s="408">
        <v>948.58</v>
      </c>
      <c r="P688" s="421">
        <v>436.42</v>
      </c>
    </row>
    <row r="689" spans="1:16" ht="13.5" thickBot="1">
      <c r="A689" s="422">
        <v>1700</v>
      </c>
      <c r="B689" s="411" t="s">
        <v>749</v>
      </c>
      <c r="C689" s="410" t="s">
        <v>597</v>
      </c>
      <c r="D689" s="411"/>
      <c r="E689" s="410"/>
      <c r="F689" s="410">
        <v>0</v>
      </c>
      <c r="G689" s="410">
        <v>29</v>
      </c>
      <c r="H689" s="410">
        <v>189</v>
      </c>
      <c r="I689" s="410">
        <v>0</v>
      </c>
      <c r="J689" s="410">
        <v>218</v>
      </c>
      <c r="K689" s="410">
        <v>189</v>
      </c>
      <c r="L689" s="410">
        <v>174</v>
      </c>
      <c r="M689" s="410">
        <v>15</v>
      </c>
      <c r="N689" s="410">
        <v>243.45</v>
      </c>
      <c r="O689" s="410">
        <v>225.35</v>
      </c>
      <c r="P689" s="423">
        <v>18.1</v>
      </c>
    </row>
    <row r="690" spans="1:16" ht="13.5" thickBot="1">
      <c r="A690" s="424"/>
      <c r="B690" s="425"/>
      <c r="C690" s="426" t="s">
        <v>125</v>
      </c>
      <c r="D690" s="425"/>
      <c r="E690" s="426"/>
      <c r="F690" s="426">
        <f aca="true" t="shared" si="6" ref="F690:P690">SUM(F686:F689)</f>
        <v>1815</v>
      </c>
      <c r="G690" s="426">
        <f t="shared" si="6"/>
        <v>266</v>
      </c>
      <c r="H690" s="426">
        <f t="shared" si="6"/>
        <v>6356</v>
      </c>
      <c r="I690" s="426">
        <f t="shared" si="6"/>
        <v>46</v>
      </c>
      <c r="J690" s="426">
        <f t="shared" si="6"/>
        <v>8483</v>
      </c>
      <c r="K690" s="426">
        <f t="shared" si="6"/>
        <v>8194</v>
      </c>
      <c r="L690" s="426">
        <f t="shared" si="6"/>
        <v>7929</v>
      </c>
      <c r="M690" s="426">
        <f t="shared" si="6"/>
        <v>265</v>
      </c>
      <c r="N690" s="426">
        <f t="shared" si="6"/>
        <v>12250</v>
      </c>
      <c r="O690" s="426">
        <f t="shared" si="6"/>
        <v>11577.48</v>
      </c>
      <c r="P690" s="426">
        <f t="shared" si="6"/>
        <v>672.5100000000001</v>
      </c>
    </row>
    <row r="691" spans="1:16" ht="25.5">
      <c r="A691" s="408">
        <v>1800</v>
      </c>
      <c r="B691" s="409" t="s">
        <v>761</v>
      </c>
      <c r="C691" s="408" t="s">
        <v>599</v>
      </c>
      <c r="D691" s="409" t="s">
        <v>449</v>
      </c>
      <c r="E691" s="408">
        <v>1.65</v>
      </c>
      <c r="F691" s="408">
        <v>13</v>
      </c>
      <c r="G691" s="408">
        <v>1</v>
      </c>
      <c r="H691" s="408">
        <v>2</v>
      </c>
      <c r="I691" s="408">
        <v>0</v>
      </c>
      <c r="J691" s="408">
        <v>16</v>
      </c>
      <c r="K691" s="408">
        <v>15</v>
      </c>
      <c r="L691" s="408">
        <v>0</v>
      </c>
      <c r="M691" s="408">
        <v>15</v>
      </c>
      <c r="N691" s="408">
        <v>24.75</v>
      </c>
      <c r="O691" s="408">
        <v>0</v>
      </c>
      <c r="P691" s="408">
        <v>24.75</v>
      </c>
    </row>
    <row r="692" spans="1:16" ht="25.5">
      <c r="A692" s="408">
        <v>1800</v>
      </c>
      <c r="B692" s="409" t="s">
        <v>761</v>
      </c>
      <c r="C692" s="408" t="s">
        <v>287</v>
      </c>
      <c r="D692" s="409" t="s">
        <v>288</v>
      </c>
      <c r="E692" s="408">
        <v>2.25</v>
      </c>
      <c r="F692" s="408">
        <v>17</v>
      </c>
      <c r="G692" s="408">
        <v>1</v>
      </c>
      <c r="H692" s="408">
        <v>28</v>
      </c>
      <c r="I692" s="408">
        <v>0</v>
      </c>
      <c r="J692" s="408">
        <v>46</v>
      </c>
      <c r="K692" s="408">
        <v>45</v>
      </c>
      <c r="L692" s="408">
        <v>19.5</v>
      </c>
      <c r="M692" s="408">
        <v>25.5</v>
      </c>
      <c r="N692" s="408">
        <v>101.25</v>
      </c>
      <c r="O692" s="408">
        <v>43.88</v>
      </c>
      <c r="P692" s="408">
        <v>57.38</v>
      </c>
    </row>
    <row r="693" spans="1:16" ht="25.5">
      <c r="A693" s="408">
        <v>1800</v>
      </c>
      <c r="B693" s="409" t="s">
        <v>761</v>
      </c>
      <c r="C693" s="408" t="s">
        <v>291</v>
      </c>
      <c r="D693" s="409" t="s">
        <v>292</v>
      </c>
      <c r="E693" s="408">
        <v>2.8</v>
      </c>
      <c r="F693" s="408">
        <v>13</v>
      </c>
      <c r="G693" s="408">
        <v>7</v>
      </c>
      <c r="H693" s="408">
        <v>58</v>
      </c>
      <c r="I693" s="408">
        <v>1</v>
      </c>
      <c r="J693" s="408">
        <v>79</v>
      </c>
      <c r="K693" s="408">
        <v>71.5</v>
      </c>
      <c r="L693" s="408">
        <v>67</v>
      </c>
      <c r="M693" s="408">
        <v>4.5</v>
      </c>
      <c r="N693" s="408">
        <v>200.2</v>
      </c>
      <c r="O693" s="408">
        <v>187.6</v>
      </c>
      <c r="P693" s="408">
        <v>12.6</v>
      </c>
    </row>
    <row r="694" spans="1:16" ht="25.5">
      <c r="A694" s="408">
        <v>1800</v>
      </c>
      <c r="B694" s="409" t="s">
        <v>761</v>
      </c>
      <c r="C694" s="408" t="s">
        <v>602</v>
      </c>
      <c r="D694" s="409" t="s">
        <v>603</v>
      </c>
      <c r="E694" s="408">
        <v>1.65</v>
      </c>
      <c r="F694" s="408">
        <v>92</v>
      </c>
      <c r="G694" s="408">
        <v>79</v>
      </c>
      <c r="H694" s="408">
        <v>330</v>
      </c>
      <c r="I694" s="408">
        <v>5</v>
      </c>
      <c r="J694" s="408">
        <v>506</v>
      </c>
      <c r="K694" s="408">
        <v>424.5</v>
      </c>
      <c r="L694" s="408">
        <v>445.5</v>
      </c>
      <c r="M694" s="408">
        <v>-21</v>
      </c>
      <c r="N694" s="408">
        <v>700.42</v>
      </c>
      <c r="O694" s="408">
        <v>735.08</v>
      </c>
      <c r="P694" s="408">
        <v>-34.65</v>
      </c>
    </row>
    <row r="695" spans="1:16" ht="25.5">
      <c r="A695" s="408">
        <v>1800</v>
      </c>
      <c r="B695" s="409" t="s">
        <v>761</v>
      </c>
      <c r="C695" s="408" t="s">
        <v>762</v>
      </c>
      <c r="D695" s="409" t="s">
        <v>763</v>
      </c>
      <c r="E695" s="408">
        <v>1.2</v>
      </c>
      <c r="F695" s="408">
        <v>8</v>
      </c>
      <c r="G695" s="408">
        <v>1</v>
      </c>
      <c r="H695" s="408">
        <v>5</v>
      </c>
      <c r="I695" s="408">
        <v>0</v>
      </c>
      <c r="J695" s="408">
        <v>14</v>
      </c>
      <c r="K695" s="408">
        <v>13</v>
      </c>
      <c r="L695" s="408">
        <v>0</v>
      </c>
      <c r="M695" s="408">
        <v>13</v>
      </c>
      <c r="N695" s="408">
        <v>15.6</v>
      </c>
      <c r="O695" s="408">
        <v>0</v>
      </c>
      <c r="P695" s="408">
        <v>15.6</v>
      </c>
    </row>
    <row r="696" spans="1:16" ht="25.5">
      <c r="A696" s="408">
        <v>1800</v>
      </c>
      <c r="B696" s="409" t="s">
        <v>761</v>
      </c>
      <c r="C696" s="408" t="s">
        <v>612</v>
      </c>
      <c r="D696" s="409" t="s">
        <v>613</v>
      </c>
      <c r="E696" s="408">
        <v>1</v>
      </c>
      <c r="F696" s="408">
        <v>168</v>
      </c>
      <c r="G696" s="408">
        <v>47</v>
      </c>
      <c r="H696" s="408">
        <v>557</v>
      </c>
      <c r="I696" s="408">
        <v>4</v>
      </c>
      <c r="J696" s="408">
        <v>776</v>
      </c>
      <c r="K696" s="408">
        <v>727</v>
      </c>
      <c r="L696" s="408">
        <v>704.5</v>
      </c>
      <c r="M696" s="408">
        <v>22.5</v>
      </c>
      <c r="N696" s="408">
        <v>727</v>
      </c>
      <c r="O696" s="408">
        <v>704.5</v>
      </c>
      <c r="P696" s="408">
        <v>22.5</v>
      </c>
    </row>
    <row r="697" spans="1:16" ht="25.5">
      <c r="A697" s="408">
        <v>1800</v>
      </c>
      <c r="B697" s="409" t="s">
        <v>761</v>
      </c>
      <c r="C697" s="408" t="s">
        <v>668</v>
      </c>
      <c r="D697" s="409" t="s">
        <v>669</v>
      </c>
      <c r="E697" s="408">
        <v>1.65</v>
      </c>
      <c r="F697" s="408">
        <v>34</v>
      </c>
      <c r="G697" s="408">
        <v>6</v>
      </c>
      <c r="H697" s="408">
        <v>14</v>
      </c>
      <c r="I697" s="408">
        <v>0</v>
      </c>
      <c r="J697" s="408">
        <v>54</v>
      </c>
      <c r="K697" s="408">
        <v>48</v>
      </c>
      <c r="L697" s="408">
        <v>3.5</v>
      </c>
      <c r="M697" s="408">
        <v>44.5</v>
      </c>
      <c r="N697" s="408">
        <v>79.2</v>
      </c>
      <c r="O697" s="408">
        <v>5.78</v>
      </c>
      <c r="P697" s="408">
        <v>73.42</v>
      </c>
    </row>
    <row r="698" spans="1:16" ht="25.5">
      <c r="A698" s="408">
        <v>1800</v>
      </c>
      <c r="B698" s="409" t="s">
        <v>761</v>
      </c>
      <c r="C698" s="408" t="s">
        <v>315</v>
      </c>
      <c r="D698" s="409" t="s">
        <v>316</v>
      </c>
      <c r="E698" s="408">
        <v>1</v>
      </c>
      <c r="F698" s="408">
        <v>64</v>
      </c>
      <c r="G698" s="408">
        <v>18</v>
      </c>
      <c r="H698" s="408">
        <v>208</v>
      </c>
      <c r="I698" s="408">
        <v>4</v>
      </c>
      <c r="J698" s="408">
        <v>294</v>
      </c>
      <c r="K698" s="408">
        <v>274</v>
      </c>
      <c r="L698" s="408">
        <v>237</v>
      </c>
      <c r="M698" s="408">
        <v>37</v>
      </c>
      <c r="N698" s="408">
        <v>274</v>
      </c>
      <c r="O698" s="408">
        <v>237</v>
      </c>
      <c r="P698" s="408">
        <v>37</v>
      </c>
    </row>
    <row r="699" spans="1:16" ht="25.5">
      <c r="A699" s="408">
        <v>1800</v>
      </c>
      <c r="B699" s="409" t="s">
        <v>761</v>
      </c>
      <c r="C699" s="408" t="s">
        <v>321</v>
      </c>
      <c r="D699" s="409" t="s">
        <v>322</v>
      </c>
      <c r="E699" s="408">
        <v>1</v>
      </c>
      <c r="F699" s="408">
        <v>185</v>
      </c>
      <c r="G699" s="408">
        <v>3</v>
      </c>
      <c r="H699" s="408">
        <v>183</v>
      </c>
      <c r="I699" s="408">
        <v>1</v>
      </c>
      <c r="J699" s="408">
        <v>372</v>
      </c>
      <c r="K699" s="408">
        <v>368.5</v>
      </c>
      <c r="L699" s="408">
        <v>236</v>
      </c>
      <c r="M699" s="408">
        <v>132.5</v>
      </c>
      <c r="N699" s="408">
        <v>368.5</v>
      </c>
      <c r="O699" s="408">
        <v>236</v>
      </c>
      <c r="P699" s="408">
        <v>132.5</v>
      </c>
    </row>
    <row r="700" spans="1:16" ht="25.5">
      <c r="A700" s="408">
        <v>1800</v>
      </c>
      <c r="B700" s="409" t="s">
        <v>761</v>
      </c>
      <c r="C700" s="408" t="s">
        <v>323</v>
      </c>
      <c r="D700" s="409" t="s">
        <v>324</v>
      </c>
      <c r="E700" s="408">
        <v>1</v>
      </c>
      <c r="F700" s="408">
        <v>53</v>
      </c>
      <c r="G700" s="408">
        <v>10</v>
      </c>
      <c r="H700" s="408">
        <v>152</v>
      </c>
      <c r="I700" s="408">
        <v>3</v>
      </c>
      <c r="J700" s="408">
        <v>218</v>
      </c>
      <c r="K700" s="408">
        <v>206.5</v>
      </c>
      <c r="L700" s="408">
        <v>179.5</v>
      </c>
      <c r="M700" s="408">
        <v>27</v>
      </c>
      <c r="N700" s="408">
        <v>206.5</v>
      </c>
      <c r="O700" s="408">
        <v>179.5</v>
      </c>
      <c r="P700" s="408">
        <v>27</v>
      </c>
    </row>
    <row r="701" spans="1:16" ht="25.5">
      <c r="A701" s="408">
        <v>1800</v>
      </c>
      <c r="B701" s="409" t="s">
        <v>761</v>
      </c>
      <c r="C701" s="408" t="s">
        <v>327</v>
      </c>
      <c r="D701" s="409" t="s">
        <v>328</v>
      </c>
      <c r="E701" s="408">
        <v>1.2</v>
      </c>
      <c r="F701" s="408">
        <v>34</v>
      </c>
      <c r="G701" s="408">
        <v>15</v>
      </c>
      <c r="H701" s="408">
        <v>106</v>
      </c>
      <c r="I701" s="408">
        <v>3</v>
      </c>
      <c r="J701" s="408">
        <v>158</v>
      </c>
      <c r="K701" s="408">
        <v>141.5</v>
      </c>
      <c r="L701" s="408">
        <v>131</v>
      </c>
      <c r="M701" s="408">
        <v>10.5</v>
      </c>
      <c r="N701" s="408">
        <v>169.8</v>
      </c>
      <c r="O701" s="408">
        <v>157.2</v>
      </c>
      <c r="P701" s="408">
        <v>12.6</v>
      </c>
    </row>
    <row r="702" spans="1:16" ht="25.5">
      <c r="A702" s="408">
        <v>1800</v>
      </c>
      <c r="B702" s="409" t="s">
        <v>761</v>
      </c>
      <c r="C702" s="408" t="s">
        <v>329</v>
      </c>
      <c r="D702" s="409" t="s">
        <v>330</v>
      </c>
      <c r="E702" s="408">
        <v>1.2</v>
      </c>
      <c r="F702" s="408">
        <v>41</v>
      </c>
      <c r="G702" s="408">
        <v>15</v>
      </c>
      <c r="H702" s="408">
        <v>85</v>
      </c>
      <c r="I702" s="408">
        <v>1</v>
      </c>
      <c r="J702" s="408">
        <v>142</v>
      </c>
      <c r="K702" s="408">
        <v>126.5</v>
      </c>
      <c r="L702" s="408">
        <v>110</v>
      </c>
      <c r="M702" s="408">
        <v>16.5</v>
      </c>
      <c r="N702" s="408">
        <v>151.8</v>
      </c>
      <c r="O702" s="408">
        <v>132</v>
      </c>
      <c r="P702" s="408">
        <v>19.8</v>
      </c>
    </row>
    <row r="703" spans="1:16" ht="25.5">
      <c r="A703" s="408">
        <v>1800</v>
      </c>
      <c r="B703" s="409" t="s">
        <v>761</v>
      </c>
      <c r="C703" s="408" t="s">
        <v>341</v>
      </c>
      <c r="D703" s="409" t="s">
        <v>342</v>
      </c>
      <c r="E703" s="408">
        <v>1.2</v>
      </c>
      <c r="F703" s="408">
        <v>85</v>
      </c>
      <c r="G703" s="408">
        <v>19</v>
      </c>
      <c r="H703" s="408">
        <v>221</v>
      </c>
      <c r="I703" s="408">
        <v>3</v>
      </c>
      <c r="J703" s="408">
        <v>328</v>
      </c>
      <c r="K703" s="408">
        <v>307.5</v>
      </c>
      <c r="L703" s="408">
        <v>298</v>
      </c>
      <c r="M703" s="408">
        <v>9.5</v>
      </c>
      <c r="N703" s="408">
        <v>369</v>
      </c>
      <c r="O703" s="408">
        <v>357.6</v>
      </c>
      <c r="P703" s="408">
        <v>11.4</v>
      </c>
    </row>
    <row r="704" spans="1:16" ht="25.5">
      <c r="A704" s="408">
        <v>1800</v>
      </c>
      <c r="B704" s="409" t="s">
        <v>761</v>
      </c>
      <c r="C704" s="408" t="s">
        <v>343</v>
      </c>
      <c r="D704" s="409" t="s">
        <v>344</v>
      </c>
      <c r="E704" s="408">
        <v>1.2</v>
      </c>
      <c r="F704" s="408">
        <v>233</v>
      </c>
      <c r="G704" s="408">
        <v>24</v>
      </c>
      <c r="H704" s="408">
        <v>636</v>
      </c>
      <c r="I704" s="408">
        <v>1</v>
      </c>
      <c r="J704" s="408">
        <v>894</v>
      </c>
      <c r="K704" s="408">
        <v>869.5</v>
      </c>
      <c r="L704" s="408">
        <v>802</v>
      </c>
      <c r="M704" s="408">
        <v>67.5</v>
      </c>
      <c r="N704" s="408">
        <v>1043.4</v>
      </c>
      <c r="O704" s="408">
        <v>962.4</v>
      </c>
      <c r="P704" s="408">
        <v>81</v>
      </c>
    </row>
    <row r="705" spans="1:16" ht="25.5">
      <c r="A705" s="408">
        <v>1800</v>
      </c>
      <c r="B705" s="409" t="s">
        <v>761</v>
      </c>
      <c r="C705" s="408" t="s">
        <v>764</v>
      </c>
      <c r="D705" s="409" t="s">
        <v>669</v>
      </c>
      <c r="E705" s="408">
        <v>1.65</v>
      </c>
      <c r="F705" s="408">
        <v>71</v>
      </c>
      <c r="G705" s="408">
        <v>21</v>
      </c>
      <c r="H705" s="408">
        <v>397</v>
      </c>
      <c r="I705" s="408">
        <v>1</v>
      </c>
      <c r="J705" s="408">
        <v>490</v>
      </c>
      <c r="K705" s="408">
        <v>468.5</v>
      </c>
      <c r="L705" s="408">
        <v>489.5</v>
      </c>
      <c r="M705" s="408">
        <v>-21</v>
      </c>
      <c r="N705" s="408">
        <v>773.02</v>
      </c>
      <c r="O705" s="408">
        <v>807.67</v>
      </c>
      <c r="P705" s="408">
        <v>-34.65</v>
      </c>
    </row>
    <row r="706" spans="1:16" ht="25.5">
      <c r="A706" s="408">
        <v>1800</v>
      </c>
      <c r="B706" s="409" t="s">
        <v>761</v>
      </c>
      <c r="C706" s="408" t="s">
        <v>407</v>
      </c>
      <c r="D706" s="409" t="s">
        <v>408</v>
      </c>
      <c r="E706" s="408">
        <v>1.2</v>
      </c>
      <c r="F706" s="408">
        <v>243</v>
      </c>
      <c r="G706" s="408">
        <v>62</v>
      </c>
      <c r="H706" s="408">
        <v>1137</v>
      </c>
      <c r="I706" s="408">
        <v>3</v>
      </c>
      <c r="J706" s="408">
        <v>1445</v>
      </c>
      <c r="K706" s="408">
        <v>1381.5</v>
      </c>
      <c r="L706" s="408">
        <v>1373.5</v>
      </c>
      <c r="M706" s="408">
        <v>8</v>
      </c>
      <c r="N706" s="408">
        <v>1657.8</v>
      </c>
      <c r="O706" s="408">
        <v>1648.2</v>
      </c>
      <c r="P706" s="408">
        <v>9.6</v>
      </c>
    </row>
    <row r="707" spans="1:16" ht="25.5">
      <c r="A707" s="408">
        <v>1800</v>
      </c>
      <c r="B707" s="409" t="s">
        <v>761</v>
      </c>
      <c r="C707" s="408" t="s">
        <v>409</v>
      </c>
      <c r="D707" s="409" t="s">
        <v>410</v>
      </c>
      <c r="E707" s="408">
        <v>1.2</v>
      </c>
      <c r="F707" s="408">
        <v>138</v>
      </c>
      <c r="G707" s="408">
        <v>38</v>
      </c>
      <c r="H707" s="408">
        <v>518</v>
      </c>
      <c r="I707" s="408">
        <v>1</v>
      </c>
      <c r="J707" s="408">
        <v>695</v>
      </c>
      <c r="K707" s="408">
        <v>656.5</v>
      </c>
      <c r="L707" s="408">
        <v>625</v>
      </c>
      <c r="M707" s="408">
        <v>31.5</v>
      </c>
      <c r="N707" s="408">
        <v>787.8</v>
      </c>
      <c r="O707" s="408">
        <v>750</v>
      </c>
      <c r="P707" s="408">
        <v>37.8</v>
      </c>
    </row>
    <row r="708" spans="1:16" ht="25.5">
      <c r="A708" s="408">
        <v>1800</v>
      </c>
      <c r="B708" s="409" t="s">
        <v>761</v>
      </c>
      <c r="C708" s="408" t="s">
        <v>620</v>
      </c>
      <c r="D708" s="409" t="s">
        <v>340</v>
      </c>
      <c r="E708" s="408">
        <v>1.2</v>
      </c>
      <c r="F708" s="408">
        <v>53</v>
      </c>
      <c r="G708" s="408">
        <v>29</v>
      </c>
      <c r="H708" s="408">
        <v>244</v>
      </c>
      <c r="I708" s="408">
        <v>2</v>
      </c>
      <c r="J708" s="408">
        <v>328</v>
      </c>
      <c r="K708" s="408">
        <v>298</v>
      </c>
      <c r="L708" s="408">
        <v>320.5</v>
      </c>
      <c r="M708" s="408">
        <v>-22.5</v>
      </c>
      <c r="N708" s="408">
        <v>357.6</v>
      </c>
      <c r="O708" s="408">
        <v>384.6</v>
      </c>
      <c r="P708" s="408">
        <v>-27</v>
      </c>
    </row>
    <row r="709" spans="1:16" ht="25.5">
      <c r="A709" s="408">
        <v>1800</v>
      </c>
      <c r="B709" s="409" t="s">
        <v>761</v>
      </c>
      <c r="C709" s="408" t="s">
        <v>765</v>
      </c>
      <c r="D709" s="409" t="s">
        <v>669</v>
      </c>
      <c r="E709" s="408">
        <v>1.65</v>
      </c>
      <c r="F709" s="408">
        <v>0</v>
      </c>
      <c r="G709" s="408">
        <v>14</v>
      </c>
      <c r="H709" s="408">
        <v>123</v>
      </c>
      <c r="I709" s="408">
        <v>0</v>
      </c>
      <c r="J709" s="408">
        <v>137</v>
      </c>
      <c r="K709" s="408">
        <v>123</v>
      </c>
      <c r="L709" s="408">
        <v>102</v>
      </c>
      <c r="M709" s="408">
        <v>21</v>
      </c>
      <c r="N709" s="408">
        <v>202.95</v>
      </c>
      <c r="O709" s="408">
        <v>168.3</v>
      </c>
      <c r="P709" s="408">
        <v>34.65</v>
      </c>
    </row>
    <row r="710" spans="1:16" ht="25.5">
      <c r="A710" s="408">
        <v>1800</v>
      </c>
      <c r="B710" s="409" t="s">
        <v>761</v>
      </c>
      <c r="C710" s="408" t="s">
        <v>436</v>
      </c>
      <c r="D710" s="409" t="s">
        <v>322</v>
      </c>
      <c r="E710" s="408">
        <v>1</v>
      </c>
      <c r="F710" s="408">
        <v>0</v>
      </c>
      <c r="G710" s="408">
        <v>6</v>
      </c>
      <c r="H710" s="408">
        <v>60</v>
      </c>
      <c r="I710" s="408">
        <v>1</v>
      </c>
      <c r="J710" s="408">
        <v>67</v>
      </c>
      <c r="K710" s="408">
        <v>60.5</v>
      </c>
      <c r="L710" s="408">
        <v>53</v>
      </c>
      <c r="M710" s="408">
        <v>7.5</v>
      </c>
      <c r="N710" s="408">
        <v>60.5</v>
      </c>
      <c r="O710" s="408">
        <v>53</v>
      </c>
      <c r="P710" s="408">
        <v>7.5</v>
      </c>
    </row>
    <row r="711" spans="1:16" ht="25.5">
      <c r="A711" s="408">
        <v>1800</v>
      </c>
      <c r="B711" s="409" t="s">
        <v>761</v>
      </c>
      <c r="C711" s="408" t="s">
        <v>437</v>
      </c>
      <c r="D711" s="409" t="s">
        <v>324</v>
      </c>
      <c r="E711" s="408">
        <v>1</v>
      </c>
      <c r="F711" s="408">
        <v>0</v>
      </c>
      <c r="G711" s="408">
        <v>0</v>
      </c>
      <c r="H711" s="408">
        <v>12</v>
      </c>
      <c r="I711" s="408">
        <v>0</v>
      </c>
      <c r="J711" s="408">
        <v>12</v>
      </c>
      <c r="K711" s="408">
        <v>12</v>
      </c>
      <c r="L711" s="408">
        <v>0</v>
      </c>
      <c r="M711" s="408">
        <v>12</v>
      </c>
      <c r="N711" s="408">
        <v>12</v>
      </c>
      <c r="O711" s="408">
        <v>0</v>
      </c>
      <c r="P711" s="408">
        <v>12</v>
      </c>
    </row>
    <row r="712" spans="1:16" ht="25.5">
      <c r="A712" s="408">
        <v>1800</v>
      </c>
      <c r="B712" s="409" t="s">
        <v>761</v>
      </c>
      <c r="C712" s="408" t="s">
        <v>703</v>
      </c>
      <c r="D712" s="409" t="s">
        <v>342</v>
      </c>
      <c r="E712" s="408">
        <v>1.2</v>
      </c>
      <c r="F712" s="408">
        <v>0</v>
      </c>
      <c r="G712" s="408">
        <v>1</v>
      </c>
      <c r="H712" s="408">
        <v>77</v>
      </c>
      <c r="I712" s="408">
        <v>0</v>
      </c>
      <c r="J712" s="408">
        <v>78</v>
      </c>
      <c r="K712" s="408">
        <v>77</v>
      </c>
      <c r="L712" s="408">
        <v>59</v>
      </c>
      <c r="M712" s="408">
        <v>18</v>
      </c>
      <c r="N712" s="408">
        <v>92.4</v>
      </c>
      <c r="O712" s="408">
        <v>70.8</v>
      </c>
      <c r="P712" s="408">
        <v>21.6</v>
      </c>
    </row>
    <row r="713" spans="1:16" ht="25.5">
      <c r="A713" s="408">
        <v>1800</v>
      </c>
      <c r="B713" s="409" t="s">
        <v>761</v>
      </c>
      <c r="C713" s="408" t="s">
        <v>760</v>
      </c>
      <c r="D713" s="409" t="s">
        <v>344</v>
      </c>
      <c r="E713" s="408">
        <v>1.2</v>
      </c>
      <c r="F713" s="408">
        <v>0</v>
      </c>
      <c r="G713" s="408">
        <v>7</v>
      </c>
      <c r="H713" s="408">
        <v>155</v>
      </c>
      <c r="I713" s="408">
        <v>0</v>
      </c>
      <c r="J713" s="408">
        <v>162</v>
      </c>
      <c r="K713" s="408">
        <v>155</v>
      </c>
      <c r="L713" s="408">
        <v>150</v>
      </c>
      <c r="M713" s="408">
        <v>5</v>
      </c>
      <c r="N713" s="408">
        <v>186</v>
      </c>
      <c r="O713" s="408">
        <v>180</v>
      </c>
      <c r="P713" s="408">
        <v>6</v>
      </c>
    </row>
    <row r="714" spans="1:16" ht="25.5">
      <c r="A714" s="408">
        <v>1800</v>
      </c>
      <c r="B714" s="409" t="s">
        <v>761</v>
      </c>
      <c r="C714" s="408" t="s">
        <v>766</v>
      </c>
      <c r="D714" s="409" t="s">
        <v>669</v>
      </c>
      <c r="E714" s="408">
        <v>1.65</v>
      </c>
      <c r="F714" s="408">
        <v>0</v>
      </c>
      <c r="G714" s="408">
        <v>6</v>
      </c>
      <c r="H714" s="408">
        <v>29</v>
      </c>
      <c r="I714" s="408">
        <v>0</v>
      </c>
      <c r="J714" s="408">
        <v>35</v>
      </c>
      <c r="K714" s="408">
        <v>29</v>
      </c>
      <c r="L714" s="408">
        <v>21</v>
      </c>
      <c r="M714" s="408">
        <v>8</v>
      </c>
      <c r="N714" s="408">
        <v>47.85</v>
      </c>
      <c r="O714" s="408">
        <v>34.65</v>
      </c>
      <c r="P714" s="408">
        <v>13.2</v>
      </c>
    </row>
    <row r="715" spans="1:16" ht="25.5">
      <c r="A715" s="408">
        <v>1800</v>
      </c>
      <c r="B715" s="409" t="s">
        <v>761</v>
      </c>
      <c r="C715" s="408" t="s">
        <v>584</v>
      </c>
      <c r="D715" s="409" t="s">
        <v>324</v>
      </c>
      <c r="E715" s="408">
        <v>1</v>
      </c>
      <c r="F715" s="408">
        <v>0</v>
      </c>
      <c r="G715" s="408">
        <v>5</v>
      </c>
      <c r="H715" s="408">
        <v>18</v>
      </c>
      <c r="I715" s="408">
        <v>0</v>
      </c>
      <c r="J715" s="408">
        <v>23</v>
      </c>
      <c r="K715" s="408">
        <v>18</v>
      </c>
      <c r="L715" s="408">
        <v>16</v>
      </c>
      <c r="M715" s="408">
        <v>2</v>
      </c>
      <c r="N715" s="408">
        <v>18</v>
      </c>
      <c r="O715" s="408">
        <v>16</v>
      </c>
      <c r="P715" s="408">
        <v>2</v>
      </c>
    </row>
    <row r="716" spans="1:16" ht="25.5">
      <c r="A716" s="408">
        <v>1800</v>
      </c>
      <c r="B716" s="409" t="s">
        <v>761</v>
      </c>
      <c r="C716" s="408" t="s">
        <v>591</v>
      </c>
      <c r="D716" s="409" t="s">
        <v>344</v>
      </c>
      <c r="E716" s="408">
        <v>1.2</v>
      </c>
      <c r="F716" s="408">
        <v>0</v>
      </c>
      <c r="G716" s="408">
        <v>10</v>
      </c>
      <c r="H716" s="408">
        <v>37</v>
      </c>
      <c r="I716" s="408">
        <v>0</v>
      </c>
      <c r="J716" s="408">
        <v>47</v>
      </c>
      <c r="K716" s="408">
        <v>37</v>
      </c>
      <c r="L716" s="408">
        <v>29</v>
      </c>
      <c r="M716" s="408">
        <v>8</v>
      </c>
      <c r="N716" s="408">
        <v>44.4</v>
      </c>
      <c r="O716" s="408">
        <v>34.8</v>
      </c>
      <c r="P716" s="408">
        <v>9.6</v>
      </c>
    </row>
    <row r="717" spans="1:16" ht="13.5" thickBot="1">
      <c r="A717" s="429"/>
      <c r="B717" s="428"/>
      <c r="C717" s="427"/>
      <c r="D717" s="428"/>
      <c r="E717" s="427"/>
      <c r="F717" s="427"/>
      <c r="G717" s="427"/>
      <c r="H717" s="427"/>
      <c r="I717" s="427"/>
      <c r="J717" s="427"/>
      <c r="K717" s="427"/>
      <c r="L717" s="427"/>
      <c r="M717" s="427"/>
      <c r="N717" s="427"/>
      <c r="O717" s="427"/>
      <c r="P717" s="430"/>
    </row>
    <row r="718" spans="1:16" ht="25.5">
      <c r="A718" s="416">
        <v>1800</v>
      </c>
      <c r="B718" s="417" t="s">
        <v>761</v>
      </c>
      <c r="C718" s="418" t="s">
        <v>594</v>
      </c>
      <c r="D718" s="417"/>
      <c r="E718" s="418"/>
      <c r="F718" s="418">
        <v>1040</v>
      </c>
      <c r="G718" s="418">
        <v>246</v>
      </c>
      <c r="H718" s="418">
        <v>2585</v>
      </c>
      <c r="I718" s="418">
        <v>26</v>
      </c>
      <c r="J718" s="418">
        <v>3897</v>
      </c>
      <c r="K718" s="418">
        <v>3638</v>
      </c>
      <c r="L718" s="418">
        <v>3233.5</v>
      </c>
      <c r="M718" s="418">
        <v>404.5</v>
      </c>
      <c r="N718" s="418">
        <v>4431.42</v>
      </c>
      <c r="O718" s="418">
        <v>3938.53</v>
      </c>
      <c r="P718" s="419">
        <v>492.9</v>
      </c>
    </row>
    <row r="719" spans="1:16" ht="25.5">
      <c r="A719" s="420">
        <v>1800</v>
      </c>
      <c r="B719" s="409" t="s">
        <v>761</v>
      </c>
      <c r="C719" s="408" t="s">
        <v>595</v>
      </c>
      <c r="D719" s="409"/>
      <c r="E719" s="408"/>
      <c r="F719" s="408">
        <v>505</v>
      </c>
      <c r="G719" s="408">
        <v>150</v>
      </c>
      <c r="H719" s="408">
        <v>2296</v>
      </c>
      <c r="I719" s="408">
        <v>7</v>
      </c>
      <c r="J719" s="408">
        <v>2958</v>
      </c>
      <c r="K719" s="408">
        <v>2804.5</v>
      </c>
      <c r="L719" s="408">
        <v>2808.5</v>
      </c>
      <c r="M719" s="408">
        <v>-4</v>
      </c>
      <c r="N719" s="408">
        <v>3576.23</v>
      </c>
      <c r="O719" s="408">
        <v>3590.48</v>
      </c>
      <c r="P719" s="421">
        <v>-14.25</v>
      </c>
    </row>
    <row r="720" spans="1:16" ht="25.5">
      <c r="A720" s="420">
        <v>1800</v>
      </c>
      <c r="B720" s="409" t="s">
        <v>761</v>
      </c>
      <c r="C720" s="408" t="s">
        <v>596</v>
      </c>
      <c r="D720" s="409"/>
      <c r="E720" s="408"/>
      <c r="F720" s="408">
        <v>0</v>
      </c>
      <c r="G720" s="408">
        <v>28</v>
      </c>
      <c r="H720" s="408">
        <v>427</v>
      </c>
      <c r="I720" s="408">
        <v>1</v>
      </c>
      <c r="J720" s="408">
        <v>456</v>
      </c>
      <c r="K720" s="408">
        <v>427.5</v>
      </c>
      <c r="L720" s="408">
        <v>364</v>
      </c>
      <c r="M720" s="408">
        <v>63.5</v>
      </c>
      <c r="N720" s="408">
        <v>553.85</v>
      </c>
      <c r="O720" s="408">
        <v>472.1</v>
      </c>
      <c r="P720" s="421">
        <v>81.75</v>
      </c>
    </row>
    <row r="721" spans="1:16" ht="26.25" thickBot="1">
      <c r="A721" s="422">
        <v>1800</v>
      </c>
      <c r="B721" s="411" t="s">
        <v>761</v>
      </c>
      <c r="C721" s="410" t="s">
        <v>597</v>
      </c>
      <c r="D721" s="411"/>
      <c r="E721" s="410"/>
      <c r="F721" s="410">
        <v>0</v>
      </c>
      <c r="G721" s="410">
        <v>21</v>
      </c>
      <c r="H721" s="410">
        <v>84</v>
      </c>
      <c r="I721" s="410">
        <v>0</v>
      </c>
      <c r="J721" s="410">
        <v>105</v>
      </c>
      <c r="K721" s="410">
        <v>84</v>
      </c>
      <c r="L721" s="410">
        <v>66</v>
      </c>
      <c r="M721" s="410">
        <v>18</v>
      </c>
      <c r="N721" s="410">
        <v>110.25</v>
      </c>
      <c r="O721" s="410">
        <v>85.45</v>
      </c>
      <c r="P721" s="423">
        <v>24.8</v>
      </c>
    </row>
    <row r="722" spans="1:16" ht="13.5" thickBot="1">
      <c r="A722" s="424"/>
      <c r="B722" s="425"/>
      <c r="C722" s="426" t="s">
        <v>125</v>
      </c>
      <c r="D722" s="425"/>
      <c r="E722" s="426"/>
      <c r="F722" s="426">
        <f aca="true" t="shared" si="7" ref="F722:P722">SUM(F718:F721)</f>
        <v>1545</v>
      </c>
      <c r="G722" s="426">
        <f t="shared" si="7"/>
        <v>445</v>
      </c>
      <c r="H722" s="426">
        <f t="shared" si="7"/>
        <v>5392</v>
      </c>
      <c r="I722" s="426">
        <f t="shared" si="7"/>
        <v>34</v>
      </c>
      <c r="J722" s="426">
        <f t="shared" si="7"/>
        <v>7416</v>
      </c>
      <c r="K722" s="426">
        <f t="shared" si="7"/>
        <v>6954</v>
      </c>
      <c r="L722" s="426">
        <f t="shared" si="7"/>
        <v>6472</v>
      </c>
      <c r="M722" s="426">
        <f t="shared" si="7"/>
        <v>482</v>
      </c>
      <c r="N722" s="426">
        <f t="shared" si="7"/>
        <v>8671.75</v>
      </c>
      <c r="O722" s="426">
        <f t="shared" si="7"/>
        <v>8086.56</v>
      </c>
      <c r="P722" s="426">
        <f t="shared" si="7"/>
        <v>585.1999999999999</v>
      </c>
    </row>
    <row r="723" spans="1:16" ht="12.75">
      <c r="A723" s="408">
        <v>1900</v>
      </c>
      <c r="B723" s="409" t="s">
        <v>767</v>
      </c>
      <c r="C723" s="408" t="s">
        <v>273</v>
      </c>
      <c r="D723" s="409" t="s">
        <v>274</v>
      </c>
      <c r="E723" s="408">
        <v>2.25</v>
      </c>
      <c r="F723" s="408">
        <v>15</v>
      </c>
      <c r="G723" s="408">
        <v>3</v>
      </c>
      <c r="H723" s="408">
        <v>47</v>
      </c>
      <c r="I723" s="408">
        <v>0</v>
      </c>
      <c r="J723" s="408">
        <v>65</v>
      </c>
      <c r="K723" s="408">
        <v>62</v>
      </c>
      <c r="L723" s="408">
        <v>61.5</v>
      </c>
      <c r="M723" s="408">
        <v>0.5</v>
      </c>
      <c r="N723" s="408">
        <v>139.5</v>
      </c>
      <c r="O723" s="408">
        <v>138.38</v>
      </c>
      <c r="P723" s="408">
        <v>1.12</v>
      </c>
    </row>
    <row r="724" spans="1:16" ht="12.75">
      <c r="A724" s="408">
        <v>1900</v>
      </c>
      <c r="B724" s="409" t="s">
        <v>767</v>
      </c>
      <c r="C724" s="408" t="s">
        <v>291</v>
      </c>
      <c r="D724" s="409" t="s">
        <v>292</v>
      </c>
      <c r="E724" s="408">
        <v>2.8</v>
      </c>
      <c r="F724" s="408">
        <v>4</v>
      </c>
      <c r="G724" s="408">
        <v>0</v>
      </c>
      <c r="H724" s="408">
        <v>6</v>
      </c>
      <c r="I724" s="408">
        <v>2</v>
      </c>
      <c r="J724" s="408">
        <v>12</v>
      </c>
      <c r="K724" s="408">
        <v>11</v>
      </c>
      <c r="L724" s="408">
        <v>15</v>
      </c>
      <c r="M724" s="408">
        <v>-4</v>
      </c>
      <c r="N724" s="408">
        <v>30.8</v>
      </c>
      <c r="O724" s="408">
        <v>42</v>
      </c>
      <c r="P724" s="408">
        <v>-11.2</v>
      </c>
    </row>
    <row r="725" spans="1:16" ht="12.75">
      <c r="A725" s="408">
        <v>1900</v>
      </c>
      <c r="B725" s="409" t="s">
        <v>767</v>
      </c>
      <c r="C725" s="408" t="s">
        <v>662</v>
      </c>
      <c r="D725" s="409" t="s">
        <v>663</v>
      </c>
      <c r="E725" s="408">
        <v>2.8</v>
      </c>
      <c r="F725" s="408">
        <v>9</v>
      </c>
      <c r="G725" s="408">
        <v>3</v>
      </c>
      <c r="H725" s="408">
        <v>16</v>
      </c>
      <c r="I725" s="408">
        <v>2</v>
      </c>
      <c r="J725" s="408">
        <v>30</v>
      </c>
      <c r="K725" s="408">
        <v>26</v>
      </c>
      <c r="L725" s="408">
        <v>17</v>
      </c>
      <c r="M725" s="408">
        <v>9</v>
      </c>
      <c r="N725" s="408">
        <v>72.8</v>
      </c>
      <c r="O725" s="408">
        <v>47.6</v>
      </c>
      <c r="P725" s="408">
        <v>25.2</v>
      </c>
    </row>
    <row r="726" spans="1:16" ht="12.75">
      <c r="A726" s="408">
        <v>1900</v>
      </c>
      <c r="B726" s="409" t="s">
        <v>767</v>
      </c>
      <c r="C726" s="408" t="s">
        <v>293</v>
      </c>
      <c r="D726" s="409" t="s">
        <v>294</v>
      </c>
      <c r="E726" s="408">
        <v>1.65</v>
      </c>
      <c r="F726" s="408">
        <v>24</v>
      </c>
      <c r="G726" s="408">
        <v>15</v>
      </c>
      <c r="H726" s="408">
        <v>77</v>
      </c>
      <c r="I726" s="408">
        <v>3</v>
      </c>
      <c r="J726" s="408">
        <v>119</v>
      </c>
      <c r="K726" s="408">
        <v>102.5</v>
      </c>
      <c r="L726" s="408">
        <v>116.5</v>
      </c>
      <c r="M726" s="408">
        <v>-14</v>
      </c>
      <c r="N726" s="408">
        <v>169.12</v>
      </c>
      <c r="O726" s="408">
        <v>192.22</v>
      </c>
      <c r="P726" s="408">
        <v>-23.1</v>
      </c>
    </row>
    <row r="727" spans="1:16" ht="12.75">
      <c r="A727" s="408">
        <v>1900</v>
      </c>
      <c r="B727" s="409" t="s">
        <v>767</v>
      </c>
      <c r="C727" s="408" t="s">
        <v>299</v>
      </c>
      <c r="D727" s="409" t="s">
        <v>300</v>
      </c>
      <c r="E727" s="408">
        <v>1.65</v>
      </c>
      <c r="F727" s="408">
        <v>100</v>
      </c>
      <c r="G727" s="408">
        <v>0</v>
      </c>
      <c r="H727" s="408">
        <v>5</v>
      </c>
      <c r="I727" s="408">
        <v>0</v>
      </c>
      <c r="J727" s="408">
        <v>105</v>
      </c>
      <c r="K727" s="408">
        <v>105</v>
      </c>
      <c r="L727" s="408">
        <v>0</v>
      </c>
      <c r="M727" s="408">
        <v>105</v>
      </c>
      <c r="N727" s="408">
        <v>173.25</v>
      </c>
      <c r="O727" s="408">
        <v>0</v>
      </c>
      <c r="P727" s="408">
        <v>173.25</v>
      </c>
    </row>
    <row r="728" spans="1:16" ht="12.75">
      <c r="A728" s="408">
        <v>1900</v>
      </c>
      <c r="B728" s="409" t="s">
        <v>767</v>
      </c>
      <c r="C728" s="408" t="s">
        <v>307</v>
      </c>
      <c r="D728" s="409" t="s">
        <v>308</v>
      </c>
      <c r="E728" s="408">
        <v>1</v>
      </c>
      <c r="F728" s="408">
        <v>26</v>
      </c>
      <c r="G728" s="408">
        <v>1</v>
      </c>
      <c r="H728" s="408">
        <v>14</v>
      </c>
      <c r="I728" s="408">
        <v>0</v>
      </c>
      <c r="J728" s="408">
        <v>41</v>
      </c>
      <c r="K728" s="408">
        <v>40</v>
      </c>
      <c r="L728" s="408">
        <v>21.5</v>
      </c>
      <c r="M728" s="408">
        <v>18.5</v>
      </c>
      <c r="N728" s="408">
        <v>40</v>
      </c>
      <c r="O728" s="408">
        <v>21.5</v>
      </c>
      <c r="P728" s="408">
        <v>18.5</v>
      </c>
    </row>
    <row r="729" spans="1:16" ht="12.75">
      <c r="A729" s="408">
        <v>1900</v>
      </c>
      <c r="B729" s="409" t="s">
        <v>767</v>
      </c>
      <c r="C729" s="408" t="s">
        <v>647</v>
      </c>
      <c r="D729" s="409" t="s">
        <v>648</v>
      </c>
      <c r="E729" s="408">
        <v>1</v>
      </c>
      <c r="F729" s="408">
        <v>288</v>
      </c>
      <c r="G729" s="408">
        <v>8</v>
      </c>
      <c r="H729" s="408">
        <v>305</v>
      </c>
      <c r="I729" s="408">
        <v>2</v>
      </c>
      <c r="J729" s="408">
        <v>603</v>
      </c>
      <c r="K729" s="408">
        <v>594</v>
      </c>
      <c r="L729" s="408">
        <v>397.5</v>
      </c>
      <c r="M729" s="408">
        <v>196.5</v>
      </c>
      <c r="N729" s="408">
        <v>594</v>
      </c>
      <c r="O729" s="408">
        <v>397.5</v>
      </c>
      <c r="P729" s="408">
        <v>196.5</v>
      </c>
    </row>
    <row r="730" spans="1:16" ht="12.75">
      <c r="A730" s="408">
        <v>1900</v>
      </c>
      <c r="B730" s="409" t="s">
        <v>767</v>
      </c>
      <c r="C730" s="408" t="s">
        <v>612</v>
      </c>
      <c r="D730" s="409" t="s">
        <v>613</v>
      </c>
      <c r="E730" s="408">
        <v>1</v>
      </c>
      <c r="F730" s="408">
        <v>390</v>
      </c>
      <c r="G730" s="408">
        <v>14</v>
      </c>
      <c r="H730" s="408">
        <v>735</v>
      </c>
      <c r="I730" s="408">
        <v>10</v>
      </c>
      <c r="J730" s="408">
        <v>1149</v>
      </c>
      <c r="K730" s="408">
        <v>1130</v>
      </c>
      <c r="L730" s="408">
        <v>925</v>
      </c>
      <c r="M730" s="408">
        <v>205</v>
      </c>
      <c r="N730" s="408">
        <v>1130</v>
      </c>
      <c r="O730" s="408">
        <v>925</v>
      </c>
      <c r="P730" s="408">
        <v>205</v>
      </c>
    </row>
    <row r="731" spans="1:16" ht="12.75">
      <c r="A731" s="408">
        <v>1900</v>
      </c>
      <c r="B731" s="409" t="s">
        <v>767</v>
      </c>
      <c r="C731" s="408" t="s">
        <v>668</v>
      </c>
      <c r="D731" s="409" t="s">
        <v>669</v>
      </c>
      <c r="E731" s="408">
        <v>1.65</v>
      </c>
      <c r="F731" s="408">
        <v>23</v>
      </c>
      <c r="G731" s="408">
        <v>1</v>
      </c>
      <c r="H731" s="408">
        <v>34</v>
      </c>
      <c r="I731" s="408">
        <v>1</v>
      </c>
      <c r="J731" s="408">
        <v>59</v>
      </c>
      <c r="K731" s="408">
        <v>57.5</v>
      </c>
      <c r="L731" s="408">
        <v>47.5</v>
      </c>
      <c r="M731" s="408">
        <v>10</v>
      </c>
      <c r="N731" s="408">
        <v>94.88</v>
      </c>
      <c r="O731" s="408">
        <v>78.38</v>
      </c>
      <c r="P731" s="408">
        <v>16.5</v>
      </c>
    </row>
    <row r="732" spans="1:16" ht="12.75">
      <c r="A732" s="408">
        <v>1900</v>
      </c>
      <c r="B732" s="409" t="s">
        <v>767</v>
      </c>
      <c r="C732" s="408" t="s">
        <v>768</v>
      </c>
      <c r="D732" s="409" t="s">
        <v>769</v>
      </c>
      <c r="E732" s="408">
        <v>1.65</v>
      </c>
      <c r="F732" s="408">
        <v>169</v>
      </c>
      <c r="G732" s="408">
        <v>1</v>
      </c>
      <c r="H732" s="408">
        <v>190</v>
      </c>
      <c r="I732" s="408">
        <v>1</v>
      </c>
      <c r="J732" s="408">
        <v>361</v>
      </c>
      <c r="K732" s="408">
        <v>359.5</v>
      </c>
      <c r="L732" s="408">
        <v>267.5</v>
      </c>
      <c r="M732" s="408">
        <v>92</v>
      </c>
      <c r="N732" s="408">
        <v>593.17</v>
      </c>
      <c r="O732" s="408">
        <v>441.38</v>
      </c>
      <c r="P732" s="408">
        <v>151.8</v>
      </c>
    </row>
    <row r="733" spans="1:16" ht="12.75">
      <c r="A733" s="408">
        <v>1900</v>
      </c>
      <c r="B733" s="409" t="s">
        <v>767</v>
      </c>
      <c r="C733" s="408" t="s">
        <v>317</v>
      </c>
      <c r="D733" s="409" t="s">
        <v>318</v>
      </c>
      <c r="E733" s="408">
        <v>1</v>
      </c>
      <c r="F733" s="408">
        <v>10</v>
      </c>
      <c r="G733" s="408">
        <v>0</v>
      </c>
      <c r="H733" s="408">
        <v>11</v>
      </c>
      <c r="I733" s="408">
        <v>0</v>
      </c>
      <c r="J733" s="408">
        <v>21</v>
      </c>
      <c r="K733" s="408">
        <v>21</v>
      </c>
      <c r="L733" s="408">
        <v>0</v>
      </c>
      <c r="M733" s="408">
        <v>21</v>
      </c>
      <c r="N733" s="408">
        <v>21</v>
      </c>
      <c r="O733" s="408">
        <v>0</v>
      </c>
      <c r="P733" s="408">
        <v>21</v>
      </c>
    </row>
    <row r="734" spans="1:16" ht="12.75">
      <c r="A734" s="408">
        <v>1900</v>
      </c>
      <c r="B734" s="409" t="s">
        <v>767</v>
      </c>
      <c r="C734" s="408" t="s">
        <v>321</v>
      </c>
      <c r="D734" s="409" t="s">
        <v>322</v>
      </c>
      <c r="E734" s="408">
        <v>1</v>
      </c>
      <c r="F734" s="408">
        <v>173</v>
      </c>
      <c r="G734" s="408">
        <v>13</v>
      </c>
      <c r="H734" s="408">
        <v>363</v>
      </c>
      <c r="I734" s="408">
        <v>0</v>
      </c>
      <c r="J734" s="408">
        <v>549</v>
      </c>
      <c r="K734" s="408">
        <v>536</v>
      </c>
      <c r="L734" s="408">
        <v>467</v>
      </c>
      <c r="M734" s="408">
        <v>69</v>
      </c>
      <c r="N734" s="408">
        <v>536</v>
      </c>
      <c r="O734" s="408">
        <v>467</v>
      </c>
      <c r="P734" s="408">
        <v>69</v>
      </c>
    </row>
    <row r="735" spans="1:16" ht="12.75">
      <c r="A735" s="408">
        <v>1900</v>
      </c>
      <c r="B735" s="409" t="s">
        <v>767</v>
      </c>
      <c r="C735" s="408" t="s">
        <v>323</v>
      </c>
      <c r="D735" s="409" t="s">
        <v>324</v>
      </c>
      <c r="E735" s="408">
        <v>1</v>
      </c>
      <c r="F735" s="408">
        <v>111</v>
      </c>
      <c r="G735" s="408">
        <v>14</v>
      </c>
      <c r="H735" s="408">
        <v>152</v>
      </c>
      <c r="I735" s="408">
        <v>1</v>
      </c>
      <c r="J735" s="408">
        <v>278</v>
      </c>
      <c r="K735" s="408">
        <v>263.5</v>
      </c>
      <c r="L735" s="408">
        <v>175</v>
      </c>
      <c r="M735" s="408">
        <v>88.5</v>
      </c>
      <c r="N735" s="408">
        <v>263.5</v>
      </c>
      <c r="O735" s="408">
        <v>175</v>
      </c>
      <c r="P735" s="408">
        <v>88.5</v>
      </c>
    </row>
    <row r="736" spans="1:16" ht="12.75">
      <c r="A736" s="408">
        <v>1900</v>
      </c>
      <c r="B736" s="409" t="s">
        <v>767</v>
      </c>
      <c r="C736" s="408" t="s">
        <v>325</v>
      </c>
      <c r="D736" s="409" t="s">
        <v>326</v>
      </c>
      <c r="E736" s="408">
        <v>1</v>
      </c>
      <c r="F736" s="408">
        <v>67</v>
      </c>
      <c r="G736" s="408">
        <v>4</v>
      </c>
      <c r="H736" s="408">
        <v>153</v>
      </c>
      <c r="I736" s="408">
        <v>2</v>
      </c>
      <c r="J736" s="408">
        <v>226</v>
      </c>
      <c r="K736" s="408">
        <v>221</v>
      </c>
      <c r="L736" s="408">
        <v>199.5</v>
      </c>
      <c r="M736" s="408">
        <v>21.5</v>
      </c>
      <c r="N736" s="408">
        <v>221</v>
      </c>
      <c r="O736" s="408">
        <v>199.5</v>
      </c>
      <c r="P736" s="408">
        <v>21.5</v>
      </c>
    </row>
    <row r="737" spans="1:16" ht="12.75">
      <c r="A737" s="408">
        <v>1900</v>
      </c>
      <c r="B737" s="409" t="s">
        <v>767</v>
      </c>
      <c r="C737" s="408" t="s">
        <v>329</v>
      </c>
      <c r="D737" s="409" t="s">
        <v>330</v>
      </c>
      <c r="E737" s="408">
        <v>1.2</v>
      </c>
      <c r="F737" s="408">
        <v>40</v>
      </c>
      <c r="G737" s="408">
        <v>8</v>
      </c>
      <c r="H737" s="408">
        <v>122</v>
      </c>
      <c r="I737" s="408">
        <v>1</v>
      </c>
      <c r="J737" s="408">
        <v>171</v>
      </c>
      <c r="K737" s="408">
        <v>162.5</v>
      </c>
      <c r="L737" s="408">
        <v>153</v>
      </c>
      <c r="M737" s="408">
        <v>9.5</v>
      </c>
      <c r="N737" s="408">
        <v>195</v>
      </c>
      <c r="O737" s="408">
        <v>183.6</v>
      </c>
      <c r="P737" s="408">
        <v>11.4</v>
      </c>
    </row>
    <row r="738" spans="1:16" ht="12.75">
      <c r="A738" s="408">
        <v>1900</v>
      </c>
      <c r="B738" s="409" t="s">
        <v>767</v>
      </c>
      <c r="C738" s="408" t="s">
        <v>343</v>
      </c>
      <c r="D738" s="409" t="s">
        <v>344</v>
      </c>
      <c r="E738" s="408">
        <v>1.2</v>
      </c>
      <c r="F738" s="408">
        <v>79</v>
      </c>
      <c r="G738" s="408">
        <v>1</v>
      </c>
      <c r="H738" s="408">
        <v>92</v>
      </c>
      <c r="I738" s="408">
        <v>0</v>
      </c>
      <c r="J738" s="408">
        <v>172</v>
      </c>
      <c r="K738" s="408">
        <v>171</v>
      </c>
      <c r="L738" s="408">
        <v>78</v>
      </c>
      <c r="M738" s="408">
        <v>93</v>
      </c>
      <c r="N738" s="408">
        <v>205.2</v>
      </c>
      <c r="O738" s="408">
        <v>93.6</v>
      </c>
      <c r="P738" s="408">
        <v>111.6</v>
      </c>
    </row>
    <row r="739" spans="1:16" ht="12.75">
      <c r="A739" s="408">
        <v>1900</v>
      </c>
      <c r="B739" s="409" t="s">
        <v>767</v>
      </c>
      <c r="C739" s="408" t="s">
        <v>770</v>
      </c>
      <c r="D739" s="409" t="s">
        <v>771</v>
      </c>
      <c r="E739" s="408">
        <v>3.5</v>
      </c>
      <c r="F739" s="408">
        <v>0</v>
      </c>
      <c r="G739" s="408">
        <v>0</v>
      </c>
      <c r="H739" s="408">
        <v>4</v>
      </c>
      <c r="I739" s="408">
        <v>0</v>
      </c>
      <c r="J739" s="408">
        <v>4</v>
      </c>
      <c r="K739" s="408">
        <v>4</v>
      </c>
      <c r="L739" s="408">
        <v>0</v>
      </c>
      <c r="M739" s="408">
        <v>4</v>
      </c>
      <c r="N739" s="408">
        <v>14</v>
      </c>
      <c r="O739" s="408">
        <v>0</v>
      </c>
      <c r="P739" s="408">
        <v>14</v>
      </c>
    </row>
    <row r="740" spans="1:16" ht="25.5">
      <c r="A740" s="408">
        <v>1900</v>
      </c>
      <c r="B740" s="409" t="s">
        <v>767</v>
      </c>
      <c r="C740" s="408" t="s">
        <v>772</v>
      </c>
      <c r="D740" s="409" t="s">
        <v>773</v>
      </c>
      <c r="E740" s="408">
        <v>3.5</v>
      </c>
      <c r="F740" s="408">
        <v>33</v>
      </c>
      <c r="G740" s="408">
        <v>11</v>
      </c>
      <c r="H740" s="408">
        <v>109</v>
      </c>
      <c r="I740" s="408">
        <v>0</v>
      </c>
      <c r="J740" s="408">
        <v>153</v>
      </c>
      <c r="K740" s="408">
        <v>142</v>
      </c>
      <c r="L740" s="408">
        <v>152</v>
      </c>
      <c r="M740" s="408">
        <v>-10</v>
      </c>
      <c r="N740" s="408">
        <v>497</v>
      </c>
      <c r="O740" s="408">
        <v>532</v>
      </c>
      <c r="P740" s="408">
        <v>-35</v>
      </c>
    </row>
    <row r="741" spans="1:16" ht="12.75">
      <c r="A741" s="408">
        <v>1900</v>
      </c>
      <c r="B741" s="409" t="s">
        <v>767</v>
      </c>
      <c r="C741" s="408" t="s">
        <v>351</v>
      </c>
      <c r="D741" s="409" t="s">
        <v>274</v>
      </c>
      <c r="E741" s="408">
        <v>2.25</v>
      </c>
      <c r="F741" s="408">
        <v>0</v>
      </c>
      <c r="G741" s="408">
        <v>2</v>
      </c>
      <c r="H741" s="408">
        <v>10</v>
      </c>
      <c r="I741" s="408">
        <v>0</v>
      </c>
      <c r="J741" s="408">
        <v>12</v>
      </c>
      <c r="K741" s="408">
        <v>10</v>
      </c>
      <c r="L741" s="408">
        <v>15</v>
      </c>
      <c r="M741" s="408">
        <v>-5</v>
      </c>
      <c r="N741" s="408">
        <v>22.5</v>
      </c>
      <c r="O741" s="408">
        <v>33.75</v>
      </c>
      <c r="P741" s="408">
        <v>-11.25</v>
      </c>
    </row>
    <row r="742" spans="1:16" ht="12.75">
      <c r="A742" s="408">
        <v>1900</v>
      </c>
      <c r="B742" s="409" t="s">
        <v>767</v>
      </c>
      <c r="C742" s="408" t="s">
        <v>378</v>
      </c>
      <c r="D742" s="409" t="s">
        <v>292</v>
      </c>
      <c r="E742" s="408">
        <v>2.8</v>
      </c>
      <c r="F742" s="408">
        <v>0</v>
      </c>
      <c r="G742" s="408">
        <v>0</v>
      </c>
      <c r="H742" s="408">
        <v>12</v>
      </c>
      <c r="I742" s="408">
        <v>0</v>
      </c>
      <c r="J742" s="408">
        <v>12</v>
      </c>
      <c r="K742" s="408">
        <v>12</v>
      </c>
      <c r="L742" s="408">
        <v>11</v>
      </c>
      <c r="M742" s="408">
        <v>1</v>
      </c>
      <c r="N742" s="408">
        <v>33.6</v>
      </c>
      <c r="O742" s="408">
        <v>30.8</v>
      </c>
      <c r="P742" s="408">
        <v>2.8</v>
      </c>
    </row>
    <row r="743" spans="1:16" ht="12.75">
      <c r="A743" s="408">
        <v>1900</v>
      </c>
      <c r="B743" s="409" t="s">
        <v>767</v>
      </c>
      <c r="C743" s="408" t="s">
        <v>379</v>
      </c>
      <c r="D743" s="409" t="s">
        <v>294</v>
      </c>
      <c r="E743" s="408">
        <v>1.65</v>
      </c>
      <c r="F743" s="408">
        <v>3</v>
      </c>
      <c r="G743" s="408">
        <v>1</v>
      </c>
      <c r="H743" s="408">
        <v>26</v>
      </c>
      <c r="I743" s="408">
        <v>1</v>
      </c>
      <c r="J743" s="408">
        <v>31</v>
      </c>
      <c r="K743" s="408">
        <v>29.5</v>
      </c>
      <c r="L743" s="408">
        <v>44</v>
      </c>
      <c r="M743" s="408">
        <v>-14.5</v>
      </c>
      <c r="N743" s="408">
        <v>48.67</v>
      </c>
      <c r="O743" s="408">
        <v>72.6</v>
      </c>
      <c r="P743" s="408">
        <v>-23.92</v>
      </c>
    </row>
    <row r="744" spans="1:16" ht="12.75">
      <c r="A744" s="408">
        <v>1900</v>
      </c>
      <c r="B744" s="409" t="s">
        <v>767</v>
      </c>
      <c r="C744" s="408" t="s">
        <v>689</v>
      </c>
      <c r="D744" s="409" t="s">
        <v>648</v>
      </c>
      <c r="E744" s="408">
        <v>1</v>
      </c>
      <c r="F744" s="408">
        <v>0</v>
      </c>
      <c r="G744" s="408">
        <v>4</v>
      </c>
      <c r="H744" s="408">
        <v>176</v>
      </c>
      <c r="I744" s="408">
        <v>1</v>
      </c>
      <c r="J744" s="408">
        <v>181</v>
      </c>
      <c r="K744" s="408">
        <v>176.5</v>
      </c>
      <c r="L744" s="408">
        <v>265.5</v>
      </c>
      <c r="M744" s="408">
        <v>-89</v>
      </c>
      <c r="N744" s="408">
        <v>176.5</v>
      </c>
      <c r="O744" s="408">
        <v>265.5</v>
      </c>
      <c r="P744" s="408">
        <v>-89</v>
      </c>
    </row>
    <row r="745" spans="1:16" ht="12.75">
      <c r="A745" s="408">
        <v>1900</v>
      </c>
      <c r="B745" s="409" t="s">
        <v>767</v>
      </c>
      <c r="C745" s="408" t="s">
        <v>619</v>
      </c>
      <c r="D745" s="409" t="s">
        <v>613</v>
      </c>
      <c r="E745" s="408">
        <v>1</v>
      </c>
      <c r="F745" s="408">
        <v>0</v>
      </c>
      <c r="G745" s="408">
        <v>6</v>
      </c>
      <c r="H745" s="408">
        <v>188</v>
      </c>
      <c r="I745" s="408">
        <v>2</v>
      </c>
      <c r="J745" s="408">
        <v>196</v>
      </c>
      <c r="K745" s="408">
        <v>189</v>
      </c>
      <c r="L745" s="408">
        <v>355</v>
      </c>
      <c r="M745" s="408">
        <v>-166</v>
      </c>
      <c r="N745" s="408">
        <v>189</v>
      </c>
      <c r="O745" s="408">
        <v>355</v>
      </c>
      <c r="P745" s="408">
        <v>-166</v>
      </c>
    </row>
    <row r="746" spans="1:16" ht="12.75">
      <c r="A746" s="408">
        <v>1900</v>
      </c>
      <c r="B746" s="409" t="s">
        <v>767</v>
      </c>
      <c r="C746" s="408" t="s">
        <v>764</v>
      </c>
      <c r="D746" s="409" t="s">
        <v>669</v>
      </c>
      <c r="E746" s="408">
        <v>1.65</v>
      </c>
      <c r="F746" s="408">
        <v>0</v>
      </c>
      <c r="G746" s="408">
        <v>1</v>
      </c>
      <c r="H746" s="408">
        <v>28</v>
      </c>
      <c r="I746" s="408">
        <v>0</v>
      </c>
      <c r="J746" s="408">
        <v>29</v>
      </c>
      <c r="K746" s="408">
        <v>28</v>
      </c>
      <c r="L746" s="408">
        <v>35.5</v>
      </c>
      <c r="M746" s="408">
        <v>-7.5</v>
      </c>
      <c r="N746" s="408">
        <v>46.2</v>
      </c>
      <c r="O746" s="408">
        <v>58.58</v>
      </c>
      <c r="P746" s="408">
        <v>-12.38</v>
      </c>
    </row>
    <row r="747" spans="1:16" ht="12.75">
      <c r="A747" s="408">
        <v>1900</v>
      </c>
      <c r="B747" s="409" t="s">
        <v>767</v>
      </c>
      <c r="C747" s="408" t="s">
        <v>399</v>
      </c>
      <c r="D747" s="409" t="s">
        <v>324</v>
      </c>
      <c r="E747" s="408">
        <v>1</v>
      </c>
      <c r="F747" s="408">
        <v>12</v>
      </c>
      <c r="G747" s="408">
        <v>1</v>
      </c>
      <c r="H747" s="408">
        <v>97</v>
      </c>
      <c r="I747" s="408">
        <v>1</v>
      </c>
      <c r="J747" s="408">
        <v>111</v>
      </c>
      <c r="K747" s="408">
        <v>109.5</v>
      </c>
      <c r="L747" s="408">
        <v>130</v>
      </c>
      <c r="M747" s="408">
        <v>-20.5</v>
      </c>
      <c r="N747" s="408">
        <v>109.5</v>
      </c>
      <c r="O747" s="408">
        <v>130</v>
      </c>
      <c r="P747" s="408">
        <v>-20.5</v>
      </c>
    </row>
    <row r="748" spans="1:16" ht="12.75">
      <c r="A748" s="408">
        <v>1900</v>
      </c>
      <c r="B748" s="409" t="s">
        <v>767</v>
      </c>
      <c r="C748" s="408" t="s">
        <v>401</v>
      </c>
      <c r="D748" s="409" t="s">
        <v>330</v>
      </c>
      <c r="E748" s="408">
        <v>1.2</v>
      </c>
      <c r="F748" s="408">
        <v>0</v>
      </c>
      <c r="G748" s="408">
        <v>4</v>
      </c>
      <c r="H748" s="408">
        <v>166</v>
      </c>
      <c r="I748" s="408">
        <v>1</v>
      </c>
      <c r="J748" s="408">
        <v>171</v>
      </c>
      <c r="K748" s="408">
        <v>166.5</v>
      </c>
      <c r="L748" s="408">
        <v>196.5</v>
      </c>
      <c r="M748" s="408">
        <v>-30</v>
      </c>
      <c r="N748" s="408">
        <v>199.8</v>
      </c>
      <c r="O748" s="408">
        <v>235.8</v>
      </c>
      <c r="P748" s="408">
        <v>-36</v>
      </c>
    </row>
    <row r="749" spans="1:16" ht="12.75">
      <c r="A749" s="408">
        <v>1900</v>
      </c>
      <c r="B749" s="409" t="s">
        <v>767</v>
      </c>
      <c r="C749" s="408" t="s">
        <v>409</v>
      </c>
      <c r="D749" s="409" t="s">
        <v>410</v>
      </c>
      <c r="E749" s="408">
        <v>1.2</v>
      </c>
      <c r="F749" s="408">
        <v>67</v>
      </c>
      <c r="G749" s="408">
        <v>8</v>
      </c>
      <c r="H749" s="408">
        <v>202</v>
      </c>
      <c r="I749" s="408">
        <v>0</v>
      </c>
      <c r="J749" s="408">
        <v>277</v>
      </c>
      <c r="K749" s="408">
        <v>269</v>
      </c>
      <c r="L749" s="408">
        <v>249.5</v>
      </c>
      <c r="M749" s="408">
        <v>19.5</v>
      </c>
      <c r="N749" s="408">
        <v>322.8</v>
      </c>
      <c r="O749" s="408">
        <v>299.4</v>
      </c>
      <c r="P749" s="408">
        <v>23.4</v>
      </c>
    </row>
    <row r="750" spans="1:16" ht="12.75">
      <c r="A750" s="408">
        <v>1900</v>
      </c>
      <c r="B750" s="409" t="s">
        <v>767</v>
      </c>
      <c r="C750" s="408" t="s">
        <v>414</v>
      </c>
      <c r="D750" s="409" t="s">
        <v>274</v>
      </c>
      <c r="E750" s="408">
        <v>2.25</v>
      </c>
      <c r="F750" s="408">
        <v>0</v>
      </c>
      <c r="G750" s="408">
        <v>0</v>
      </c>
      <c r="H750" s="408">
        <v>4</v>
      </c>
      <c r="I750" s="408">
        <v>0</v>
      </c>
      <c r="J750" s="408">
        <v>4</v>
      </c>
      <c r="K750" s="408">
        <v>4</v>
      </c>
      <c r="L750" s="408">
        <v>2</v>
      </c>
      <c r="M750" s="408">
        <v>2</v>
      </c>
      <c r="N750" s="408">
        <v>9</v>
      </c>
      <c r="O750" s="408">
        <v>4.5</v>
      </c>
      <c r="P750" s="408">
        <v>4.5</v>
      </c>
    </row>
    <row r="751" spans="1:16" ht="12.75">
      <c r="A751" s="408">
        <v>1900</v>
      </c>
      <c r="B751" s="409" t="s">
        <v>767</v>
      </c>
      <c r="C751" s="408" t="s">
        <v>423</v>
      </c>
      <c r="D751" s="409" t="s">
        <v>292</v>
      </c>
      <c r="E751" s="408">
        <v>2.8</v>
      </c>
      <c r="F751" s="408">
        <v>0</v>
      </c>
      <c r="G751" s="408">
        <v>0</v>
      </c>
      <c r="H751" s="408">
        <v>3</v>
      </c>
      <c r="I751" s="408">
        <v>0</v>
      </c>
      <c r="J751" s="408">
        <v>3</v>
      </c>
      <c r="K751" s="408">
        <v>3</v>
      </c>
      <c r="L751" s="408">
        <v>7</v>
      </c>
      <c r="M751" s="408">
        <v>-4</v>
      </c>
      <c r="N751" s="408">
        <v>8.4</v>
      </c>
      <c r="O751" s="408">
        <v>19.6</v>
      </c>
      <c r="P751" s="408">
        <v>-11.2</v>
      </c>
    </row>
    <row r="752" spans="1:16" ht="12.75">
      <c r="A752" s="408">
        <v>1900</v>
      </c>
      <c r="B752" s="409" t="s">
        <v>767</v>
      </c>
      <c r="C752" s="408" t="s">
        <v>424</v>
      </c>
      <c r="D752" s="409" t="s">
        <v>294</v>
      </c>
      <c r="E752" s="408">
        <v>1.65</v>
      </c>
      <c r="F752" s="408">
        <v>0</v>
      </c>
      <c r="G752" s="408">
        <v>3</v>
      </c>
      <c r="H752" s="408">
        <v>28</v>
      </c>
      <c r="I752" s="408">
        <v>0</v>
      </c>
      <c r="J752" s="408">
        <v>31</v>
      </c>
      <c r="K752" s="408">
        <v>28</v>
      </c>
      <c r="L752" s="408">
        <v>18</v>
      </c>
      <c r="M752" s="408">
        <v>10</v>
      </c>
      <c r="N752" s="408">
        <v>46.2</v>
      </c>
      <c r="O752" s="408">
        <v>29.7</v>
      </c>
      <c r="P752" s="408">
        <v>16.5</v>
      </c>
    </row>
    <row r="753" spans="1:16" ht="12.75">
      <c r="A753" s="408">
        <v>1900</v>
      </c>
      <c r="B753" s="409" t="s">
        <v>767</v>
      </c>
      <c r="C753" s="408" t="s">
        <v>700</v>
      </c>
      <c r="D753" s="409" t="s">
        <v>648</v>
      </c>
      <c r="E753" s="408">
        <v>1</v>
      </c>
      <c r="F753" s="408">
        <v>0</v>
      </c>
      <c r="G753" s="408">
        <v>0</v>
      </c>
      <c r="H753" s="408">
        <v>56</v>
      </c>
      <c r="I753" s="408">
        <v>0</v>
      </c>
      <c r="J753" s="408">
        <v>56</v>
      </c>
      <c r="K753" s="408">
        <v>56</v>
      </c>
      <c r="L753" s="408">
        <v>21</v>
      </c>
      <c r="M753" s="408">
        <v>35</v>
      </c>
      <c r="N753" s="408">
        <v>56</v>
      </c>
      <c r="O753" s="408">
        <v>21</v>
      </c>
      <c r="P753" s="408">
        <v>35</v>
      </c>
    </row>
    <row r="754" spans="1:16" ht="12.75">
      <c r="A754" s="408">
        <v>1900</v>
      </c>
      <c r="B754" s="409" t="s">
        <v>767</v>
      </c>
      <c r="C754" s="408" t="s">
        <v>627</v>
      </c>
      <c r="D754" s="409" t="s">
        <v>613</v>
      </c>
      <c r="E754" s="408">
        <v>1</v>
      </c>
      <c r="F754" s="408">
        <v>0</v>
      </c>
      <c r="G754" s="408">
        <v>3</v>
      </c>
      <c r="H754" s="408">
        <v>124</v>
      </c>
      <c r="I754" s="408">
        <v>0</v>
      </c>
      <c r="J754" s="408">
        <v>127</v>
      </c>
      <c r="K754" s="408">
        <v>124</v>
      </c>
      <c r="L754" s="408">
        <v>104</v>
      </c>
      <c r="M754" s="408">
        <v>20</v>
      </c>
      <c r="N754" s="408">
        <v>124</v>
      </c>
      <c r="O754" s="408">
        <v>104</v>
      </c>
      <c r="P754" s="408">
        <v>20</v>
      </c>
    </row>
    <row r="755" spans="1:16" ht="12.75">
      <c r="A755" s="408">
        <v>1900</v>
      </c>
      <c r="B755" s="409" t="s">
        <v>767</v>
      </c>
      <c r="C755" s="408" t="s">
        <v>765</v>
      </c>
      <c r="D755" s="409" t="s">
        <v>669</v>
      </c>
      <c r="E755" s="408">
        <v>1.65</v>
      </c>
      <c r="F755" s="408">
        <v>0</v>
      </c>
      <c r="G755" s="408">
        <v>0</v>
      </c>
      <c r="H755" s="408">
        <v>10</v>
      </c>
      <c r="I755" s="408">
        <v>0</v>
      </c>
      <c r="J755" s="408">
        <v>10</v>
      </c>
      <c r="K755" s="408">
        <v>10</v>
      </c>
      <c r="L755" s="408">
        <v>1</v>
      </c>
      <c r="M755" s="408">
        <v>9</v>
      </c>
      <c r="N755" s="408">
        <v>16.5</v>
      </c>
      <c r="O755" s="408">
        <v>1.65</v>
      </c>
      <c r="P755" s="408">
        <v>14.85</v>
      </c>
    </row>
    <row r="756" spans="1:16" ht="12.75">
      <c r="A756" s="408">
        <v>1900</v>
      </c>
      <c r="B756" s="409" t="s">
        <v>767</v>
      </c>
      <c r="C756" s="408" t="s">
        <v>437</v>
      </c>
      <c r="D756" s="409" t="s">
        <v>324</v>
      </c>
      <c r="E756" s="408">
        <v>1</v>
      </c>
      <c r="F756" s="408">
        <v>0</v>
      </c>
      <c r="G756" s="408">
        <v>2</v>
      </c>
      <c r="H756" s="408">
        <v>18</v>
      </c>
      <c r="I756" s="408">
        <v>0</v>
      </c>
      <c r="J756" s="408">
        <v>20</v>
      </c>
      <c r="K756" s="408">
        <v>18</v>
      </c>
      <c r="L756" s="408">
        <v>15</v>
      </c>
      <c r="M756" s="408">
        <v>3</v>
      </c>
      <c r="N756" s="408">
        <v>18</v>
      </c>
      <c r="O756" s="408">
        <v>15</v>
      </c>
      <c r="P756" s="408">
        <v>3</v>
      </c>
    </row>
    <row r="757" spans="1:16" ht="12.75">
      <c r="A757" s="408">
        <v>1900</v>
      </c>
      <c r="B757" s="409" t="s">
        <v>767</v>
      </c>
      <c r="C757" s="408" t="s">
        <v>438</v>
      </c>
      <c r="D757" s="409" t="s">
        <v>326</v>
      </c>
      <c r="E757" s="408">
        <v>1</v>
      </c>
      <c r="F757" s="408">
        <v>0</v>
      </c>
      <c r="G757" s="408">
        <v>0</v>
      </c>
      <c r="H757" s="408">
        <v>57</v>
      </c>
      <c r="I757" s="408">
        <v>0</v>
      </c>
      <c r="J757" s="408">
        <v>57</v>
      </c>
      <c r="K757" s="408">
        <v>57</v>
      </c>
      <c r="L757" s="408">
        <v>28</v>
      </c>
      <c r="M757" s="408">
        <v>29</v>
      </c>
      <c r="N757" s="408">
        <v>57</v>
      </c>
      <c r="O757" s="408">
        <v>28</v>
      </c>
      <c r="P757" s="408">
        <v>29</v>
      </c>
    </row>
    <row r="758" spans="1:16" ht="25.5">
      <c r="A758" s="408">
        <v>1900</v>
      </c>
      <c r="B758" s="409" t="s">
        <v>767</v>
      </c>
      <c r="C758" s="408" t="s">
        <v>774</v>
      </c>
      <c r="D758" s="409" t="s">
        <v>773</v>
      </c>
      <c r="E758" s="408">
        <v>3.5</v>
      </c>
      <c r="F758" s="408">
        <v>0</v>
      </c>
      <c r="G758" s="408">
        <v>1</v>
      </c>
      <c r="H758" s="408">
        <v>40</v>
      </c>
      <c r="I758" s="408">
        <v>0</v>
      </c>
      <c r="J758" s="408">
        <v>41</v>
      </c>
      <c r="K758" s="408">
        <v>40</v>
      </c>
      <c r="L758" s="408">
        <v>19</v>
      </c>
      <c r="M758" s="408">
        <v>21</v>
      </c>
      <c r="N758" s="408">
        <v>140</v>
      </c>
      <c r="O758" s="408">
        <v>66.5</v>
      </c>
      <c r="P758" s="408">
        <v>73.5</v>
      </c>
    </row>
    <row r="759" spans="1:16" ht="12.75">
      <c r="A759" s="408">
        <v>1900</v>
      </c>
      <c r="B759" s="409" t="s">
        <v>767</v>
      </c>
      <c r="C759" s="408" t="s">
        <v>447</v>
      </c>
      <c r="D759" s="409" t="s">
        <v>274</v>
      </c>
      <c r="E759" s="408">
        <v>2.25</v>
      </c>
      <c r="F759" s="408">
        <v>0</v>
      </c>
      <c r="G759" s="408">
        <v>2</v>
      </c>
      <c r="H759" s="408">
        <v>15</v>
      </c>
      <c r="I759" s="408">
        <v>1</v>
      </c>
      <c r="J759" s="408">
        <v>18</v>
      </c>
      <c r="K759" s="408">
        <v>15.5</v>
      </c>
      <c r="L759" s="408">
        <v>16</v>
      </c>
      <c r="M759" s="408">
        <v>-0.5</v>
      </c>
      <c r="N759" s="408">
        <v>34.88</v>
      </c>
      <c r="O759" s="408">
        <v>36</v>
      </c>
      <c r="P759" s="408">
        <v>-1.12</v>
      </c>
    </row>
    <row r="760" spans="1:16" ht="12.75">
      <c r="A760" s="408">
        <v>1900</v>
      </c>
      <c r="B760" s="409" t="s">
        <v>767</v>
      </c>
      <c r="C760" s="408" t="s">
        <v>512</v>
      </c>
      <c r="D760" s="409" t="s">
        <v>292</v>
      </c>
      <c r="E760" s="408">
        <v>2.8</v>
      </c>
      <c r="F760" s="408">
        <v>0</v>
      </c>
      <c r="G760" s="408">
        <v>0</v>
      </c>
      <c r="H760" s="408">
        <v>15</v>
      </c>
      <c r="I760" s="408">
        <v>1</v>
      </c>
      <c r="J760" s="408">
        <v>16</v>
      </c>
      <c r="K760" s="408">
        <v>15.5</v>
      </c>
      <c r="L760" s="408">
        <v>13.5</v>
      </c>
      <c r="M760" s="408">
        <v>2</v>
      </c>
      <c r="N760" s="408">
        <v>43.4</v>
      </c>
      <c r="O760" s="408">
        <v>37.8</v>
      </c>
      <c r="P760" s="408">
        <v>5.6</v>
      </c>
    </row>
    <row r="761" spans="1:16" ht="12.75">
      <c r="A761" s="408">
        <v>1900</v>
      </c>
      <c r="B761" s="409" t="s">
        <v>767</v>
      </c>
      <c r="C761" s="408" t="s">
        <v>513</v>
      </c>
      <c r="D761" s="409" t="s">
        <v>294</v>
      </c>
      <c r="E761" s="408">
        <v>1.65</v>
      </c>
      <c r="F761" s="408">
        <v>0</v>
      </c>
      <c r="G761" s="408">
        <v>0</v>
      </c>
      <c r="H761" s="408">
        <v>7</v>
      </c>
      <c r="I761" s="408">
        <v>0</v>
      </c>
      <c r="J761" s="408">
        <v>7</v>
      </c>
      <c r="K761" s="408">
        <v>7</v>
      </c>
      <c r="L761" s="408">
        <v>0</v>
      </c>
      <c r="M761" s="408">
        <v>7</v>
      </c>
      <c r="N761" s="408">
        <v>11.55</v>
      </c>
      <c r="O761" s="408">
        <v>0</v>
      </c>
      <c r="P761" s="408">
        <v>11.55</v>
      </c>
    </row>
    <row r="762" spans="1:16" ht="12.75">
      <c r="A762" s="408">
        <v>1900</v>
      </c>
      <c r="B762" s="409" t="s">
        <v>767</v>
      </c>
      <c r="C762" s="408" t="s">
        <v>635</v>
      </c>
      <c r="D762" s="409" t="s">
        <v>613</v>
      </c>
      <c r="E762" s="408">
        <v>1</v>
      </c>
      <c r="F762" s="408">
        <v>0</v>
      </c>
      <c r="G762" s="408">
        <v>0</v>
      </c>
      <c r="H762" s="408">
        <v>45</v>
      </c>
      <c r="I762" s="408">
        <v>0</v>
      </c>
      <c r="J762" s="408">
        <v>45</v>
      </c>
      <c r="K762" s="408">
        <v>45</v>
      </c>
      <c r="L762" s="408">
        <v>32</v>
      </c>
      <c r="M762" s="408">
        <v>13</v>
      </c>
      <c r="N762" s="408">
        <v>45</v>
      </c>
      <c r="O762" s="408">
        <v>32</v>
      </c>
      <c r="P762" s="408">
        <v>13</v>
      </c>
    </row>
    <row r="763" spans="1:16" ht="12.75">
      <c r="A763" s="408">
        <v>1900</v>
      </c>
      <c r="B763" s="409" t="s">
        <v>767</v>
      </c>
      <c r="C763" s="408" t="s">
        <v>584</v>
      </c>
      <c r="D763" s="409" t="s">
        <v>324</v>
      </c>
      <c r="E763" s="408">
        <v>1</v>
      </c>
      <c r="F763" s="408">
        <v>0</v>
      </c>
      <c r="G763" s="408">
        <v>5</v>
      </c>
      <c r="H763" s="408">
        <v>26</v>
      </c>
      <c r="I763" s="408">
        <v>0</v>
      </c>
      <c r="J763" s="408">
        <v>31</v>
      </c>
      <c r="K763" s="408">
        <v>26</v>
      </c>
      <c r="L763" s="408">
        <v>20.5</v>
      </c>
      <c r="M763" s="408">
        <v>5.5</v>
      </c>
      <c r="N763" s="408">
        <v>26</v>
      </c>
      <c r="O763" s="408">
        <v>20.5</v>
      </c>
      <c r="P763" s="408">
        <v>5.5</v>
      </c>
    </row>
    <row r="764" spans="1:16" ht="13.5" thickBot="1">
      <c r="A764" s="429"/>
      <c r="B764" s="428"/>
      <c r="C764" s="427"/>
      <c r="D764" s="428"/>
      <c r="E764" s="427"/>
      <c r="F764" s="427"/>
      <c r="G764" s="427"/>
      <c r="H764" s="427"/>
      <c r="I764" s="427"/>
      <c r="J764" s="427"/>
      <c r="K764" s="427"/>
      <c r="L764" s="427"/>
      <c r="M764" s="427"/>
      <c r="N764" s="427"/>
      <c r="O764" s="427"/>
      <c r="P764" s="430"/>
    </row>
    <row r="765" spans="1:16" ht="12.75">
      <c r="A765" s="416">
        <v>1900</v>
      </c>
      <c r="B765" s="417" t="s">
        <v>767</v>
      </c>
      <c r="C765" s="418" t="s">
        <v>594</v>
      </c>
      <c r="D765" s="417"/>
      <c r="E765" s="418"/>
      <c r="F765" s="418">
        <v>1561</v>
      </c>
      <c r="G765" s="418">
        <v>97</v>
      </c>
      <c r="H765" s="418">
        <v>2435</v>
      </c>
      <c r="I765" s="418">
        <v>25</v>
      </c>
      <c r="J765" s="418">
        <v>4118</v>
      </c>
      <c r="K765" s="418">
        <v>4008.5</v>
      </c>
      <c r="L765" s="418">
        <v>3093.5</v>
      </c>
      <c r="M765" s="418">
        <v>915</v>
      </c>
      <c r="N765" s="418">
        <v>4990.23</v>
      </c>
      <c r="O765" s="418">
        <v>3934.65</v>
      </c>
      <c r="P765" s="419">
        <v>1055.58</v>
      </c>
    </row>
    <row r="766" spans="1:16" ht="12.75">
      <c r="A766" s="420">
        <v>1900</v>
      </c>
      <c r="B766" s="409" t="s">
        <v>767</v>
      </c>
      <c r="C766" s="408" t="s">
        <v>595</v>
      </c>
      <c r="D766" s="409"/>
      <c r="E766" s="408"/>
      <c r="F766" s="408">
        <v>82</v>
      </c>
      <c r="G766" s="408">
        <v>27</v>
      </c>
      <c r="H766" s="408">
        <v>905</v>
      </c>
      <c r="I766" s="408">
        <v>6</v>
      </c>
      <c r="J766" s="408">
        <v>1020</v>
      </c>
      <c r="K766" s="408">
        <v>990</v>
      </c>
      <c r="L766" s="408">
        <v>1302</v>
      </c>
      <c r="M766" s="408">
        <v>-312</v>
      </c>
      <c r="N766" s="408">
        <v>1148.58</v>
      </c>
      <c r="O766" s="408">
        <v>1481.43</v>
      </c>
      <c r="P766" s="421">
        <v>-332.85</v>
      </c>
    </row>
    <row r="767" spans="1:16" ht="12.75">
      <c r="A767" s="420">
        <v>1900</v>
      </c>
      <c r="B767" s="409" t="s">
        <v>767</v>
      </c>
      <c r="C767" s="408" t="s">
        <v>596</v>
      </c>
      <c r="D767" s="409"/>
      <c r="E767" s="408"/>
      <c r="F767" s="408">
        <v>0</v>
      </c>
      <c r="G767" s="408">
        <v>9</v>
      </c>
      <c r="H767" s="408">
        <v>340</v>
      </c>
      <c r="I767" s="408">
        <v>0</v>
      </c>
      <c r="J767" s="408">
        <v>349</v>
      </c>
      <c r="K767" s="408">
        <v>340</v>
      </c>
      <c r="L767" s="408">
        <v>215</v>
      </c>
      <c r="M767" s="408">
        <v>125</v>
      </c>
      <c r="N767" s="408">
        <v>475.1</v>
      </c>
      <c r="O767" s="408">
        <v>289.95</v>
      </c>
      <c r="P767" s="421">
        <v>185.15</v>
      </c>
    </row>
    <row r="768" spans="1:16" ht="13.5" thickBot="1">
      <c r="A768" s="422">
        <v>1900</v>
      </c>
      <c r="B768" s="411" t="s">
        <v>767</v>
      </c>
      <c r="C768" s="410" t="s">
        <v>597</v>
      </c>
      <c r="D768" s="411"/>
      <c r="E768" s="410"/>
      <c r="F768" s="410">
        <v>0</v>
      </c>
      <c r="G768" s="410">
        <v>7</v>
      </c>
      <c r="H768" s="410">
        <v>108</v>
      </c>
      <c r="I768" s="410">
        <v>2</v>
      </c>
      <c r="J768" s="410">
        <v>117</v>
      </c>
      <c r="K768" s="410">
        <v>109</v>
      </c>
      <c r="L768" s="410">
        <v>82</v>
      </c>
      <c r="M768" s="410">
        <v>27</v>
      </c>
      <c r="N768" s="410">
        <v>160.82</v>
      </c>
      <c r="O768" s="410">
        <v>126.3</v>
      </c>
      <c r="P768" s="423">
        <v>34.52</v>
      </c>
    </row>
    <row r="769" spans="1:16" ht="13.5" thickBot="1">
      <c r="A769" s="424"/>
      <c r="B769" s="425"/>
      <c r="C769" s="426" t="s">
        <v>125</v>
      </c>
      <c r="D769" s="425"/>
      <c r="E769" s="426"/>
      <c r="F769" s="426">
        <f aca="true" t="shared" si="8" ref="F769:P769">SUM(F765:F768)</f>
        <v>1643</v>
      </c>
      <c r="G769" s="426">
        <f t="shared" si="8"/>
        <v>140</v>
      </c>
      <c r="H769" s="426">
        <f t="shared" si="8"/>
        <v>3788</v>
      </c>
      <c r="I769" s="426">
        <f t="shared" si="8"/>
        <v>33</v>
      </c>
      <c r="J769" s="426">
        <f t="shared" si="8"/>
        <v>5604</v>
      </c>
      <c r="K769" s="426">
        <f t="shared" si="8"/>
        <v>5447.5</v>
      </c>
      <c r="L769" s="426">
        <f t="shared" si="8"/>
        <v>4692.5</v>
      </c>
      <c r="M769" s="426">
        <f t="shared" si="8"/>
        <v>755</v>
      </c>
      <c r="N769" s="426">
        <f t="shared" si="8"/>
        <v>6774.73</v>
      </c>
      <c r="O769" s="426">
        <f t="shared" si="8"/>
        <v>5832.33</v>
      </c>
      <c r="P769" s="426">
        <f t="shared" si="8"/>
        <v>942.3999999999999</v>
      </c>
    </row>
    <row r="770" spans="1:16" ht="12.75">
      <c r="A770" s="408">
        <v>2100</v>
      </c>
      <c r="B770" s="409" t="s">
        <v>775</v>
      </c>
      <c r="C770" s="408" t="s">
        <v>776</v>
      </c>
      <c r="D770" s="409" t="s">
        <v>777</v>
      </c>
      <c r="E770" s="408">
        <v>1.65</v>
      </c>
      <c r="F770" s="408">
        <v>1065</v>
      </c>
      <c r="G770" s="408">
        <v>73</v>
      </c>
      <c r="H770" s="408">
        <v>1097</v>
      </c>
      <c r="I770" s="408">
        <v>7</v>
      </c>
      <c r="J770" s="408">
        <v>2242</v>
      </c>
      <c r="K770" s="408">
        <v>2165.5</v>
      </c>
      <c r="L770" s="408">
        <v>1714.5</v>
      </c>
      <c r="M770" s="408">
        <v>451</v>
      </c>
      <c r="N770" s="408">
        <v>3573.07</v>
      </c>
      <c r="O770" s="408">
        <v>2828.93</v>
      </c>
      <c r="P770" s="408">
        <v>744.15</v>
      </c>
    </row>
    <row r="771" spans="1:16" ht="12.75">
      <c r="A771" s="408">
        <v>2100</v>
      </c>
      <c r="B771" s="409" t="s">
        <v>775</v>
      </c>
      <c r="C771" s="408" t="s">
        <v>604</v>
      </c>
      <c r="D771" s="409" t="s">
        <v>605</v>
      </c>
      <c r="E771" s="408">
        <v>1.65</v>
      </c>
      <c r="F771" s="408">
        <v>936</v>
      </c>
      <c r="G771" s="408">
        <v>251</v>
      </c>
      <c r="H771" s="408">
        <v>2259</v>
      </c>
      <c r="I771" s="408">
        <v>49</v>
      </c>
      <c r="J771" s="408">
        <v>3495</v>
      </c>
      <c r="K771" s="408">
        <v>3219.5</v>
      </c>
      <c r="L771" s="408">
        <v>3562</v>
      </c>
      <c r="M771" s="408">
        <v>-342.5</v>
      </c>
      <c r="N771" s="408">
        <v>5312.17</v>
      </c>
      <c r="O771" s="408">
        <v>5877.3</v>
      </c>
      <c r="P771" s="408">
        <v>-565.12</v>
      </c>
    </row>
    <row r="772" spans="1:16" ht="12.75">
      <c r="A772" s="408">
        <v>2100</v>
      </c>
      <c r="B772" s="409" t="s">
        <v>775</v>
      </c>
      <c r="C772" s="408" t="s">
        <v>778</v>
      </c>
      <c r="D772" s="409" t="s">
        <v>779</v>
      </c>
      <c r="E772" s="408">
        <v>1.65</v>
      </c>
      <c r="F772" s="408">
        <v>416</v>
      </c>
      <c r="G772" s="408">
        <v>16</v>
      </c>
      <c r="H772" s="408">
        <v>162</v>
      </c>
      <c r="I772" s="408">
        <v>4</v>
      </c>
      <c r="J772" s="408">
        <v>598</v>
      </c>
      <c r="K772" s="408">
        <v>580</v>
      </c>
      <c r="L772" s="408">
        <v>0</v>
      </c>
      <c r="M772" s="408">
        <v>580</v>
      </c>
      <c r="N772" s="408">
        <v>957</v>
      </c>
      <c r="O772" s="408">
        <v>0</v>
      </c>
      <c r="P772" s="408">
        <v>957</v>
      </c>
    </row>
    <row r="773" spans="1:16" ht="12.75">
      <c r="A773" s="408">
        <v>2100</v>
      </c>
      <c r="B773" s="409" t="s">
        <v>775</v>
      </c>
      <c r="C773" s="408" t="s">
        <v>780</v>
      </c>
      <c r="D773" s="409" t="s">
        <v>781</v>
      </c>
      <c r="E773" s="408">
        <v>2.25</v>
      </c>
      <c r="F773" s="408">
        <v>225</v>
      </c>
      <c r="G773" s="408">
        <v>59</v>
      </c>
      <c r="H773" s="408">
        <v>453</v>
      </c>
      <c r="I773" s="408">
        <v>8</v>
      </c>
      <c r="J773" s="408">
        <v>745</v>
      </c>
      <c r="K773" s="408">
        <v>682</v>
      </c>
      <c r="L773" s="408">
        <v>586.5</v>
      </c>
      <c r="M773" s="408">
        <v>95.5</v>
      </c>
      <c r="N773" s="408">
        <v>1534.5</v>
      </c>
      <c r="O773" s="408">
        <v>1319.62</v>
      </c>
      <c r="P773" s="408">
        <v>214.88</v>
      </c>
    </row>
    <row r="774" spans="1:16" ht="12.75">
      <c r="A774" s="408">
        <v>2100</v>
      </c>
      <c r="B774" s="409" t="s">
        <v>775</v>
      </c>
      <c r="C774" s="408" t="s">
        <v>782</v>
      </c>
      <c r="D774" s="409" t="s">
        <v>783</v>
      </c>
      <c r="E774" s="408">
        <v>2.25</v>
      </c>
      <c r="F774" s="408">
        <v>238</v>
      </c>
      <c r="G774" s="408">
        <v>8</v>
      </c>
      <c r="H774" s="408">
        <v>741</v>
      </c>
      <c r="I774" s="408">
        <v>2</v>
      </c>
      <c r="J774" s="408">
        <v>989</v>
      </c>
      <c r="K774" s="408">
        <v>980</v>
      </c>
      <c r="L774" s="408">
        <v>774</v>
      </c>
      <c r="M774" s="408">
        <v>206</v>
      </c>
      <c r="N774" s="408">
        <v>2205</v>
      </c>
      <c r="O774" s="408">
        <v>1741.5</v>
      </c>
      <c r="P774" s="408">
        <v>463.5</v>
      </c>
    </row>
    <row r="775" spans="1:16" ht="12.75">
      <c r="A775" s="408">
        <v>2100</v>
      </c>
      <c r="B775" s="409" t="s">
        <v>775</v>
      </c>
      <c r="C775" s="408" t="s">
        <v>784</v>
      </c>
      <c r="D775" s="409" t="s">
        <v>785</v>
      </c>
      <c r="E775" s="408">
        <v>1.65</v>
      </c>
      <c r="F775" s="408">
        <v>92</v>
      </c>
      <c r="G775" s="408">
        <v>4</v>
      </c>
      <c r="H775" s="408">
        <v>322</v>
      </c>
      <c r="I775" s="408">
        <v>0</v>
      </c>
      <c r="J775" s="408">
        <v>418</v>
      </c>
      <c r="K775" s="408">
        <v>414</v>
      </c>
      <c r="L775" s="408">
        <v>349.5</v>
      </c>
      <c r="M775" s="408">
        <v>64.5</v>
      </c>
      <c r="N775" s="408">
        <v>683.1</v>
      </c>
      <c r="O775" s="408">
        <v>576.67</v>
      </c>
      <c r="P775" s="408">
        <v>106.42</v>
      </c>
    </row>
    <row r="776" spans="1:16" ht="12.75">
      <c r="A776" s="408">
        <v>2100</v>
      </c>
      <c r="B776" s="409" t="s">
        <v>775</v>
      </c>
      <c r="C776" s="408" t="s">
        <v>786</v>
      </c>
      <c r="D776" s="409" t="s">
        <v>787</v>
      </c>
      <c r="E776" s="408">
        <v>1.65</v>
      </c>
      <c r="F776" s="408">
        <v>16</v>
      </c>
      <c r="G776" s="408">
        <v>0</v>
      </c>
      <c r="H776" s="408">
        <v>25</v>
      </c>
      <c r="I776" s="408">
        <v>0</v>
      </c>
      <c r="J776" s="408">
        <v>41</v>
      </c>
      <c r="K776" s="408">
        <v>41</v>
      </c>
      <c r="L776" s="408">
        <v>25</v>
      </c>
      <c r="M776" s="408">
        <v>16</v>
      </c>
      <c r="N776" s="408">
        <v>67.65</v>
      </c>
      <c r="O776" s="408">
        <v>41.25</v>
      </c>
      <c r="P776" s="408">
        <v>26.4</v>
      </c>
    </row>
    <row r="777" spans="1:16" ht="12.75">
      <c r="A777" s="408">
        <v>2100</v>
      </c>
      <c r="B777" s="409" t="s">
        <v>775</v>
      </c>
      <c r="C777" s="408" t="s">
        <v>788</v>
      </c>
      <c r="D777" s="409" t="s">
        <v>789</v>
      </c>
      <c r="E777" s="408">
        <v>1.65</v>
      </c>
      <c r="F777" s="408">
        <v>593</v>
      </c>
      <c r="G777" s="408">
        <v>38</v>
      </c>
      <c r="H777" s="408">
        <v>2056</v>
      </c>
      <c r="I777" s="408">
        <v>21</v>
      </c>
      <c r="J777" s="408">
        <v>2708</v>
      </c>
      <c r="K777" s="408">
        <v>2659.5</v>
      </c>
      <c r="L777" s="408">
        <v>2303.5</v>
      </c>
      <c r="M777" s="408">
        <v>356</v>
      </c>
      <c r="N777" s="408">
        <v>4388.17</v>
      </c>
      <c r="O777" s="408">
        <v>3800.77</v>
      </c>
      <c r="P777" s="408">
        <v>587.4</v>
      </c>
    </row>
    <row r="778" spans="1:16" ht="12.75">
      <c r="A778" s="408">
        <v>2100</v>
      </c>
      <c r="B778" s="409" t="s">
        <v>775</v>
      </c>
      <c r="C778" s="408" t="s">
        <v>790</v>
      </c>
      <c r="D778" s="409" t="s">
        <v>791</v>
      </c>
      <c r="E778" s="408">
        <v>1.65</v>
      </c>
      <c r="F778" s="408">
        <v>0</v>
      </c>
      <c r="G778" s="408">
        <v>0</v>
      </c>
      <c r="H778" s="408">
        <v>0</v>
      </c>
      <c r="I778" s="408">
        <v>0</v>
      </c>
      <c r="J778" s="408">
        <v>0</v>
      </c>
      <c r="K778" s="408">
        <v>0</v>
      </c>
      <c r="L778" s="408">
        <v>36.5</v>
      </c>
      <c r="M778" s="408">
        <v>-36.5</v>
      </c>
      <c r="N778" s="408">
        <v>0</v>
      </c>
      <c r="O778" s="408">
        <v>60.22</v>
      </c>
      <c r="P778" s="408">
        <v>-60.22</v>
      </c>
    </row>
    <row r="779" spans="1:16" ht="25.5">
      <c r="A779" s="408">
        <v>2100</v>
      </c>
      <c r="B779" s="409" t="s">
        <v>775</v>
      </c>
      <c r="C779" s="408" t="s">
        <v>792</v>
      </c>
      <c r="D779" s="409" t="s">
        <v>793</v>
      </c>
      <c r="E779" s="408">
        <v>2.25</v>
      </c>
      <c r="F779" s="408">
        <v>261</v>
      </c>
      <c r="G779" s="408">
        <v>67</v>
      </c>
      <c r="H779" s="408">
        <v>752</v>
      </c>
      <c r="I779" s="408">
        <v>22</v>
      </c>
      <c r="J779" s="408">
        <v>1102</v>
      </c>
      <c r="K779" s="408">
        <v>1024</v>
      </c>
      <c r="L779" s="408">
        <v>918.5</v>
      </c>
      <c r="M779" s="408">
        <v>105.5</v>
      </c>
      <c r="N779" s="408">
        <v>2304</v>
      </c>
      <c r="O779" s="408">
        <v>2066.62</v>
      </c>
      <c r="P779" s="408">
        <v>237.38</v>
      </c>
    </row>
    <row r="780" spans="1:16" ht="12.75">
      <c r="A780" s="408">
        <v>2100</v>
      </c>
      <c r="B780" s="409" t="s">
        <v>775</v>
      </c>
      <c r="C780" s="408" t="s">
        <v>794</v>
      </c>
      <c r="D780" s="409" t="s">
        <v>795</v>
      </c>
      <c r="E780" s="408">
        <v>2.8</v>
      </c>
      <c r="F780" s="408">
        <v>498</v>
      </c>
      <c r="G780" s="408">
        <v>74</v>
      </c>
      <c r="H780" s="408">
        <v>594</v>
      </c>
      <c r="I780" s="408">
        <v>13</v>
      </c>
      <c r="J780" s="408">
        <v>1179</v>
      </c>
      <c r="K780" s="408">
        <v>1098.5</v>
      </c>
      <c r="L780" s="408">
        <v>890</v>
      </c>
      <c r="M780" s="408">
        <v>208.5</v>
      </c>
      <c r="N780" s="408">
        <v>3075.8</v>
      </c>
      <c r="O780" s="408">
        <v>2492</v>
      </c>
      <c r="P780" s="408">
        <v>583.8</v>
      </c>
    </row>
    <row r="781" spans="1:16" ht="12.75">
      <c r="A781" s="408">
        <v>2100</v>
      </c>
      <c r="B781" s="409" t="s">
        <v>775</v>
      </c>
      <c r="C781" s="408" t="s">
        <v>796</v>
      </c>
      <c r="D781" s="409" t="s">
        <v>797</v>
      </c>
      <c r="E781" s="408">
        <v>2.25</v>
      </c>
      <c r="F781" s="408">
        <v>106</v>
      </c>
      <c r="G781" s="408">
        <v>17</v>
      </c>
      <c r="H781" s="408">
        <v>144</v>
      </c>
      <c r="I781" s="408">
        <v>1</v>
      </c>
      <c r="J781" s="408">
        <v>268</v>
      </c>
      <c r="K781" s="408">
        <v>250.5</v>
      </c>
      <c r="L781" s="408">
        <v>180</v>
      </c>
      <c r="M781" s="408">
        <v>70.5</v>
      </c>
      <c r="N781" s="408">
        <v>563.62</v>
      </c>
      <c r="O781" s="408">
        <v>405</v>
      </c>
      <c r="P781" s="408">
        <v>158.62</v>
      </c>
    </row>
    <row r="782" spans="1:16" ht="12.75">
      <c r="A782" s="408">
        <v>2100</v>
      </c>
      <c r="B782" s="409" t="s">
        <v>775</v>
      </c>
      <c r="C782" s="408" t="s">
        <v>343</v>
      </c>
      <c r="D782" s="409" t="s">
        <v>344</v>
      </c>
      <c r="E782" s="408">
        <v>1.2</v>
      </c>
      <c r="F782" s="408">
        <v>0</v>
      </c>
      <c r="G782" s="408">
        <v>137</v>
      </c>
      <c r="H782" s="408">
        <v>395</v>
      </c>
      <c r="I782" s="408">
        <v>1</v>
      </c>
      <c r="J782" s="408">
        <v>533</v>
      </c>
      <c r="K782" s="408">
        <v>395.5</v>
      </c>
      <c r="L782" s="408">
        <v>445</v>
      </c>
      <c r="M782" s="408">
        <v>-49.5</v>
      </c>
      <c r="N782" s="408">
        <v>474.6</v>
      </c>
      <c r="O782" s="408">
        <v>534</v>
      </c>
      <c r="P782" s="408">
        <v>-59.4</v>
      </c>
    </row>
    <row r="783" spans="1:16" ht="12.75">
      <c r="A783" s="408">
        <v>2100</v>
      </c>
      <c r="B783" s="409" t="s">
        <v>775</v>
      </c>
      <c r="C783" s="408" t="s">
        <v>798</v>
      </c>
      <c r="D783" s="409" t="s">
        <v>799</v>
      </c>
      <c r="E783" s="408">
        <v>1.65</v>
      </c>
      <c r="F783" s="408">
        <v>0</v>
      </c>
      <c r="G783" s="408">
        <v>115</v>
      </c>
      <c r="H783" s="408">
        <v>1228</v>
      </c>
      <c r="I783" s="408">
        <v>104</v>
      </c>
      <c r="J783" s="408">
        <v>1447</v>
      </c>
      <c r="K783" s="408">
        <v>1280</v>
      </c>
      <c r="L783" s="408">
        <v>1847</v>
      </c>
      <c r="M783" s="408">
        <v>-567</v>
      </c>
      <c r="N783" s="408">
        <v>2112</v>
      </c>
      <c r="O783" s="408">
        <v>3047.55</v>
      </c>
      <c r="P783" s="408">
        <v>-935.55</v>
      </c>
    </row>
    <row r="784" spans="1:16" ht="12.75">
      <c r="A784" s="408">
        <v>2100</v>
      </c>
      <c r="B784" s="409" t="s">
        <v>775</v>
      </c>
      <c r="C784" s="408" t="s">
        <v>800</v>
      </c>
      <c r="D784" s="409" t="s">
        <v>605</v>
      </c>
      <c r="E784" s="408">
        <v>1.65</v>
      </c>
      <c r="F784" s="408">
        <v>0</v>
      </c>
      <c r="G784" s="408">
        <v>132</v>
      </c>
      <c r="H784" s="408">
        <v>950</v>
      </c>
      <c r="I784" s="408">
        <v>96</v>
      </c>
      <c r="J784" s="408">
        <v>1178</v>
      </c>
      <c r="K784" s="408">
        <v>998</v>
      </c>
      <c r="L784" s="408">
        <v>1364</v>
      </c>
      <c r="M784" s="408">
        <v>-366</v>
      </c>
      <c r="N784" s="408">
        <v>1646.7</v>
      </c>
      <c r="O784" s="408">
        <v>2250.6</v>
      </c>
      <c r="P784" s="408">
        <v>-603.9</v>
      </c>
    </row>
    <row r="785" spans="1:16" ht="12.75">
      <c r="A785" s="408">
        <v>2100</v>
      </c>
      <c r="B785" s="409" t="s">
        <v>775</v>
      </c>
      <c r="C785" s="408" t="s">
        <v>801</v>
      </c>
      <c r="D785" s="409" t="s">
        <v>781</v>
      </c>
      <c r="E785" s="408">
        <v>2.25</v>
      </c>
      <c r="F785" s="408">
        <v>0</v>
      </c>
      <c r="G785" s="408">
        <v>103</v>
      </c>
      <c r="H785" s="408">
        <v>182</v>
      </c>
      <c r="I785" s="408">
        <v>12</v>
      </c>
      <c r="J785" s="408">
        <v>297</v>
      </c>
      <c r="K785" s="408">
        <v>188</v>
      </c>
      <c r="L785" s="408">
        <v>316</v>
      </c>
      <c r="M785" s="408">
        <v>-128</v>
      </c>
      <c r="N785" s="408">
        <v>423</v>
      </c>
      <c r="O785" s="408">
        <v>711</v>
      </c>
      <c r="P785" s="408">
        <v>-288</v>
      </c>
    </row>
    <row r="786" spans="1:16" ht="12.75">
      <c r="A786" s="408">
        <v>2100</v>
      </c>
      <c r="B786" s="409" t="s">
        <v>775</v>
      </c>
      <c r="C786" s="408" t="s">
        <v>802</v>
      </c>
      <c r="D786" s="409" t="s">
        <v>789</v>
      </c>
      <c r="E786" s="408">
        <v>1.65</v>
      </c>
      <c r="F786" s="408">
        <v>0</v>
      </c>
      <c r="G786" s="408">
        <v>124</v>
      </c>
      <c r="H786" s="408">
        <v>995</v>
      </c>
      <c r="I786" s="408">
        <v>153</v>
      </c>
      <c r="J786" s="408">
        <v>1272</v>
      </c>
      <c r="K786" s="408">
        <v>1071.5</v>
      </c>
      <c r="L786" s="408">
        <v>1536.5</v>
      </c>
      <c r="M786" s="408">
        <v>-465</v>
      </c>
      <c r="N786" s="408">
        <v>1767.97</v>
      </c>
      <c r="O786" s="408">
        <v>2535.22</v>
      </c>
      <c r="P786" s="408">
        <v>-767.25</v>
      </c>
    </row>
    <row r="787" spans="1:16" ht="12.75">
      <c r="A787" s="408">
        <v>2100</v>
      </c>
      <c r="B787" s="409" t="s">
        <v>775</v>
      </c>
      <c r="C787" s="408" t="s">
        <v>803</v>
      </c>
      <c r="D787" s="409" t="s">
        <v>804</v>
      </c>
      <c r="E787" s="408">
        <v>1.65</v>
      </c>
      <c r="F787" s="408">
        <v>0</v>
      </c>
      <c r="G787" s="408">
        <v>20</v>
      </c>
      <c r="H787" s="408">
        <v>201</v>
      </c>
      <c r="I787" s="408">
        <v>7</v>
      </c>
      <c r="J787" s="408">
        <v>228</v>
      </c>
      <c r="K787" s="408">
        <v>204.5</v>
      </c>
      <c r="L787" s="408">
        <v>284</v>
      </c>
      <c r="M787" s="408">
        <v>-79.5</v>
      </c>
      <c r="N787" s="408">
        <v>337.42</v>
      </c>
      <c r="O787" s="408">
        <v>468.6</v>
      </c>
      <c r="P787" s="408">
        <v>-131.18</v>
      </c>
    </row>
    <row r="788" spans="1:16" ht="12.75">
      <c r="A788" s="408">
        <v>2100</v>
      </c>
      <c r="B788" s="409" t="s">
        <v>775</v>
      </c>
      <c r="C788" s="408" t="s">
        <v>805</v>
      </c>
      <c r="D788" s="409" t="s">
        <v>785</v>
      </c>
      <c r="E788" s="408">
        <v>1.65</v>
      </c>
      <c r="F788" s="408">
        <v>0</v>
      </c>
      <c r="G788" s="408">
        <v>6</v>
      </c>
      <c r="H788" s="408">
        <v>126</v>
      </c>
      <c r="I788" s="408">
        <v>7</v>
      </c>
      <c r="J788" s="408">
        <v>139</v>
      </c>
      <c r="K788" s="408">
        <v>129.5</v>
      </c>
      <c r="L788" s="408">
        <v>189</v>
      </c>
      <c r="M788" s="408">
        <v>-59.5</v>
      </c>
      <c r="N788" s="408">
        <v>213.68</v>
      </c>
      <c r="O788" s="408">
        <v>311.85</v>
      </c>
      <c r="P788" s="408">
        <v>-98.18</v>
      </c>
    </row>
    <row r="789" spans="1:16" ht="12.75">
      <c r="A789" s="408">
        <v>2100</v>
      </c>
      <c r="B789" s="409" t="s">
        <v>775</v>
      </c>
      <c r="C789" s="408" t="s">
        <v>806</v>
      </c>
      <c r="D789" s="409" t="s">
        <v>807</v>
      </c>
      <c r="E789" s="408">
        <v>1.65</v>
      </c>
      <c r="F789" s="408">
        <v>0</v>
      </c>
      <c r="G789" s="408">
        <v>54</v>
      </c>
      <c r="H789" s="408">
        <v>239</v>
      </c>
      <c r="I789" s="408">
        <v>28</v>
      </c>
      <c r="J789" s="408">
        <v>321</v>
      </c>
      <c r="K789" s="408">
        <v>253</v>
      </c>
      <c r="L789" s="408">
        <v>385.5</v>
      </c>
      <c r="M789" s="408">
        <v>-132.5</v>
      </c>
      <c r="N789" s="408">
        <v>417.45</v>
      </c>
      <c r="O789" s="408">
        <v>636.08</v>
      </c>
      <c r="P789" s="408">
        <v>-218.63</v>
      </c>
    </row>
    <row r="790" spans="1:16" ht="12.75">
      <c r="A790" s="408">
        <v>2100</v>
      </c>
      <c r="B790" s="409" t="s">
        <v>775</v>
      </c>
      <c r="C790" s="408" t="s">
        <v>808</v>
      </c>
      <c r="D790" s="409" t="s">
        <v>795</v>
      </c>
      <c r="E790" s="408">
        <v>2.8</v>
      </c>
      <c r="F790" s="408">
        <v>0</v>
      </c>
      <c r="G790" s="408">
        <v>18</v>
      </c>
      <c r="H790" s="408">
        <v>142</v>
      </c>
      <c r="I790" s="408">
        <v>9</v>
      </c>
      <c r="J790" s="408">
        <v>169</v>
      </c>
      <c r="K790" s="408">
        <v>146.5</v>
      </c>
      <c r="L790" s="408">
        <v>221</v>
      </c>
      <c r="M790" s="408">
        <v>-74.5</v>
      </c>
      <c r="N790" s="408">
        <v>410.2</v>
      </c>
      <c r="O790" s="408">
        <v>618.8</v>
      </c>
      <c r="P790" s="408">
        <v>-208.6</v>
      </c>
    </row>
    <row r="791" spans="1:16" ht="12.75">
      <c r="A791" s="408">
        <v>2100</v>
      </c>
      <c r="B791" s="409" t="s">
        <v>775</v>
      </c>
      <c r="C791" s="408" t="s">
        <v>809</v>
      </c>
      <c r="D791" s="409" t="s">
        <v>799</v>
      </c>
      <c r="E791" s="408">
        <v>1.65</v>
      </c>
      <c r="F791" s="408">
        <v>0</v>
      </c>
      <c r="G791" s="408">
        <v>1</v>
      </c>
      <c r="H791" s="408">
        <v>39</v>
      </c>
      <c r="I791" s="408">
        <v>1</v>
      </c>
      <c r="J791" s="408">
        <v>41</v>
      </c>
      <c r="K791" s="408">
        <v>39.5</v>
      </c>
      <c r="L791" s="408">
        <v>45</v>
      </c>
      <c r="M791" s="408">
        <v>-5.5</v>
      </c>
      <c r="N791" s="408">
        <v>65.17</v>
      </c>
      <c r="O791" s="408">
        <v>74.25</v>
      </c>
      <c r="P791" s="408">
        <v>-9.08</v>
      </c>
    </row>
    <row r="792" spans="1:16" ht="12.75">
      <c r="A792" s="408">
        <v>2100</v>
      </c>
      <c r="B792" s="409" t="s">
        <v>775</v>
      </c>
      <c r="C792" s="408" t="s">
        <v>625</v>
      </c>
      <c r="D792" s="409" t="s">
        <v>605</v>
      </c>
      <c r="E792" s="408">
        <v>1.65</v>
      </c>
      <c r="F792" s="408">
        <v>0</v>
      </c>
      <c r="G792" s="408">
        <v>9</v>
      </c>
      <c r="H792" s="408">
        <v>771</v>
      </c>
      <c r="I792" s="408">
        <v>4</v>
      </c>
      <c r="J792" s="408">
        <v>784</v>
      </c>
      <c r="K792" s="408">
        <v>773</v>
      </c>
      <c r="L792" s="408">
        <v>235</v>
      </c>
      <c r="M792" s="408">
        <v>538</v>
      </c>
      <c r="N792" s="408">
        <v>1275.45</v>
      </c>
      <c r="O792" s="408">
        <v>387.75</v>
      </c>
      <c r="P792" s="408">
        <v>887.7</v>
      </c>
    </row>
    <row r="793" spans="1:16" ht="12.75">
      <c r="A793" s="408">
        <v>2100</v>
      </c>
      <c r="B793" s="409" t="s">
        <v>775</v>
      </c>
      <c r="C793" s="408" t="s">
        <v>810</v>
      </c>
      <c r="D793" s="409" t="s">
        <v>781</v>
      </c>
      <c r="E793" s="408">
        <v>2.25</v>
      </c>
      <c r="F793" s="408">
        <v>0</v>
      </c>
      <c r="G793" s="408">
        <v>3</v>
      </c>
      <c r="H793" s="408">
        <v>191</v>
      </c>
      <c r="I793" s="408">
        <v>2</v>
      </c>
      <c r="J793" s="408">
        <v>196</v>
      </c>
      <c r="K793" s="408">
        <v>192</v>
      </c>
      <c r="L793" s="408">
        <v>75</v>
      </c>
      <c r="M793" s="408">
        <v>117</v>
      </c>
      <c r="N793" s="408">
        <v>432</v>
      </c>
      <c r="O793" s="408">
        <v>168.75</v>
      </c>
      <c r="P793" s="408">
        <v>263.25</v>
      </c>
    </row>
    <row r="794" spans="1:16" ht="12.75">
      <c r="A794" s="408">
        <v>2100</v>
      </c>
      <c r="B794" s="409" t="s">
        <v>775</v>
      </c>
      <c r="C794" s="408" t="s">
        <v>811</v>
      </c>
      <c r="D794" s="409" t="s">
        <v>807</v>
      </c>
      <c r="E794" s="408">
        <v>1.65</v>
      </c>
      <c r="F794" s="408">
        <v>0</v>
      </c>
      <c r="G794" s="408">
        <v>4</v>
      </c>
      <c r="H794" s="408">
        <v>16</v>
      </c>
      <c r="I794" s="408">
        <v>1</v>
      </c>
      <c r="J794" s="408">
        <v>21</v>
      </c>
      <c r="K794" s="408">
        <v>16.5</v>
      </c>
      <c r="L794" s="408">
        <v>34</v>
      </c>
      <c r="M794" s="408">
        <v>-17.5</v>
      </c>
      <c r="N794" s="408">
        <v>27.23</v>
      </c>
      <c r="O794" s="408">
        <v>56.1</v>
      </c>
      <c r="P794" s="408">
        <v>-28.87</v>
      </c>
    </row>
    <row r="795" spans="1:16" ht="25.5">
      <c r="A795" s="408">
        <v>2100</v>
      </c>
      <c r="B795" s="409" t="s">
        <v>775</v>
      </c>
      <c r="C795" s="408" t="s">
        <v>812</v>
      </c>
      <c r="D795" s="409" t="s">
        <v>793</v>
      </c>
      <c r="E795" s="408">
        <v>2.25</v>
      </c>
      <c r="F795" s="408">
        <v>0</v>
      </c>
      <c r="G795" s="408">
        <v>11</v>
      </c>
      <c r="H795" s="408">
        <v>147</v>
      </c>
      <c r="I795" s="408">
        <v>1</v>
      </c>
      <c r="J795" s="408">
        <v>159</v>
      </c>
      <c r="K795" s="408">
        <v>147.5</v>
      </c>
      <c r="L795" s="408">
        <v>100</v>
      </c>
      <c r="M795" s="408">
        <v>47.5</v>
      </c>
      <c r="N795" s="408">
        <v>331.88</v>
      </c>
      <c r="O795" s="408">
        <v>225</v>
      </c>
      <c r="P795" s="408">
        <v>106.88</v>
      </c>
    </row>
    <row r="796" spans="1:16" ht="12.75">
      <c r="A796" s="408">
        <v>2100</v>
      </c>
      <c r="B796" s="409" t="s">
        <v>775</v>
      </c>
      <c r="C796" s="408" t="s">
        <v>813</v>
      </c>
      <c r="D796" s="409" t="s">
        <v>814</v>
      </c>
      <c r="E796" s="408">
        <v>2.25</v>
      </c>
      <c r="F796" s="408">
        <v>0</v>
      </c>
      <c r="G796" s="408">
        <v>0</v>
      </c>
      <c r="H796" s="408">
        <v>0</v>
      </c>
      <c r="I796" s="408">
        <v>0</v>
      </c>
      <c r="J796" s="408">
        <v>0</v>
      </c>
      <c r="K796" s="408">
        <v>0</v>
      </c>
      <c r="L796" s="408">
        <v>12</v>
      </c>
      <c r="M796" s="408">
        <v>-12</v>
      </c>
      <c r="N796" s="408">
        <v>0</v>
      </c>
      <c r="O796" s="408">
        <v>27</v>
      </c>
      <c r="P796" s="408">
        <v>-27</v>
      </c>
    </row>
    <row r="797" spans="1:16" ht="12.75">
      <c r="A797" s="408">
        <v>2100</v>
      </c>
      <c r="B797" s="409" t="s">
        <v>775</v>
      </c>
      <c r="C797" s="408" t="s">
        <v>815</v>
      </c>
      <c r="D797" s="409" t="s">
        <v>795</v>
      </c>
      <c r="E797" s="408">
        <v>2.8</v>
      </c>
      <c r="F797" s="408">
        <v>0</v>
      </c>
      <c r="G797" s="408">
        <v>4</v>
      </c>
      <c r="H797" s="408">
        <v>89</v>
      </c>
      <c r="I797" s="408">
        <v>0</v>
      </c>
      <c r="J797" s="408">
        <v>93</v>
      </c>
      <c r="K797" s="408">
        <v>89</v>
      </c>
      <c r="L797" s="408">
        <v>44.5</v>
      </c>
      <c r="M797" s="408">
        <v>44.5</v>
      </c>
      <c r="N797" s="408">
        <v>249.2</v>
      </c>
      <c r="O797" s="408">
        <v>124.6</v>
      </c>
      <c r="P797" s="408">
        <v>124.6</v>
      </c>
    </row>
    <row r="798" spans="1:16" ht="12.75">
      <c r="A798" s="408">
        <v>2100</v>
      </c>
      <c r="B798" s="409" t="s">
        <v>775</v>
      </c>
      <c r="C798" s="408" t="s">
        <v>816</v>
      </c>
      <c r="D798" s="409" t="s">
        <v>797</v>
      </c>
      <c r="E798" s="408">
        <v>2.25</v>
      </c>
      <c r="F798" s="408">
        <v>0</v>
      </c>
      <c r="G798" s="408">
        <v>0</v>
      </c>
      <c r="H798" s="408">
        <v>54</v>
      </c>
      <c r="I798" s="408">
        <v>0</v>
      </c>
      <c r="J798" s="408">
        <v>54</v>
      </c>
      <c r="K798" s="408">
        <v>54</v>
      </c>
      <c r="L798" s="408">
        <v>0</v>
      </c>
      <c r="M798" s="408">
        <v>54</v>
      </c>
      <c r="N798" s="408">
        <v>121.5</v>
      </c>
      <c r="O798" s="408">
        <v>0</v>
      </c>
      <c r="P798" s="408">
        <v>121.5</v>
      </c>
    </row>
    <row r="799" spans="1:16" ht="25.5">
      <c r="A799" s="408">
        <v>2100</v>
      </c>
      <c r="B799" s="409" t="s">
        <v>775</v>
      </c>
      <c r="C799" s="408" t="s">
        <v>817</v>
      </c>
      <c r="D799" s="409" t="s">
        <v>818</v>
      </c>
      <c r="E799" s="408">
        <v>1</v>
      </c>
      <c r="F799" s="408">
        <v>0</v>
      </c>
      <c r="G799" s="408">
        <v>2</v>
      </c>
      <c r="H799" s="408">
        <v>76</v>
      </c>
      <c r="I799" s="408">
        <v>0</v>
      </c>
      <c r="J799" s="408">
        <v>78</v>
      </c>
      <c r="K799" s="408">
        <v>76</v>
      </c>
      <c r="L799" s="408">
        <v>0</v>
      </c>
      <c r="M799" s="408">
        <v>76</v>
      </c>
      <c r="N799" s="408">
        <v>76</v>
      </c>
      <c r="O799" s="408">
        <v>0</v>
      </c>
      <c r="P799" s="408">
        <v>76</v>
      </c>
    </row>
    <row r="800" spans="1:16" ht="12.75">
      <c r="A800" s="408">
        <v>2100</v>
      </c>
      <c r="B800" s="409" t="s">
        <v>775</v>
      </c>
      <c r="C800" s="408" t="s">
        <v>819</v>
      </c>
      <c r="D800" s="409" t="s">
        <v>799</v>
      </c>
      <c r="E800" s="408">
        <v>1.65</v>
      </c>
      <c r="F800" s="408">
        <v>0</v>
      </c>
      <c r="G800" s="408">
        <v>91</v>
      </c>
      <c r="H800" s="408">
        <v>268</v>
      </c>
      <c r="I800" s="408">
        <v>63</v>
      </c>
      <c r="J800" s="408">
        <v>422</v>
      </c>
      <c r="K800" s="408">
        <v>299.5</v>
      </c>
      <c r="L800" s="408">
        <v>380</v>
      </c>
      <c r="M800" s="408">
        <v>-80.5</v>
      </c>
      <c r="N800" s="408">
        <v>494.17</v>
      </c>
      <c r="O800" s="408">
        <v>627</v>
      </c>
      <c r="P800" s="408">
        <v>-132.83</v>
      </c>
    </row>
    <row r="801" spans="1:16" ht="12.75">
      <c r="A801" s="408">
        <v>2100</v>
      </c>
      <c r="B801" s="409" t="s">
        <v>775</v>
      </c>
      <c r="C801" s="408" t="s">
        <v>820</v>
      </c>
      <c r="D801" s="409" t="s">
        <v>605</v>
      </c>
      <c r="E801" s="408">
        <v>1.65</v>
      </c>
      <c r="F801" s="408">
        <v>0</v>
      </c>
      <c r="G801" s="408">
        <v>30</v>
      </c>
      <c r="H801" s="408">
        <v>336</v>
      </c>
      <c r="I801" s="408">
        <v>8</v>
      </c>
      <c r="J801" s="408">
        <v>374</v>
      </c>
      <c r="K801" s="408">
        <v>340</v>
      </c>
      <c r="L801" s="408">
        <v>394</v>
      </c>
      <c r="M801" s="408">
        <v>-54</v>
      </c>
      <c r="N801" s="408">
        <v>561</v>
      </c>
      <c r="O801" s="408">
        <v>650.1</v>
      </c>
      <c r="P801" s="408">
        <v>-89.1</v>
      </c>
    </row>
    <row r="802" spans="1:16" ht="12.75">
      <c r="A802" s="408">
        <v>2100</v>
      </c>
      <c r="B802" s="409" t="s">
        <v>775</v>
      </c>
      <c r="C802" s="408" t="s">
        <v>821</v>
      </c>
      <c r="D802" s="409" t="s">
        <v>781</v>
      </c>
      <c r="E802" s="408">
        <v>2.25</v>
      </c>
      <c r="F802" s="408">
        <v>0</v>
      </c>
      <c r="G802" s="408">
        <v>82</v>
      </c>
      <c r="H802" s="408">
        <v>161</v>
      </c>
      <c r="I802" s="408">
        <v>0</v>
      </c>
      <c r="J802" s="408">
        <v>243</v>
      </c>
      <c r="K802" s="408">
        <v>161</v>
      </c>
      <c r="L802" s="408">
        <v>164.5</v>
      </c>
      <c r="M802" s="408">
        <v>-3.5</v>
      </c>
      <c r="N802" s="408">
        <v>362.25</v>
      </c>
      <c r="O802" s="408">
        <v>370.12</v>
      </c>
      <c r="P802" s="408">
        <v>-7.88</v>
      </c>
    </row>
    <row r="803" spans="1:16" ht="12.75">
      <c r="A803" s="408">
        <v>2100</v>
      </c>
      <c r="B803" s="409" t="s">
        <v>775</v>
      </c>
      <c r="C803" s="408" t="s">
        <v>822</v>
      </c>
      <c r="D803" s="409" t="s">
        <v>789</v>
      </c>
      <c r="E803" s="408">
        <v>1.65</v>
      </c>
      <c r="F803" s="408">
        <v>0</v>
      </c>
      <c r="G803" s="408">
        <v>185</v>
      </c>
      <c r="H803" s="408">
        <v>327</v>
      </c>
      <c r="I803" s="408">
        <v>43</v>
      </c>
      <c r="J803" s="408">
        <v>555</v>
      </c>
      <c r="K803" s="408">
        <v>348.5</v>
      </c>
      <c r="L803" s="408">
        <v>375.5</v>
      </c>
      <c r="M803" s="408">
        <v>-27</v>
      </c>
      <c r="N803" s="408">
        <v>575.02</v>
      </c>
      <c r="O803" s="408">
        <v>619.58</v>
      </c>
      <c r="P803" s="408">
        <v>-44.55</v>
      </c>
    </row>
    <row r="804" spans="1:16" ht="12.75">
      <c r="A804" s="408">
        <v>2100</v>
      </c>
      <c r="B804" s="409" t="s">
        <v>775</v>
      </c>
      <c r="C804" s="408" t="s">
        <v>823</v>
      </c>
      <c r="D804" s="409" t="s">
        <v>785</v>
      </c>
      <c r="E804" s="408">
        <v>1.65</v>
      </c>
      <c r="F804" s="408">
        <v>0</v>
      </c>
      <c r="G804" s="408">
        <v>23</v>
      </c>
      <c r="H804" s="408">
        <v>49</v>
      </c>
      <c r="I804" s="408">
        <v>8</v>
      </c>
      <c r="J804" s="408">
        <v>80</v>
      </c>
      <c r="K804" s="408">
        <v>53</v>
      </c>
      <c r="L804" s="408">
        <v>53.5</v>
      </c>
      <c r="M804" s="408">
        <v>-0.5</v>
      </c>
      <c r="N804" s="408">
        <v>87.45</v>
      </c>
      <c r="O804" s="408">
        <v>88.28</v>
      </c>
      <c r="P804" s="408">
        <v>-0.83</v>
      </c>
    </row>
    <row r="805" spans="1:16" ht="25.5">
      <c r="A805" s="408">
        <v>2100</v>
      </c>
      <c r="B805" s="409" t="s">
        <v>775</v>
      </c>
      <c r="C805" s="408" t="s">
        <v>824</v>
      </c>
      <c r="D805" s="409" t="s">
        <v>793</v>
      </c>
      <c r="E805" s="408">
        <v>2.25</v>
      </c>
      <c r="F805" s="408">
        <v>0</v>
      </c>
      <c r="G805" s="408">
        <v>24</v>
      </c>
      <c r="H805" s="408">
        <v>90</v>
      </c>
      <c r="I805" s="408">
        <v>11</v>
      </c>
      <c r="J805" s="408">
        <v>125</v>
      </c>
      <c r="K805" s="408">
        <v>95.5</v>
      </c>
      <c r="L805" s="408">
        <v>99</v>
      </c>
      <c r="M805" s="408">
        <v>-3.5</v>
      </c>
      <c r="N805" s="408">
        <v>214.88</v>
      </c>
      <c r="O805" s="408">
        <v>222.75</v>
      </c>
      <c r="P805" s="408">
        <v>-7.88</v>
      </c>
    </row>
    <row r="806" spans="1:16" ht="12.75">
      <c r="A806" s="408">
        <v>2100</v>
      </c>
      <c r="B806" s="409" t="s">
        <v>775</v>
      </c>
      <c r="C806" s="408" t="s">
        <v>825</v>
      </c>
      <c r="D806" s="409" t="s">
        <v>826</v>
      </c>
      <c r="E806" s="408">
        <v>1.65</v>
      </c>
      <c r="F806" s="408">
        <v>0</v>
      </c>
      <c r="G806" s="408">
        <v>18</v>
      </c>
      <c r="H806" s="408">
        <v>49</v>
      </c>
      <c r="I806" s="408">
        <v>6</v>
      </c>
      <c r="J806" s="408">
        <v>73</v>
      </c>
      <c r="K806" s="408">
        <v>52</v>
      </c>
      <c r="L806" s="408">
        <v>56.5</v>
      </c>
      <c r="M806" s="408">
        <v>-4.5</v>
      </c>
      <c r="N806" s="408">
        <v>85.8</v>
      </c>
      <c r="O806" s="408">
        <v>93.22</v>
      </c>
      <c r="P806" s="408">
        <v>-7.43</v>
      </c>
    </row>
    <row r="807" spans="1:16" ht="12.75">
      <c r="A807" s="408">
        <v>2100</v>
      </c>
      <c r="B807" s="409" t="s">
        <v>775</v>
      </c>
      <c r="C807" s="408" t="s">
        <v>827</v>
      </c>
      <c r="D807" s="409" t="s">
        <v>795</v>
      </c>
      <c r="E807" s="408">
        <v>2.8</v>
      </c>
      <c r="F807" s="408">
        <v>0</v>
      </c>
      <c r="G807" s="408">
        <v>103</v>
      </c>
      <c r="H807" s="408">
        <v>210</v>
      </c>
      <c r="I807" s="408">
        <v>12</v>
      </c>
      <c r="J807" s="408">
        <v>325</v>
      </c>
      <c r="K807" s="408">
        <v>216</v>
      </c>
      <c r="L807" s="408">
        <v>199</v>
      </c>
      <c r="M807" s="408">
        <v>17</v>
      </c>
      <c r="N807" s="408">
        <v>604.8</v>
      </c>
      <c r="O807" s="408">
        <v>557.2</v>
      </c>
      <c r="P807" s="408">
        <v>47.6</v>
      </c>
    </row>
    <row r="808" spans="1:16" ht="13.5" thickBot="1">
      <c r="A808" s="429"/>
      <c r="B808" s="428"/>
      <c r="C808" s="427"/>
      <c r="D808" s="428"/>
      <c r="E808" s="427"/>
      <c r="F808" s="427"/>
      <c r="G808" s="427"/>
      <c r="H808" s="427"/>
      <c r="I808" s="427"/>
      <c r="J808" s="427"/>
      <c r="K808" s="427"/>
      <c r="L808" s="427"/>
      <c r="M808" s="427"/>
      <c r="N808" s="427"/>
      <c r="O808" s="427"/>
      <c r="P808" s="430"/>
    </row>
    <row r="809" spans="1:16" ht="12.75">
      <c r="A809" s="416">
        <v>2100</v>
      </c>
      <c r="B809" s="417" t="s">
        <v>775</v>
      </c>
      <c r="C809" s="418" t="s">
        <v>594</v>
      </c>
      <c r="D809" s="417"/>
      <c r="E809" s="418"/>
      <c r="F809" s="418">
        <v>4446</v>
      </c>
      <c r="G809" s="418">
        <v>744</v>
      </c>
      <c r="H809" s="418">
        <v>9000</v>
      </c>
      <c r="I809" s="418">
        <v>128</v>
      </c>
      <c r="J809" s="418">
        <v>14318</v>
      </c>
      <c r="K809" s="418">
        <v>13510</v>
      </c>
      <c r="L809" s="418">
        <v>11785</v>
      </c>
      <c r="M809" s="418">
        <v>1725</v>
      </c>
      <c r="N809" s="418">
        <v>25138.7</v>
      </c>
      <c r="O809" s="418">
        <v>21743.9</v>
      </c>
      <c r="P809" s="419">
        <v>3394.8</v>
      </c>
    </row>
    <row r="810" spans="1:16" ht="12.75">
      <c r="A810" s="420">
        <v>2100</v>
      </c>
      <c r="B810" s="409" t="s">
        <v>775</v>
      </c>
      <c r="C810" s="408" t="s">
        <v>595</v>
      </c>
      <c r="D810" s="409"/>
      <c r="E810" s="408"/>
      <c r="F810" s="408">
        <v>0</v>
      </c>
      <c r="G810" s="408">
        <v>572</v>
      </c>
      <c r="H810" s="408">
        <v>4063</v>
      </c>
      <c r="I810" s="408">
        <v>416</v>
      </c>
      <c r="J810" s="408">
        <v>5051</v>
      </c>
      <c r="K810" s="408">
        <v>4271</v>
      </c>
      <c r="L810" s="408">
        <v>6143</v>
      </c>
      <c r="M810" s="408">
        <v>-1872</v>
      </c>
      <c r="N810" s="408">
        <v>7328.42</v>
      </c>
      <c r="O810" s="408">
        <v>10579.7</v>
      </c>
      <c r="P810" s="421">
        <v>-3251.28</v>
      </c>
    </row>
    <row r="811" spans="1:16" ht="12.75">
      <c r="A811" s="420">
        <v>2100</v>
      </c>
      <c r="B811" s="409" t="s">
        <v>775</v>
      </c>
      <c r="C811" s="408" t="s">
        <v>596</v>
      </c>
      <c r="D811" s="409"/>
      <c r="E811" s="408"/>
      <c r="F811" s="408">
        <v>0</v>
      </c>
      <c r="G811" s="408">
        <v>34</v>
      </c>
      <c r="H811" s="408">
        <v>1383</v>
      </c>
      <c r="I811" s="408">
        <v>9</v>
      </c>
      <c r="J811" s="408">
        <v>1426</v>
      </c>
      <c r="K811" s="408">
        <v>1387.5</v>
      </c>
      <c r="L811" s="408">
        <v>545.5</v>
      </c>
      <c r="M811" s="408">
        <v>842</v>
      </c>
      <c r="N811" s="408">
        <v>2578.43</v>
      </c>
      <c r="O811" s="408">
        <v>1063.45</v>
      </c>
      <c r="P811" s="421">
        <v>1514.98</v>
      </c>
    </row>
    <row r="812" spans="1:16" ht="13.5" thickBot="1">
      <c r="A812" s="422">
        <v>2100</v>
      </c>
      <c r="B812" s="411" t="s">
        <v>775</v>
      </c>
      <c r="C812" s="410" t="s">
        <v>597</v>
      </c>
      <c r="D812" s="411"/>
      <c r="E812" s="410"/>
      <c r="F812" s="410">
        <v>0</v>
      </c>
      <c r="G812" s="410">
        <v>556</v>
      </c>
      <c r="H812" s="410">
        <v>1490</v>
      </c>
      <c r="I812" s="410">
        <v>151</v>
      </c>
      <c r="J812" s="410">
        <v>2197</v>
      </c>
      <c r="K812" s="410">
        <v>1565.5</v>
      </c>
      <c r="L812" s="410">
        <v>1722</v>
      </c>
      <c r="M812" s="410">
        <v>-156.5</v>
      </c>
      <c r="N812" s="410">
        <v>2985.38</v>
      </c>
      <c r="O812" s="410">
        <v>3228.25</v>
      </c>
      <c r="P812" s="423">
        <v>-242.88</v>
      </c>
    </row>
    <row r="813" spans="1:16" ht="13.5" thickBot="1">
      <c r="A813" s="424"/>
      <c r="B813" s="425"/>
      <c r="C813" s="426" t="s">
        <v>125</v>
      </c>
      <c r="D813" s="425"/>
      <c r="E813" s="426"/>
      <c r="F813" s="426">
        <f aca="true" t="shared" si="9" ref="F813:P813">SUM(F809:F812)</f>
        <v>4446</v>
      </c>
      <c r="G813" s="426">
        <f t="shared" si="9"/>
        <v>1906</v>
      </c>
      <c r="H813" s="426">
        <f t="shared" si="9"/>
        <v>15936</v>
      </c>
      <c r="I813" s="426">
        <f t="shared" si="9"/>
        <v>704</v>
      </c>
      <c r="J813" s="426">
        <f t="shared" si="9"/>
        <v>22992</v>
      </c>
      <c r="K813" s="426">
        <f t="shared" si="9"/>
        <v>20734</v>
      </c>
      <c r="L813" s="426">
        <f t="shared" si="9"/>
        <v>20195.5</v>
      </c>
      <c r="M813" s="426">
        <f t="shared" si="9"/>
        <v>538.5</v>
      </c>
      <c r="N813" s="426">
        <f t="shared" si="9"/>
        <v>38030.93</v>
      </c>
      <c r="O813" s="426">
        <f t="shared" si="9"/>
        <v>36615.3</v>
      </c>
      <c r="P813" s="426">
        <f t="shared" si="9"/>
        <v>1415.62</v>
      </c>
    </row>
    <row r="814" spans="1:16" ht="12.75">
      <c r="A814" s="408">
        <v>2200</v>
      </c>
      <c r="B814" s="409" t="s">
        <v>828</v>
      </c>
      <c r="C814" s="408" t="s">
        <v>283</v>
      </c>
      <c r="D814" s="409" t="s">
        <v>284</v>
      </c>
      <c r="E814" s="408">
        <v>2.8</v>
      </c>
      <c r="F814" s="408">
        <v>28</v>
      </c>
      <c r="G814" s="408">
        <v>1</v>
      </c>
      <c r="H814" s="408">
        <v>0</v>
      </c>
      <c r="I814" s="408">
        <v>0</v>
      </c>
      <c r="J814" s="408">
        <v>29</v>
      </c>
      <c r="K814" s="408">
        <v>28</v>
      </c>
      <c r="L814" s="408">
        <v>0</v>
      </c>
      <c r="M814" s="408">
        <v>28</v>
      </c>
      <c r="N814" s="408">
        <v>78.4</v>
      </c>
      <c r="O814" s="408">
        <v>0</v>
      </c>
      <c r="P814" s="408">
        <v>78.4</v>
      </c>
    </row>
    <row r="815" spans="1:16" ht="12.75">
      <c r="A815" s="408">
        <v>2200</v>
      </c>
      <c r="B815" s="409" t="s">
        <v>828</v>
      </c>
      <c r="C815" s="408" t="s">
        <v>829</v>
      </c>
      <c r="D815" s="409" t="s">
        <v>830</v>
      </c>
      <c r="E815" s="408">
        <v>2.8</v>
      </c>
      <c r="F815" s="408">
        <v>0</v>
      </c>
      <c r="G815" s="408">
        <v>1</v>
      </c>
      <c r="H815" s="408">
        <v>0</v>
      </c>
      <c r="I815" s="408">
        <v>0</v>
      </c>
      <c r="J815" s="408">
        <v>1</v>
      </c>
      <c r="K815" s="408">
        <v>0</v>
      </c>
      <c r="L815" s="408">
        <v>2</v>
      </c>
      <c r="M815" s="408">
        <v>-2</v>
      </c>
      <c r="N815" s="408">
        <v>0</v>
      </c>
      <c r="O815" s="408">
        <v>5.6</v>
      </c>
      <c r="P815" s="408">
        <v>-5.6</v>
      </c>
    </row>
    <row r="816" spans="1:16" ht="25.5">
      <c r="A816" s="408">
        <v>2200</v>
      </c>
      <c r="B816" s="409" t="s">
        <v>828</v>
      </c>
      <c r="C816" s="408" t="s">
        <v>831</v>
      </c>
      <c r="D816" s="409" t="s">
        <v>832</v>
      </c>
      <c r="E816" s="408">
        <v>2.8</v>
      </c>
      <c r="F816" s="408">
        <v>0</v>
      </c>
      <c r="G816" s="408">
        <v>0</v>
      </c>
      <c r="H816" s="408">
        <v>0</v>
      </c>
      <c r="I816" s="408">
        <v>0</v>
      </c>
      <c r="J816" s="408">
        <v>0</v>
      </c>
      <c r="K816" s="408">
        <v>0</v>
      </c>
      <c r="L816" s="408">
        <v>9</v>
      </c>
      <c r="M816" s="408">
        <v>-9</v>
      </c>
      <c r="N816" s="408">
        <v>0</v>
      </c>
      <c r="O816" s="408">
        <v>25.2</v>
      </c>
      <c r="P816" s="408">
        <v>-25.2</v>
      </c>
    </row>
    <row r="817" spans="1:16" ht="25.5">
      <c r="A817" s="408">
        <v>2200</v>
      </c>
      <c r="B817" s="409" t="s">
        <v>828</v>
      </c>
      <c r="C817" s="408" t="s">
        <v>833</v>
      </c>
      <c r="D817" s="409" t="s">
        <v>834</v>
      </c>
      <c r="E817" s="408">
        <v>2.8</v>
      </c>
      <c r="F817" s="408">
        <v>127</v>
      </c>
      <c r="G817" s="408">
        <v>11</v>
      </c>
      <c r="H817" s="408">
        <v>147</v>
      </c>
      <c r="I817" s="408">
        <v>5</v>
      </c>
      <c r="J817" s="408">
        <v>290</v>
      </c>
      <c r="K817" s="408">
        <v>276.5</v>
      </c>
      <c r="L817" s="408">
        <v>255.5</v>
      </c>
      <c r="M817" s="408">
        <v>21</v>
      </c>
      <c r="N817" s="408">
        <v>774.2</v>
      </c>
      <c r="O817" s="408">
        <v>715.4</v>
      </c>
      <c r="P817" s="408">
        <v>58.8</v>
      </c>
    </row>
    <row r="818" spans="1:16" ht="12.75">
      <c r="A818" s="408">
        <v>2200</v>
      </c>
      <c r="B818" s="409" t="s">
        <v>828</v>
      </c>
      <c r="C818" s="408" t="s">
        <v>835</v>
      </c>
      <c r="D818" s="409" t="s">
        <v>836</v>
      </c>
      <c r="E818" s="408">
        <v>2.8</v>
      </c>
      <c r="F818" s="408">
        <v>60</v>
      </c>
      <c r="G818" s="408">
        <v>10</v>
      </c>
      <c r="H818" s="408">
        <v>167</v>
      </c>
      <c r="I818" s="408">
        <v>1</v>
      </c>
      <c r="J818" s="408">
        <v>238</v>
      </c>
      <c r="K818" s="408">
        <v>227.5</v>
      </c>
      <c r="L818" s="408">
        <v>218</v>
      </c>
      <c r="M818" s="408">
        <v>9.5</v>
      </c>
      <c r="N818" s="408">
        <v>637</v>
      </c>
      <c r="O818" s="408">
        <v>359.7</v>
      </c>
      <c r="P818" s="408">
        <v>277.3</v>
      </c>
    </row>
    <row r="819" spans="1:16" ht="12.75">
      <c r="A819" s="408">
        <v>2200</v>
      </c>
      <c r="B819" s="409" t="s">
        <v>828</v>
      </c>
      <c r="C819" s="408" t="s">
        <v>837</v>
      </c>
      <c r="D819" s="409" t="s">
        <v>838</v>
      </c>
      <c r="E819" s="408">
        <v>2.8</v>
      </c>
      <c r="F819" s="408">
        <v>134</v>
      </c>
      <c r="G819" s="408">
        <v>17</v>
      </c>
      <c r="H819" s="408">
        <v>333</v>
      </c>
      <c r="I819" s="408">
        <v>6</v>
      </c>
      <c r="J819" s="408">
        <v>490</v>
      </c>
      <c r="K819" s="408">
        <v>470</v>
      </c>
      <c r="L819" s="408">
        <v>392</v>
      </c>
      <c r="M819" s="408">
        <v>78</v>
      </c>
      <c r="N819" s="408">
        <v>1316</v>
      </c>
      <c r="O819" s="408">
        <v>1097.6</v>
      </c>
      <c r="P819" s="408">
        <v>218.4</v>
      </c>
    </row>
    <row r="820" spans="1:16" ht="12.75">
      <c r="A820" s="408">
        <v>2200</v>
      </c>
      <c r="B820" s="409" t="s">
        <v>828</v>
      </c>
      <c r="C820" s="408" t="s">
        <v>839</v>
      </c>
      <c r="D820" s="409" t="s">
        <v>840</v>
      </c>
      <c r="E820" s="408">
        <v>2.8</v>
      </c>
      <c r="F820" s="408">
        <v>13</v>
      </c>
      <c r="G820" s="408">
        <v>0</v>
      </c>
      <c r="H820" s="408">
        <v>17</v>
      </c>
      <c r="I820" s="408">
        <v>0</v>
      </c>
      <c r="J820" s="408">
        <v>30</v>
      </c>
      <c r="K820" s="408">
        <v>30</v>
      </c>
      <c r="L820" s="408">
        <v>24</v>
      </c>
      <c r="M820" s="408">
        <v>6</v>
      </c>
      <c r="N820" s="408">
        <v>84</v>
      </c>
      <c r="O820" s="408">
        <v>67.2</v>
      </c>
      <c r="P820" s="408">
        <v>16.8</v>
      </c>
    </row>
    <row r="821" spans="1:16" ht="25.5">
      <c r="A821" s="408">
        <v>2200</v>
      </c>
      <c r="B821" s="409" t="s">
        <v>828</v>
      </c>
      <c r="C821" s="408" t="s">
        <v>841</v>
      </c>
      <c r="D821" s="409" t="s">
        <v>842</v>
      </c>
      <c r="E821" s="408">
        <v>1.65</v>
      </c>
      <c r="F821" s="408">
        <v>24</v>
      </c>
      <c r="G821" s="408">
        <v>0</v>
      </c>
      <c r="H821" s="408">
        <v>7</v>
      </c>
      <c r="I821" s="408">
        <v>0</v>
      </c>
      <c r="J821" s="408">
        <v>31</v>
      </c>
      <c r="K821" s="408">
        <v>31</v>
      </c>
      <c r="L821" s="408">
        <v>21</v>
      </c>
      <c r="M821" s="408">
        <v>10</v>
      </c>
      <c r="N821" s="408">
        <v>51.15</v>
      </c>
      <c r="O821" s="408">
        <v>34.65</v>
      </c>
      <c r="P821" s="408">
        <v>16.5</v>
      </c>
    </row>
    <row r="822" spans="1:16" ht="25.5">
      <c r="A822" s="408">
        <v>2200</v>
      </c>
      <c r="B822" s="409" t="s">
        <v>828</v>
      </c>
      <c r="C822" s="408" t="s">
        <v>843</v>
      </c>
      <c r="D822" s="409" t="s">
        <v>844</v>
      </c>
      <c r="E822" s="408">
        <v>2.8</v>
      </c>
      <c r="F822" s="408">
        <v>40</v>
      </c>
      <c r="G822" s="408">
        <v>0</v>
      </c>
      <c r="H822" s="408">
        <v>56</v>
      </c>
      <c r="I822" s="408">
        <v>1</v>
      </c>
      <c r="J822" s="408">
        <v>97</v>
      </c>
      <c r="K822" s="408">
        <v>96.5</v>
      </c>
      <c r="L822" s="408">
        <v>51</v>
      </c>
      <c r="M822" s="408">
        <v>45.5</v>
      </c>
      <c r="N822" s="408">
        <v>270.2</v>
      </c>
      <c r="O822" s="408">
        <v>142.8</v>
      </c>
      <c r="P822" s="408">
        <v>127.4</v>
      </c>
    </row>
    <row r="823" spans="1:16" ht="12.75">
      <c r="A823" s="408">
        <v>2200</v>
      </c>
      <c r="B823" s="409" t="s">
        <v>828</v>
      </c>
      <c r="C823" s="408" t="s">
        <v>845</v>
      </c>
      <c r="D823" s="409" t="s">
        <v>846</v>
      </c>
      <c r="E823" s="408">
        <v>2.8</v>
      </c>
      <c r="F823" s="408">
        <v>103</v>
      </c>
      <c r="G823" s="408">
        <v>2</v>
      </c>
      <c r="H823" s="408">
        <v>78</v>
      </c>
      <c r="I823" s="408">
        <v>1</v>
      </c>
      <c r="J823" s="408">
        <v>184</v>
      </c>
      <c r="K823" s="408">
        <v>181.5</v>
      </c>
      <c r="L823" s="408">
        <v>77.5</v>
      </c>
      <c r="M823" s="408">
        <v>104</v>
      </c>
      <c r="N823" s="408">
        <v>508.2</v>
      </c>
      <c r="O823" s="408">
        <v>217</v>
      </c>
      <c r="P823" s="408">
        <v>291.2</v>
      </c>
    </row>
    <row r="824" spans="1:16" ht="12.75">
      <c r="A824" s="408">
        <v>2200</v>
      </c>
      <c r="B824" s="409" t="s">
        <v>828</v>
      </c>
      <c r="C824" s="408" t="s">
        <v>847</v>
      </c>
      <c r="D824" s="409" t="s">
        <v>848</v>
      </c>
      <c r="E824" s="408">
        <v>2.8</v>
      </c>
      <c r="F824" s="408">
        <v>0</v>
      </c>
      <c r="G824" s="408">
        <v>2</v>
      </c>
      <c r="H824" s="408">
        <v>0</v>
      </c>
      <c r="I824" s="408">
        <v>1</v>
      </c>
      <c r="J824" s="408">
        <v>3</v>
      </c>
      <c r="K824" s="408">
        <v>0.5</v>
      </c>
      <c r="L824" s="408">
        <v>14.5</v>
      </c>
      <c r="M824" s="408">
        <v>-14</v>
      </c>
      <c r="N824" s="408">
        <v>1.4</v>
      </c>
      <c r="O824" s="408">
        <v>40.6</v>
      </c>
      <c r="P824" s="408">
        <v>-39.2</v>
      </c>
    </row>
    <row r="825" spans="1:16" ht="25.5">
      <c r="A825" s="408">
        <v>2200</v>
      </c>
      <c r="B825" s="409" t="s">
        <v>828</v>
      </c>
      <c r="C825" s="408" t="s">
        <v>849</v>
      </c>
      <c r="D825" s="409" t="s">
        <v>850</v>
      </c>
      <c r="E825" s="408">
        <v>2.8</v>
      </c>
      <c r="F825" s="408">
        <v>236</v>
      </c>
      <c r="G825" s="408">
        <v>17</v>
      </c>
      <c r="H825" s="408">
        <v>420</v>
      </c>
      <c r="I825" s="408">
        <v>1</v>
      </c>
      <c r="J825" s="408">
        <v>674</v>
      </c>
      <c r="K825" s="408">
        <v>656.5</v>
      </c>
      <c r="L825" s="408">
        <v>544</v>
      </c>
      <c r="M825" s="408">
        <v>112.5</v>
      </c>
      <c r="N825" s="408">
        <v>1838.2</v>
      </c>
      <c r="O825" s="408">
        <v>1523.2</v>
      </c>
      <c r="P825" s="408">
        <v>315</v>
      </c>
    </row>
    <row r="826" spans="1:16" ht="12.75">
      <c r="A826" s="408">
        <v>2200</v>
      </c>
      <c r="B826" s="409" t="s">
        <v>828</v>
      </c>
      <c r="C826" s="408" t="s">
        <v>851</v>
      </c>
      <c r="D826" s="409" t="s">
        <v>852</v>
      </c>
      <c r="E826" s="408">
        <v>2.8</v>
      </c>
      <c r="F826" s="408">
        <v>119</v>
      </c>
      <c r="G826" s="408">
        <v>2</v>
      </c>
      <c r="H826" s="408">
        <v>127</v>
      </c>
      <c r="I826" s="408">
        <v>0</v>
      </c>
      <c r="J826" s="408">
        <v>248</v>
      </c>
      <c r="K826" s="408">
        <v>246</v>
      </c>
      <c r="L826" s="408">
        <v>141</v>
      </c>
      <c r="M826" s="408">
        <v>105</v>
      </c>
      <c r="N826" s="408">
        <v>688.8</v>
      </c>
      <c r="O826" s="408">
        <v>394.8</v>
      </c>
      <c r="P826" s="408">
        <v>294</v>
      </c>
    </row>
    <row r="827" spans="1:16" ht="12.75">
      <c r="A827" s="408">
        <v>2200</v>
      </c>
      <c r="B827" s="409" t="s">
        <v>828</v>
      </c>
      <c r="C827" s="408" t="s">
        <v>853</v>
      </c>
      <c r="D827" s="409" t="s">
        <v>826</v>
      </c>
      <c r="E827" s="408">
        <v>1.65</v>
      </c>
      <c r="F827" s="408">
        <v>22</v>
      </c>
      <c r="G827" s="408">
        <v>1</v>
      </c>
      <c r="H827" s="408">
        <v>44</v>
      </c>
      <c r="I827" s="408">
        <v>0</v>
      </c>
      <c r="J827" s="408">
        <v>67</v>
      </c>
      <c r="K827" s="408">
        <v>66</v>
      </c>
      <c r="L827" s="408">
        <v>37</v>
      </c>
      <c r="M827" s="408">
        <v>29</v>
      </c>
      <c r="N827" s="408">
        <v>108.9</v>
      </c>
      <c r="O827" s="408">
        <v>61.05</v>
      </c>
      <c r="P827" s="408">
        <v>47.85</v>
      </c>
    </row>
    <row r="828" spans="1:16" ht="12.75">
      <c r="A828" s="408">
        <v>2200</v>
      </c>
      <c r="B828" s="409" t="s">
        <v>828</v>
      </c>
      <c r="C828" s="408" t="s">
        <v>343</v>
      </c>
      <c r="D828" s="409" t="s">
        <v>344</v>
      </c>
      <c r="E828" s="408">
        <v>1.2</v>
      </c>
      <c r="F828" s="408">
        <v>3</v>
      </c>
      <c r="G828" s="408">
        <v>2</v>
      </c>
      <c r="H828" s="408">
        <v>69</v>
      </c>
      <c r="I828" s="408">
        <v>0</v>
      </c>
      <c r="J828" s="408">
        <v>74</v>
      </c>
      <c r="K828" s="408">
        <v>72</v>
      </c>
      <c r="L828" s="408">
        <v>82.5</v>
      </c>
      <c r="M828" s="408">
        <v>-10.5</v>
      </c>
      <c r="N828" s="408">
        <v>86.4</v>
      </c>
      <c r="O828" s="408">
        <v>99</v>
      </c>
      <c r="P828" s="408">
        <v>-12.6</v>
      </c>
    </row>
    <row r="829" spans="1:16" ht="12.75">
      <c r="A829" s="408">
        <v>2200</v>
      </c>
      <c r="B829" s="409" t="s">
        <v>828</v>
      </c>
      <c r="C829" s="408" t="s">
        <v>854</v>
      </c>
      <c r="D829" s="409" t="s">
        <v>830</v>
      </c>
      <c r="E829" s="408">
        <v>2.8</v>
      </c>
      <c r="F829" s="408">
        <v>0</v>
      </c>
      <c r="G829" s="408">
        <v>2</v>
      </c>
      <c r="H829" s="408">
        <v>62</v>
      </c>
      <c r="I829" s="408">
        <v>0</v>
      </c>
      <c r="J829" s="408">
        <v>64</v>
      </c>
      <c r="K829" s="408">
        <v>62</v>
      </c>
      <c r="L829" s="408">
        <v>108</v>
      </c>
      <c r="M829" s="408">
        <v>-46</v>
      </c>
      <c r="N829" s="408">
        <v>173.6</v>
      </c>
      <c r="O829" s="408">
        <v>302.4</v>
      </c>
      <c r="P829" s="408">
        <v>-128.8</v>
      </c>
    </row>
    <row r="830" spans="1:16" ht="25.5">
      <c r="A830" s="408">
        <v>2200</v>
      </c>
      <c r="B830" s="409" t="s">
        <v>828</v>
      </c>
      <c r="C830" s="408" t="s">
        <v>855</v>
      </c>
      <c r="D830" s="409" t="s">
        <v>832</v>
      </c>
      <c r="E830" s="408">
        <v>2.8</v>
      </c>
      <c r="F830" s="408">
        <v>0</v>
      </c>
      <c r="G830" s="408">
        <v>1</v>
      </c>
      <c r="H830" s="408">
        <v>73</v>
      </c>
      <c r="I830" s="408">
        <v>0</v>
      </c>
      <c r="J830" s="408">
        <v>74</v>
      </c>
      <c r="K830" s="408">
        <v>73</v>
      </c>
      <c r="L830" s="408">
        <v>115</v>
      </c>
      <c r="M830" s="408">
        <v>-42</v>
      </c>
      <c r="N830" s="408">
        <v>204.4</v>
      </c>
      <c r="O830" s="408">
        <v>322</v>
      </c>
      <c r="P830" s="408">
        <v>-117.6</v>
      </c>
    </row>
    <row r="831" spans="1:16" ht="12.75">
      <c r="A831" s="408">
        <v>2200</v>
      </c>
      <c r="B831" s="409" t="s">
        <v>828</v>
      </c>
      <c r="C831" s="408" t="s">
        <v>856</v>
      </c>
      <c r="D831" s="409" t="s">
        <v>857</v>
      </c>
      <c r="E831" s="408">
        <v>2.8</v>
      </c>
      <c r="F831" s="408">
        <v>0</v>
      </c>
      <c r="G831" s="408">
        <v>10</v>
      </c>
      <c r="H831" s="408">
        <v>119</v>
      </c>
      <c r="I831" s="408">
        <v>1</v>
      </c>
      <c r="J831" s="408">
        <v>130</v>
      </c>
      <c r="K831" s="408">
        <v>119.5</v>
      </c>
      <c r="L831" s="408">
        <v>147.5</v>
      </c>
      <c r="M831" s="408">
        <v>-28</v>
      </c>
      <c r="N831" s="408">
        <v>334.6</v>
      </c>
      <c r="O831" s="408">
        <v>413</v>
      </c>
      <c r="P831" s="408">
        <v>-78.4</v>
      </c>
    </row>
    <row r="832" spans="1:16" ht="12.75">
      <c r="A832" s="408">
        <v>2200</v>
      </c>
      <c r="B832" s="409" t="s">
        <v>828</v>
      </c>
      <c r="C832" s="408" t="s">
        <v>858</v>
      </c>
      <c r="D832" s="409" t="s">
        <v>644</v>
      </c>
      <c r="E832" s="408">
        <v>2.8</v>
      </c>
      <c r="F832" s="408">
        <v>0</v>
      </c>
      <c r="G832" s="408">
        <v>4</v>
      </c>
      <c r="H832" s="408">
        <v>94</v>
      </c>
      <c r="I832" s="408">
        <v>2</v>
      </c>
      <c r="J832" s="408">
        <v>100</v>
      </c>
      <c r="K832" s="408">
        <v>95</v>
      </c>
      <c r="L832" s="408">
        <v>129</v>
      </c>
      <c r="M832" s="408">
        <v>-34</v>
      </c>
      <c r="N832" s="408">
        <v>266</v>
      </c>
      <c r="O832" s="408">
        <v>361.2</v>
      </c>
      <c r="P832" s="408">
        <v>-95.2</v>
      </c>
    </row>
    <row r="833" spans="1:16" ht="12.75">
      <c r="A833" s="408">
        <v>2200</v>
      </c>
      <c r="B833" s="409" t="s">
        <v>828</v>
      </c>
      <c r="C833" s="408" t="s">
        <v>859</v>
      </c>
      <c r="D833" s="409" t="s">
        <v>860</v>
      </c>
      <c r="E833" s="408">
        <v>2.8</v>
      </c>
      <c r="F833" s="408">
        <v>0</v>
      </c>
      <c r="G833" s="408">
        <v>4</v>
      </c>
      <c r="H833" s="408">
        <v>112</v>
      </c>
      <c r="I833" s="408">
        <v>1</v>
      </c>
      <c r="J833" s="408">
        <v>117</v>
      </c>
      <c r="K833" s="408">
        <v>112.5</v>
      </c>
      <c r="L833" s="408">
        <v>180</v>
      </c>
      <c r="M833" s="408">
        <v>-67.5</v>
      </c>
      <c r="N833" s="408">
        <v>315</v>
      </c>
      <c r="O833" s="408">
        <v>504</v>
      </c>
      <c r="P833" s="408">
        <v>-189</v>
      </c>
    </row>
    <row r="834" spans="1:16" ht="12.75">
      <c r="A834" s="408">
        <v>2200</v>
      </c>
      <c r="B834" s="409" t="s">
        <v>828</v>
      </c>
      <c r="C834" s="408" t="s">
        <v>861</v>
      </c>
      <c r="D834" s="409" t="s">
        <v>862</v>
      </c>
      <c r="E834" s="408">
        <v>2.8</v>
      </c>
      <c r="F834" s="408">
        <v>0</v>
      </c>
      <c r="G834" s="408">
        <v>8</v>
      </c>
      <c r="H834" s="408">
        <v>35</v>
      </c>
      <c r="I834" s="408">
        <v>0</v>
      </c>
      <c r="J834" s="408">
        <v>43</v>
      </c>
      <c r="K834" s="408">
        <v>35</v>
      </c>
      <c r="L834" s="408">
        <v>66.5</v>
      </c>
      <c r="M834" s="408">
        <v>-31.5</v>
      </c>
      <c r="N834" s="408">
        <v>98</v>
      </c>
      <c r="O834" s="408">
        <v>186.2</v>
      </c>
      <c r="P834" s="408">
        <v>-88.2</v>
      </c>
    </row>
    <row r="835" spans="1:16" ht="12.75">
      <c r="A835" s="408">
        <v>2200</v>
      </c>
      <c r="B835" s="409" t="s">
        <v>828</v>
      </c>
      <c r="C835" s="408" t="s">
        <v>863</v>
      </c>
      <c r="D835" s="409" t="s">
        <v>848</v>
      </c>
      <c r="E835" s="408">
        <v>2.8</v>
      </c>
      <c r="F835" s="408">
        <v>0</v>
      </c>
      <c r="G835" s="408">
        <v>6</v>
      </c>
      <c r="H835" s="408">
        <v>135</v>
      </c>
      <c r="I835" s="408">
        <v>1</v>
      </c>
      <c r="J835" s="408">
        <v>142</v>
      </c>
      <c r="K835" s="408">
        <v>135.5</v>
      </c>
      <c r="L835" s="408">
        <v>218.5</v>
      </c>
      <c r="M835" s="408">
        <v>-83</v>
      </c>
      <c r="N835" s="408">
        <v>379.4</v>
      </c>
      <c r="O835" s="408">
        <v>611.8</v>
      </c>
      <c r="P835" s="408">
        <v>-232.4</v>
      </c>
    </row>
    <row r="836" spans="1:16" ht="12.75">
      <c r="A836" s="408">
        <v>2200</v>
      </c>
      <c r="B836" s="409" t="s">
        <v>828</v>
      </c>
      <c r="C836" s="408" t="s">
        <v>448</v>
      </c>
      <c r="D836" s="409" t="s">
        <v>449</v>
      </c>
      <c r="E836" s="408">
        <v>1.65</v>
      </c>
      <c r="F836" s="408">
        <v>0</v>
      </c>
      <c r="G836" s="408">
        <v>1</v>
      </c>
      <c r="H836" s="408">
        <v>3</v>
      </c>
      <c r="I836" s="408">
        <v>0</v>
      </c>
      <c r="J836" s="408">
        <v>4</v>
      </c>
      <c r="K836" s="408">
        <v>3</v>
      </c>
      <c r="L836" s="408">
        <v>3</v>
      </c>
      <c r="M836" s="408">
        <v>0</v>
      </c>
      <c r="N836" s="408">
        <v>4.95</v>
      </c>
      <c r="O836" s="408">
        <v>4.95</v>
      </c>
      <c r="P836" s="408">
        <v>0</v>
      </c>
    </row>
    <row r="837" spans="1:16" ht="12.75">
      <c r="A837" s="408">
        <v>2200</v>
      </c>
      <c r="B837" s="409" t="s">
        <v>828</v>
      </c>
      <c r="C837" s="408" t="s">
        <v>629</v>
      </c>
      <c r="D837" s="409" t="s">
        <v>284</v>
      </c>
      <c r="E837" s="408">
        <v>2.8</v>
      </c>
      <c r="F837" s="408">
        <v>0</v>
      </c>
      <c r="G837" s="408">
        <v>76</v>
      </c>
      <c r="H837" s="408">
        <v>128</v>
      </c>
      <c r="I837" s="408">
        <v>1</v>
      </c>
      <c r="J837" s="408">
        <v>205</v>
      </c>
      <c r="K837" s="408">
        <v>128.5</v>
      </c>
      <c r="L837" s="408">
        <v>142</v>
      </c>
      <c r="M837" s="408">
        <v>-13.5</v>
      </c>
      <c r="N837" s="408">
        <v>359.8</v>
      </c>
      <c r="O837" s="408">
        <v>397.6</v>
      </c>
      <c r="P837" s="408">
        <v>-37.8</v>
      </c>
    </row>
    <row r="838" spans="1:16" ht="12.75">
      <c r="A838" s="408">
        <v>2200</v>
      </c>
      <c r="B838" s="409" t="s">
        <v>828</v>
      </c>
      <c r="C838" s="408" t="s">
        <v>483</v>
      </c>
      <c r="D838" s="409" t="s">
        <v>484</v>
      </c>
      <c r="E838" s="408">
        <v>2.8</v>
      </c>
      <c r="F838" s="408">
        <v>0</v>
      </c>
      <c r="G838" s="408">
        <v>20</v>
      </c>
      <c r="H838" s="408">
        <v>32</v>
      </c>
      <c r="I838" s="408">
        <v>0</v>
      </c>
      <c r="J838" s="408">
        <v>52</v>
      </c>
      <c r="K838" s="408">
        <v>32</v>
      </c>
      <c r="L838" s="408">
        <v>28</v>
      </c>
      <c r="M838" s="408">
        <v>4</v>
      </c>
      <c r="N838" s="408">
        <v>89.6</v>
      </c>
      <c r="O838" s="408">
        <v>78.4</v>
      </c>
      <c r="P838" s="408">
        <v>11.2</v>
      </c>
    </row>
    <row r="839" spans="1:16" ht="12.75">
      <c r="A839" s="408">
        <v>2200</v>
      </c>
      <c r="B839" s="409" t="s">
        <v>828</v>
      </c>
      <c r="C839" s="408" t="s">
        <v>864</v>
      </c>
      <c r="D839" s="409" t="s">
        <v>830</v>
      </c>
      <c r="E839" s="408">
        <v>2.8</v>
      </c>
      <c r="F839" s="408">
        <v>0</v>
      </c>
      <c r="G839" s="408">
        <v>23</v>
      </c>
      <c r="H839" s="408">
        <v>48</v>
      </c>
      <c r="I839" s="408">
        <v>2</v>
      </c>
      <c r="J839" s="408">
        <v>73</v>
      </c>
      <c r="K839" s="408">
        <v>49</v>
      </c>
      <c r="L839" s="408">
        <v>50</v>
      </c>
      <c r="M839" s="408">
        <v>-1</v>
      </c>
      <c r="N839" s="408">
        <v>137.2</v>
      </c>
      <c r="O839" s="408">
        <v>140</v>
      </c>
      <c r="P839" s="408">
        <v>-2.8</v>
      </c>
    </row>
    <row r="840" spans="1:16" ht="25.5">
      <c r="A840" s="408">
        <v>2200</v>
      </c>
      <c r="B840" s="409" t="s">
        <v>828</v>
      </c>
      <c r="C840" s="408" t="s">
        <v>865</v>
      </c>
      <c r="D840" s="409" t="s">
        <v>832</v>
      </c>
      <c r="E840" s="408">
        <v>2.8</v>
      </c>
      <c r="F840" s="408">
        <v>0</v>
      </c>
      <c r="G840" s="408">
        <v>42</v>
      </c>
      <c r="H840" s="408">
        <v>57</v>
      </c>
      <c r="I840" s="408">
        <v>1</v>
      </c>
      <c r="J840" s="408">
        <v>100</v>
      </c>
      <c r="K840" s="408">
        <v>57.5</v>
      </c>
      <c r="L840" s="408">
        <v>61</v>
      </c>
      <c r="M840" s="408">
        <v>-3.5</v>
      </c>
      <c r="N840" s="408">
        <v>161</v>
      </c>
      <c r="O840" s="408">
        <v>170.8</v>
      </c>
      <c r="P840" s="408">
        <v>-9.8</v>
      </c>
    </row>
    <row r="841" spans="1:16" ht="12.75">
      <c r="A841" s="408">
        <v>2200</v>
      </c>
      <c r="B841" s="409" t="s">
        <v>828</v>
      </c>
      <c r="C841" s="408" t="s">
        <v>866</v>
      </c>
      <c r="D841" s="409" t="s">
        <v>857</v>
      </c>
      <c r="E841" s="408">
        <v>2.8</v>
      </c>
      <c r="F841" s="408">
        <v>0</v>
      </c>
      <c r="G841" s="408">
        <v>40</v>
      </c>
      <c r="H841" s="408">
        <v>62</v>
      </c>
      <c r="I841" s="408">
        <v>0</v>
      </c>
      <c r="J841" s="408">
        <v>102</v>
      </c>
      <c r="K841" s="408">
        <v>62</v>
      </c>
      <c r="L841" s="408">
        <v>69</v>
      </c>
      <c r="M841" s="408">
        <v>-7</v>
      </c>
      <c r="N841" s="408">
        <v>173.6</v>
      </c>
      <c r="O841" s="408">
        <v>193.2</v>
      </c>
      <c r="P841" s="408">
        <v>-19.6</v>
      </c>
    </row>
    <row r="842" spans="1:16" ht="12.75">
      <c r="A842" s="408">
        <v>2200</v>
      </c>
      <c r="B842" s="409" t="s">
        <v>828</v>
      </c>
      <c r="C842" s="408" t="s">
        <v>867</v>
      </c>
      <c r="D842" s="409" t="s">
        <v>644</v>
      </c>
      <c r="E842" s="408">
        <v>2.8</v>
      </c>
      <c r="F842" s="408">
        <v>0</v>
      </c>
      <c r="G842" s="408">
        <v>35</v>
      </c>
      <c r="H842" s="408">
        <v>67</v>
      </c>
      <c r="I842" s="408">
        <v>1</v>
      </c>
      <c r="J842" s="408">
        <v>103</v>
      </c>
      <c r="K842" s="408">
        <v>67.5</v>
      </c>
      <c r="L842" s="408">
        <v>66</v>
      </c>
      <c r="M842" s="408">
        <v>1.5</v>
      </c>
      <c r="N842" s="408">
        <v>189</v>
      </c>
      <c r="O842" s="408">
        <v>184.8</v>
      </c>
      <c r="P842" s="408">
        <v>4.2</v>
      </c>
    </row>
    <row r="843" spans="1:16" ht="12.75">
      <c r="A843" s="408">
        <v>2200</v>
      </c>
      <c r="B843" s="409" t="s">
        <v>828</v>
      </c>
      <c r="C843" s="408" t="s">
        <v>868</v>
      </c>
      <c r="D843" s="409" t="s">
        <v>860</v>
      </c>
      <c r="E843" s="408">
        <v>2.8</v>
      </c>
      <c r="F843" s="408">
        <v>0</v>
      </c>
      <c r="G843" s="408">
        <v>16</v>
      </c>
      <c r="H843" s="408">
        <v>30</v>
      </c>
      <c r="I843" s="408">
        <v>1</v>
      </c>
      <c r="J843" s="408">
        <v>47</v>
      </c>
      <c r="K843" s="408">
        <v>30.5</v>
      </c>
      <c r="L843" s="408">
        <v>34.5</v>
      </c>
      <c r="M843" s="408">
        <v>-4</v>
      </c>
      <c r="N843" s="408">
        <v>85.4</v>
      </c>
      <c r="O843" s="408">
        <v>96.6</v>
      </c>
      <c r="P843" s="408">
        <v>-11.2</v>
      </c>
    </row>
    <row r="844" spans="1:16" ht="12.75">
      <c r="A844" s="408">
        <v>2200</v>
      </c>
      <c r="B844" s="409" t="s">
        <v>828</v>
      </c>
      <c r="C844" s="408" t="s">
        <v>869</v>
      </c>
      <c r="D844" s="409" t="s">
        <v>862</v>
      </c>
      <c r="E844" s="408">
        <v>2.8</v>
      </c>
      <c r="F844" s="408">
        <v>0</v>
      </c>
      <c r="G844" s="408">
        <v>26</v>
      </c>
      <c r="H844" s="408">
        <v>53</v>
      </c>
      <c r="I844" s="408">
        <v>4</v>
      </c>
      <c r="J844" s="408">
        <v>83</v>
      </c>
      <c r="K844" s="408">
        <v>55</v>
      </c>
      <c r="L844" s="408">
        <v>42.5</v>
      </c>
      <c r="M844" s="408">
        <v>12.5</v>
      </c>
      <c r="N844" s="408">
        <v>154</v>
      </c>
      <c r="O844" s="408">
        <v>119</v>
      </c>
      <c r="P844" s="408">
        <v>35</v>
      </c>
    </row>
    <row r="845" spans="1:16" ht="12.75">
      <c r="A845" s="410">
        <v>2200</v>
      </c>
      <c r="B845" s="411" t="s">
        <v>828</v>
      </c>
      <c r="C845" s="410" t="s">
        <v>870</v>
      </c>
      <c r="D845" s="411" t="s">
        <v>848</v>
      </c>
      <c r="E845" s="410">
        <v>2.8</v>
      </c>
      <c r="F845" s="410">
        <v>0</v>
      </c>
      <c r="G845" s="410">
        <v>43</v>
      </c>
      <c r="H845" s="410">
        <v>70</v>
      </c>
      <c r="I845" s="410">
        <v>3</v>
      </c>
      <c r="J845" s="410">
        <v>116</v>
      </c>
      <c r="K845" s="410">
        <v>71.5</v>
      </c>
      <c r="L845" s="410">
        <v>83.5</v>
      </c>
      <c r="M845" s="410">
        <v>-12</v>
      </c>
      <c r="N845" s="410">
        <v>200.2</v>
      </c>
      <c r="O845" s="410">
        <v>233.8</v>
      </c>
      <c r="P845" s="410">
        <v>-33.6</v>
      </c>
    </row>
    <row r="846" spans="1:16" ht="13.5" thickBot="1">
      <c r="A846" s="412"/>
      <c r="B846" s="413"/>
      <c r="C846" s="414"/>
      <c r="D846" s="413"/>
      <c r="E846" s="414"/>
      <c r="F846" s="414"/>
      <c r="G846" s="414"/>
      <c r="H846" s="414"/>
      <c r="I846" s="414"/>
      <c r="J846" s="414"/>
      <c r="K846" s="414"/>
      <c r="L846" s="414"/>
      <c r="M846" s="414"/>
      <c r="N846" s="414"/>
      <c r="O846" s="414"/>
      <c r="P846" s="415"/>
    </row>
    <row r="847" spans="1:16" ht="12.75">
      <c r="A847" s="416">
        <v>2200</v>
      </c>
      <c r="B847" s="417" t="s">
        <v>828</v>
      </c>
      <c r="C847" s="418" t="s">
        <v>594</v>
      </c>
      <c r="D847" s="417"/>
      <c r="E847" s="418"/>
      <c r="F847" s="418">
        <v>909</v>
      </c>
      <c r="G847" s="418">
        <v>66</v>
      </c>
      <c r="H847" s="418">
        <v>1465</v>
      </c>
      <c r="I847" s="418">
        <v>16</v>
      </c>
      <c r="J847" s="418">
        <v>2456</v>
      </c>
      <c r="K847" s="418">
        <v>2382</v>
      </c>
      <c r="L847" s="418">
        <v>1869</v>
      </c>
      <c r="M847" s="418">
        <v>513</v>
      </c>
      <c r="N847" s="418">
        <v>6442.85</v>
      </c>
      <c r="O847" s="418">
        <v>4783.8</v>
      </c>
      <c r="P847" s="419">
        <v>1659.05</v>
      </c>
    </row>
    <row r="848" spans="1:16" ht="12.75">
      <c r="A848" s="420">
        <v>2200</v>
      </c>
      <c r="B848" s="409" t="s">
        <v>828</v>
      </c>
      <c r="C848" s="408" t="s">
        <v>595</v>
      </c>
      <c r="D848" s="409"/>
      <c r="E848" s="408"/>
      <c r="F848" s="408">
        <v>0</v>
      </c>
      <c r="G848" s="408">
        <v>35</v>
      </c>
      <c r="H848" s="408">
        <v>630</v>
      </c>
      <c r="I848" s="408">
        <v>5</v>
      </c>
      <c r="J848" s="408">
        <v>670</v>
      </c>
      <c r="K848" s="408">
        <v>632.5</v>
      </c>
      <c r="L848" s="408">
        <v>964.5</v>
      </c>
      <c r="M848" s="408">
        <v>-332</v>
      </c>
      <c r="N848" s="408">
        <v>1771</v>
      </c>
      <c r="O848" s="408">
        <v>2700.6</v>
      </c>
      <c r="P848" s="421">
        <v>-929.6</v>
      </c>
    </row>
    <row r="849" spans="1:16" ht="13.5" thickBot="1">
      <c r="A849" s="431">
        <v>2200</v>
      </c>
      <c r="B849" s="432" t="s">
        <v>828</v>
      </c>
      <c r="C849" s="433" t="s">
        <v>597</v>
      </c>
      <c r="D849" s="432"/>
      <c r="E849" s="433"/>
      <c r="F849" s="433">
        <v>0</v>
      </c>
      <c r="G849" s="433">
        <v>322</v>
      </c>
      <c r="H849" s="433">
        <v>550</v>
      </c>
      <c r="I849" s="433">
        <v>13</v>
      </c>
      <c r="J849" s="433">
        <v>885</v>
      </c>
      <c r="K849" s="433">
        <v>556.5</v>
      </c>
      <c r="L849" s="433">
        <v>579.5</v>
      </c>
      <c r="M849" s="433">
        <v>-23</v>
      </c>
      <c r="N849" s="433">
        <v>1554.75</v>
      </c>
      <c r="O849" s="433">
        <v>1619.15</v>
      </c>
      <c r="P849" s="434">
        <v>-64.4</v>
      </c>
    </row>
    <row r="850" spans="1:16" ht="13.5" thickBot="1">
      <c r="A850" s="435"/>
      <c r="B850" s="436"/>
      <c r="C850" s="426" t="s">
        <v>125</v>
      </c>
      <c r="D850" s="436"/>
      <c r="E850" s="437"/>
      <c r="F850" s="426">
        <f aca="true" t="shared" si="10" ref="F850:P850">SUM(F847:F849)</f>
        <v>909</v>
      </c>
      <c r="G850" s="426">
        <f t="shared" si="10"/>
        <v>423</v>
      </c>
      <c r="H850" s="426">
        <f t="shared" si="10"/>
        <v>2645</v>
      </c>
      <c r="I850" s="426">
        <f t="shared" si="10"/>
        <v>34</v>
      </c>
      <c r="J850" s="426">
        <f t="shared" si="10"/>
        <v>4011</v>
      </c>
      <c r="K850" s="426">
        <f t="shared" si="10"/>
        <v>3571</v>
      </c>
      <c r="L850" s="426">
        <f t="shared" si="10"/>
        <v>3413</v>
      </c>
      <c r="M850" s="426">
        <f t="shared" si="10"/>
        <v>158</v>
      </c>
      <c r="N850" s="426">
        <f t="shared" si="10"/>
        <v>9768.6</v>
      </c>
      <c r="O850" s="426">
        <f t="shared" si="10"/>
        <v>9103.55</v>
      </c>
      <c r="P850" s="426">
        <f t="shared" si="10"/>
        <v>665.05</v>
      </c>
    </row>
    <row r="851" spans="1:16" ht="12.75">
      <c r="A851" s="427">
        <v>2300</v>
      </c>
      <c r="B851" s="428" t="s">
        <v>871</v>
      </c>
      <c r="C851" s="427" t="s">
        <v>872</v>
      </c>
      <c r="D851" s="428" t="s">
        <v>873</v>
      </c>
      <c r="E851" s="427">
        <v>1.65</v>
      </c>
      <c r="F851" s="427">
        <v>224</v>
      </c>
      <c r="G851" s="427">
        <v>15</v>
      </c>
      <c r="H851" s="427">
        <v>256</v>
      </c>
      <c r="I851" s="427">
        <v>1</v>
      </c>
      <c r="J851" s="427">
        <v>496</v>
      </c>
      <c r="K851" s="427">
        <v>480.5</v>
      </c>
      <c r="L851" s="427">
        <v>307.5</v>
      </c>
      <c r="M851" s="427">
        <v>173</v>
      </c>
      <c r="N851" s="427">
        <v>792.83</v>
      </c>
      <c r="O851" s="427">
        <v>507.38</v>
      </c>
      <c r="P851" s="427">
        <v>285.45</v>
      </c>
    </row>
    <row r="852" spans="1:16" ht="12.75">
      <c r="A852" s="408">
        <v>2300</v>
      </c>
      <c r="B852" s="409" t="s">
        <v>871</v>
      </c>
      <c r="C852" s="408" t="s">
        <v>273</v>
      </c>
      <c r="D852" s="409" t="s">
        <v>274</v>
      </c>
      <c r="E852" s="408">
        <v>2.25</v>
      </c>
      <c r="F852" s="408">
        <v>29</v>
      </c>
      <c r="G852" s="408">
        <v>2</v>
      </c>
      <c r="H852" s="408">
        <v>42</v>
      </c>
      <c r="I852" s="408">
        <v>0</v>
      </c>
      <c r="J852" s="408">
        <v>73</v>
      </c>
      <c r="K852" s="408">
        <v>71</v>
      </c>
      <c r="L852" s="408">
        <v>60</v>
      </c>
      <c r="M852" s="408">
        <v>11</v>
      </c>
      <c r="N852" s="408">
        <v>159.75</v>
      </c>
      <c r="O852" s="408">
        <v>135</v>
      </c>
      <c r="P852" s="408">
        <v>24.75</v>
      </c>
    </row>
    <row r="853" spans="1:16" ht="12.75">
      <c r="A853" s="408">
        <v>2300</v>
      </c>
      <c r="B853" s="409" t="s">
        <v>871</v>
      </c>
      <c r="C853" s="408" t="s">
        <v>277</v>
      </c>
      <c r="D853" s="409" t="s">
        <v>278</v>
      </c>
      <c r="E853" s="408">
        <v>1.65</v>
      </c>
      <c r="F853" s="408">
        <v>37</v>
      </c>
      <c r="G853" s="408">
        <v>11</v>
      </c>
      <c r="H853" s="408">
        <v>87</v>
      </c>
      <c r="I853" s="408">
        <v>3</v>
      </c>
      <c r="J853" s="408">
        <v>138</v>
      </c>
      <c r="K853" s="408">
        <v>125.5</v>
      </c>
      <c r="L853" s="408">
        <v>132.5</v>
      </c>
      <c r="M853" s="408">
        <v>-7</v>
      </c>
      <c r="N853" s="408">
        <v>207.07</v>
      </c>
      <c r="O853" s="408">
        <v>218.62</v>
      </c>
      <c r="P853" s="408">
        <v>-11.55</v>
      </c>
    </row>
    <row r="854" spans="1:16" ht="12.75">
      <c r="A854" s="408">
        <v>2300</v>
      </c>
      <c r="B854" s="409" t="s">
        <v>871</v>
      </c>
      <c r="C854" s="408" t="s">
        <v>874</v>
      </c>
      <c r="D854" s="409" t="s">
        <v>799</v>
      </c>
      <c r="E854" s="408">
        <v>1.65</v>
      </c>
      <c r="F854" s="408">
        <v>443</v>
      </c>
      <c r="G854" s="408">
        <v>29</v>
      </c>
      <c r="H854" s="408">
        <v>628</v>
      </c>
      <c r="I854" s="408">
        <v>9</v>
      </c>
      <c r="J854" s="408">
        <v>1109</v>
      </c>
      <c r="K854" s="408">
        <v>1075.5</v>
      </c>
      <c r="L854" s="408">
        <v>866</v>
      </c>
      <c r="M854" s="408">
        <v>209.5</v>
      </c>
      <c r="N854" s="408">
        <v>1774.57</v>
      </c>
      <c r="O854" s="408">
        <v>1428.9</v>
      </c>
      <c r="P854" s="408">
        <v>345.67</v>
      </c>
    </row>
    <row r="855" spans="1:16" ht="12.75">
      <c r="A855" s="408">
        <v>2300</v>
      </c>
      <c r="B855" s="409" t="s">
        <v>871</v>
      </c>
      <c r="C855" s="408" t="s">
        <v>776</v>
      </c>
      <c r="D855" s="409" t="s">
        <v>777</v>
      </c>
      <c r="E855" s="408">
        <v>1.65</v>
      </c>
      <c r="F855" s="408">
        <v>8</v>
      </c>
      <c r="G855" s="408">
        <v>18</v>
      </c>
      <c r="H855" s="408">
        <v>84</v>
      </c>
      <c r="I855" s="408">
        <v>4</v>
      </c>
      <c r="J855" s="408">
        <v>114</v>
      </c>
      <c r="K855" s="408">
        <v>94</v>
      </c>
      <c r="L855" s="408">
        <v>64</v>
      </c>
      <c r="M855" s="408">
        <v>30</v>
      </c>
      <c r="N855" s="408">
        <v>155.1</v>
      </c>
      <c r="O855" s="408">
        <v>105.6</v>
      </c>
      <c r="P855" s="408">
        <v>49.5</v>
      </c>
    </row>
    <row r="856" spans="1:16" ht="12.75">
      <c r="A856" s="408">
        <v>2300</v>
      </c>
      <c r="B856" s="409" t="s">
        <v>871</v>
      </c>
      <c r="C856" s="408" t="s">
        <v>604</v>
      </c>
      <c r="D856" s="409" t="s">
        <v>605</v>
      </c>
      <c r="E856" s="408">
        <v>1.65</v>
      </c>
      <c r="F856" s="408">
        <v>404</v>
      </c>
      <c r="G856" s="408">
        <v>24</v>
      </c>
      <c r="H856" s="408">
        <v>766</v>
      </c>
      <c r="I856" s="408">
        <v>6</v>
      </c>
      <c r="J856" s="408">
        <v>1200</v>
      </c>
      <c r="K856" s="408">
        <v>1173</v>
      </c>
      <c r="L856" s="408">
        <v>1135</v>
      </c>
      <c r="M856" s="408">
        <v>38</v>
      </c>
      <c r="N856" s="408">
        <v>1935.45</v>
      </c>
      <c r="O856" s="408">
        <v>1872.75</v>
      </c>
      <c r="P856" s="408">
        <v>62.7</v>
      </c>
    </row>
    <row r="857" spans="1:16" ht="12.75">
      <c r="A857" s="408">
        <v>2300</v>
      </c>
      <c r="B857" s="409" t="s">
        <v>871</v>
      </c>
      <c r="C857" s="408" t="s">
        <v>875</v>
      </c>
      <c r="D857" s="409" t="s">
        <v>876</v>
      </c>
      <c r="E857" s="408">
        <v>1.65</v>
      </c>
      <c r="F857" s="408">
        <v>79</v>
      </c>
      <c r="G857" s="408">
        <v>18</v>
      </c>
      <c r="H857" s="408">
        <v>138</v>
      </c>
      <c r="I857" s="408">
        <v>11</v>
      </c>
      <c r="J857" s="408">
        <v>246</v>
      </c>
      <c r="K857" s="408">
        <v>222.5</v>
      </c>
      <c r="L857" s="408">
        <v>198</v>
      </c>
      <c r="M857" s="408">
        <v>24.5</v>
      </c>
      <c r="N857" s="408">
        <v>367.12</v>
      </c>
      <c r="O857" s="408">
        <v>326.7</v>
      </c>
      <c r="P857" s="408">
        <v>40.43</v>
      </c>
    </row>
    <row r="858" spans="1:16" ht="12.75">
      <c r="A858" s="408">
        <v>2300</v>
      </c>
      <c r="B858" s="409" t="s">
        <v>871</v>
      </c>
      <c r="C858" s="408" t="s">
        <v>877</v>
      </c>
      <c r="D858" s="409" t="s">
        <v>878</v>
      </c>
      <c r="E858" s="408">
        <v>1.65</v>
      </c>
      <c r="F858" s="408">
        <v>18</v>
      </c>
      <c r="G858" s="408">
        <v>4</v>
      </c>
      <c r="H858" s="408">
        <v>55</v>
      </c>
      <c r="I858" s="408">
        <v>0</v>
      </c>
      <c r="J858" s="408">
        <v>77</v>
      </c>
      <c r="K858" s="408">
        <v>73</v>
      </c>
      <c r="L858" s="408">
        <v>84</v>
      </c>
      <c r="M858" s="408">
        <v>-11</v>
      </c>
      <c r="N858" s="408">
        <v>120.45</v>
      </c>
      <c r="O858" s="408">
        <v>138.6</v>
      </c>
      <c r="P858" s="408">
        <v>-18.15</v>
      </c>
    </row>
    <row r="859" spans="1:16" ht="12.75">
      <c r="A859" s="408">
        <v>2300</v>
      </c>
      <c r="B859" s="409" t="s">
        <v>871</v>
      </c>
      <c r="C859" s="408" t="s">
        <v>853</v>
      </c>
      <c r="D859" s="409" t="s">
        <v>826</v>
      </c>
      <c r="E859" s="408">
        <v>1.65</v>
      </c>
      <c r="F859" s="408">
        <v>191</v>
      </c>
      <c r="G859" s="408">
        <v>32</v>
      </c>
      <c r="H859" s="408">
        <v>261</v>
      </c>
      <c r="I859" s="408">
        <v>4</v>
      </c>
      <c r="J859" s="408">
        <v>488</v>
      </c>
      <c r="K859" s="408">
        <v>454</v>
      </c>
      <c r="L859" s="408">
        <v>399</v>
      </c>
      <c r="M859" s="408">
        <v>55</v>
      </c>
      <c r="N859" s="408">
        <v>749.1</v>
      </c>
      <c r="O859" s="408">
        <v>658.35</v>
      </c>
      <c r="P859" s="408">
        <v>90.75</v>
      </c>
    </row>
    <row r="860" spans="1:16" ht="12.75">
      <c r="A860" s="408">
        <v>2300</v>
      </c>
      <c r="B860" s="409" t="s">
        <v>871</v>
      </c>
      <c r="C860" s="408" t="s">
        <v>879</v>
      </c>
      <c r="D860" s="409" t="s">
        <v>880</v>
      </c>
      <c r="E860" s="408">
        <v>1.65</v>
      </c>
      <c r="F860" s="408">
        <v>83</v>
      </c>
      <c r="G860" s="408">
        <v>14</v>
      </c>
      <c r="H860" s="408">
        <v>176</v>
      </c>
      <c r="I860" s="408">
        <v>2</v>
      </c>
      <c r="J860" s="408">
        <v>275</v>
      </c>
      <c r="K860" s="408">
        <v>260</v>
      </c>
      <c r="L860" s="408">
        <v>241</v>
      </c>
      <c r="M860" s="408">
        <v>19</v>
      </c>
      <c r="N860" s="408">
        <v>429</v>
      </c>
      <c r="O860" s="408">
        <v>397.65</v>
      </c>
      <c r="P860" s="408">
        <v>31.35</v>
      </c>
    </row>
    <row r="861" spans="1:16" ht="12.75">
      <c r="A861" s="408">
        <v>2300</v>
      </c>
      <c r="B861" s="409" t="s">
        <v>871</v>
      </c>
      <c r="C861" s="408" t="s">
        <v>307</v>
      </c>
      <c r="D861" s="409" t="s">
        <v>308</v>
      </c>
      <c r="E861" s="408">
        <v>1</v>
      </c>
      <c r="F861" s="408">
        <v>316</v>
      </c>
      <c r="G861" s="408">
        <v>33</v>
      </c>
      <c r="H861" s="408">
        <v>655</v>
      </c>
      <c r="I861" s="408">
        <v>6</v>
      </c>
      <c r="J861" s="408">
        <v>1010</v>
      </c>
      <c r="K861" s="408">
        <v>974</v>
      </c>
      <c r="L861" s="408">
        <v>912</v>
      </c>
      <c r="M861" s="408">
        <v>62</v>
      </c>
      <c r="N861" s="408">
        <v>974</v>
      </c>
      <c r="O861" s="408">
        <v>912</v>
      </c>
      <c r="P861" s="408">
        <v>62</v>
      </c>
    </row>
    <row r="862" spans="1:16" ht="12.75">
      <c r="A862" s="408">
        <v>2300</v>
      </c>
      <c r="B862" s="409" t="s">
        <v>871</v>
      </c>
      <c r="C862" s="408" t="s">
        <v>647</v>
      </c>
      <c r="D862" s="409" t="s">
        <v>648</v>
      </c>
      <c r="E862" s="408">
        <v>1</v>
      </c>
      <c r="F862" s="408">
        <v>56</v>
      </c>
      <c r="G862" s="408">
        <v>2</v>
      </c>
      <c r="H862" s="408">
        <v>96</v>
      </c>
      <c r="I862" s="408">
        <v>0</v>
      </c>
      <c r="J862" s="408">
        <v>154</v>
      </c>
      <c r="K862" s="408">
        <v>152</v>
      </c>
      <c r="L862" s="408">
        <v>144</v>
      </c>
      <c r="M862" s="408">
        <v>8</v>
      </c>
      <c r="N862" s="408">
        <v>152</v>
      </c>
      <c r="O862" s="408">
        <v>144</v>
      </c>
      <c r="P862" s="408">
        <v>8</v>
      </c>
    </row>
    <row r="863" spans="1:16" ht="12.75">
      <c r="A863" s="408">
        <v>2300</v>
      </c>
      <c r="B863" s="409" t="s">
        <v>871</v>
      </c>
      <c r="C863" s="408" t="s">
        <v>612</v>
      </c>
      <c r="D863" s="409" t="s">
        <v>613</v>
      </c>
      <c r="E863" s="408">
        <v>1</v>
      </c>
      <c r="F863" s="408">
        <v>437</v>
      </c>
      <c r="G863" s="408">
        <v>33</v>
      </c>
      <c r="H863" s="408">
        <v>1071</v>
      </c>
      <c r="I863" s="408">
        <v>19</v>
      </c>
      <c r="J863" s="408">
        <v>1560</v>
      </c>
      <c r="K863" s="408">
        <v>1517.5</v>
      </c>
      <c r="L863" s="408">
        <v>1424.5</v>
      </c>
      <c r="M863" s="408">
        <v>93</v>
      </c>
      <c r="N863" s="408">
        <v>1517.5</v>
      </c>
      <c r="O863" s="408">
        <v>1424.5</v>
      </c>
      <c r="P863" s="408">
        <v>93</v>
      </c>
    </row>
    <row r="864" spans="1:16" ht="12.75">
      <c r="A864" s="408">
        <v>2300</v>
      </c>
      <c r="B864" s="409" t="s">
        <v>871</v>
      </c>
      <c r="C864" s="408" t="s">
        <v>668</v>
      </c>
      <c r="D864" s="409" t="s">
        <v>669</v>
      </c>
      <c r="E864" s="408">
        <v>1.65</v>
      </c>
      <c r="F864" s="408">
        <v>23</v>
      </c>
      <c r="G864" s="408">
        <v>4</v>
      </c>
      <c r="H864" s="408">
        <v>41</v>
      </c>
      <c r="I864" s="408">
        <v>0</v>
      </c>
      <c r="J864" s="408">
        <v>68</v>
      </c>
      <c r="K864" s="408">
        <v>64</v>
      </c>
      <c r="L864" s="408">
        <v>45.5</v>
      </c>
      <c r="M864" s="408">
        <v>18.5</v>
      </c>
      <c r="N864" s="408">
        <v>105.6</v>
      </c>
      <c r="O864" s="408">
        <v>75.07</v>
      </c>
      <c r="P864" s="408">
        <v>30.53</v>
      </c>
    </row>
    <row r="865" spans="1:16" ht="12.75">
      <c r="A865" s="408">
        <v>2300</v>
      </c>
      <c r="B865" s="409" t="s">
        <v>871</v>
      </c>
      <c r="C865" s="408" t="s">
        <v>315</v>
      </c>
      <c r="D865" s="409" t="s">
        <v>316</v>
      </c>
      <c r="E865" s="408">
        <v>1</v>
      </c>
      <c r="F865" s="408">
        <v>116</v>
      </c>
      <c r="G865" s="408">
        <v>18</v>
      </c>
      <c r="H865" s="408">
        <v>294</v>
      </c>
      <c r="I865" s="408">
        <v>3</v>
      </c>
      <c r="J865" s="408">
        <v>431</v>
      </c>
      <c r="K865" s="408">
        <v>411.5</v>
      </c>
      <c r="L865" s="408">
        <v>356</v>
      </c>
      <c r="M865" s="408">
        <v>55.5</v>
      </c>
      <c r="N865" s="408">
        <v>411.5</v>
      </c>
      <c r="O865" s="408">
        <v>356</v>
      </c>
      <c r="P865" s="408">
        <v>55.5</v>
      </c>
    </row>
    <row r="866" spans="1:16" ht="12.75">
      <c r="A866" s="408">
        <v>2300</v>
      </c>
      <c r="B866" s="409" t="s">
        <v>871</v>
      </c>
      <c r="C866" s="408" t="s">
        <v>317</v>
      </c>
      <c r="D866" s="409" t="s">
        <v>318</v>
      </c>
      <c r="E866" s="408">
        <v>1</v>
      </c>
      <c r="F866" s="408">
        <v>97</v>
      </c>
      <c r="G866" s="408">
        <v>11</v>
      </c>
      <c r="H866" s="408">
        <v>158</v>
      </c>
      <c r="I866" s="408">
        <v>1</v>
      </c>
      <c r="J866" s="408">
        <v>267</v>
      </c>
      <c r="K866" s="408">
        <v>255.5</v>
      </c>
      <c r="L866" s="408">
        <v>173</v>
      </c>
      <c r="M866" s="408">
        <v>82.5</v>
      </c>
      <c r="N866" s="408">
        <v>255.5</v>
      </c>
      <c r="O866" s="408">
        <v>173</v>
      </c>
      <c r="P866" s="408">
        <v>82.5</v>
      </c>
    </row>
    <row r="867" spans="1:16" ht="12.75">
      <c r="A867" s="408">
        <v>2300</v>
      </c>
      <c r="B867" s="409" t="s">
        <v>871</v>
      </c>
      <c r="C867" s="408" t="s">
        <v>319</v>
      </c>
      <c r="D867" s="409" t="s">
        <v>320</v>
      </c>
      <c r="E867" s="408">
        <v>1</v>
      </c>
      <c r="F867" s="408">
        <v>34</v>
      </c>
      <c r="G867" s="408">
        <v>0</v>
      </c>
      <c r="H867" s="408">
        <v>30</v>
      </c>
      <c r="I867" s="408">
        <v>0</v>
      </c>
      <c r="J867" s="408">
        <v>64</v>
      </c>
      <c r="K867" s="408">
        <v>64</v>
      </c>
      <c r="L867" s="408">
        <v>0</v>
      </c>
      <c r="M867" s="408">
        <v>64</v>
      </c>
      <c r="N867" s="408">
        <v>64</v>
      </c>
      <c r="O867" s="408">
        <v>0</v>
      </c>
      <c r="P867" s="408">
        <v>64</v>
      </c>
    </row>
    <row r="868" spans="1:16" ht="12.75">
      <c r="A868" s="408">
        <v>2300</v>
      </c>
      <c r="B868" s="409" t="s">
        <v>871</v>
      </c>
      <c r="C868" s="408" t="s">
        <v>680</v>
      </c>
      <c r="D868" s="409" t="s">
        <v>681</v>
      </c>
      <c r="E868" s="408">
        <v>1</v>
      </c>
      <c r="F868" s="408">
        <v>42</v>
      </c>
      <c r="G868" s="408">
        <v>16</v>
      </c>
      <c r="H868" s="408">
        <v>155</v>
      </c>
      <c r="I868" s="408">
        <v>2</v>
      </c>
      <c r="J868" s="408">
        <v>215</v>
      </c>
      <c r="K868" s="408">
        <v>198</v>
      </c>
      <c r="L868" s="408">
        <v>201</v>
      </c>
      <c r="M868" s="408">
        <v>-3</v>
      </c>
      <c r="N868" s="408">
        <v>198</v>
      </c>
      <c r="O868" s="408">
        <v>201</v>
      </c>
      <c r="P868" s="408">
        <v>-3</v>
      </c>
    </row>
    <row r="869" spans="1:16" ht="12.75">
      <c r="A869" s="408">
        <v>2300</v>
      </c>
      <c r="B869" s="409" t="s">
        <v>871</v>
      </c>
      <c r="C869" s="408" t="s">
        <v>323</v>
      </c>
      <c r="D869" s="409" t="s">
        <v>324</v>
      </c>
      <c r="E869" s="408">
        <v>1</v>
      </c>
      <c r="F869" s="408">
        <v>42</v>
      </c>
      <c r="G869" s="408">
        <v>9</v>
      </c>
      <c r="H869" s="408">
        <v>144</v>
      </c>
      <c r="I869" s="408">
        <v>4</v>
      </c>
      <c r="J869" s="408">
        <v>199</v>
      </c>
      <c r="K869" s="408">
        <v>188</v>
      </c>
      <c r="L869" s="408">
        <v>190.5</v>
      </c>
      <c r="M869" s="408">
        <v>-2.5</v>
      </c>
      <c r="N869" s="408">
        <v>188</v>
      </c>
      <c r="O869" s="408">
        <v>190.5</v>
      </c>
      <c r="P869" s="408">
        <v>-2.5</v>
      </c>
    </row>
    <row r="870" spans="1:16" ht="12.75">
      <c r="A870" s="408">
        <v>2300</v>
      </c>
      <c r="B870" s="409" t="s">
        <v>871</v>
      </c>
      <c r="C870" s="408" t="s">
        <v>881</v>
      </c>
      <c r="D870" s="409" t="s">
        <v>882</v>
      </c>
      <c r="E870" s="408">
        <v>1</v>
      </c>
      <c r="F870" s="408">
        <v>46</v>
      </c>
      <c r="G870" s="408">
        <v>0</v>
      </c>
      <c r="H870" s="408">
        <v>25</v>
      </c>
      <c r="I870" s="408">
        <v>1</v>
      </c>
      <c r="J870" s="408">
        <v>72</v>
      </c>
      <c r="K870" s="408">
        <v>71.5</v>
      </c>
      <c r="L870" s="408">
        <v>0</v>
      </c>
      <c r="M870" s="408">
        <v>71.5</v>
      </c>
      <c r="N870" s="408">
        <v>71.5</v>
      </c>
      <c r="O870" s="408">
        <v>0</v>
      </c>
      <c r="P870" s="408">
        <v>71.5</v>
      </c>
    </row>
    <row r="871" spans="1:16" ht="12.75">
      <c r="A871" s="408">
        <v>2300</v>
      </c>
      <c r="B871" s="409" t="s">
        <v>871</v>
      </c>
      <c r="C871" s="408" t="s">
        <v>329</v>
      </c>
      <c r="D871" s="409" t="s">
        <v>330</v>
      </c>
      <c r="E871" s="408">
        <v>1.2</v>
      </c>
      <c r="F871" s="408">
        <v>114</v>
      </c>
      <c r="G871" s="408">
        <v>12</v>
      </c>
      <c r="H871" s="408">
        <v>306</v>
      </c>
      <c r="I871" s="408">
        <v>1</v>
      </c>
      <c r="J871" s="408">
        <v>433</v>
      </c>
      <c r="K871" s="408">
        <v>420.5</v>
      </c>
      <c r="L871" s="408">
        <v>457.5</v>
      </c>
      <c r="M871" s="408">
        <v>-37</v>
      </c>
      <c r="N871" s="408">
        <v>504.6</v>
      </c>
      <c r="O871" s="408">
        <v>549</v>
      </c>
      <c r="P871" s="408">
        <v>-44.4</v>
      </c>
    </row>
    <row r="872" spans="1:16" ht="12.75">
      <c r="A872" s="408">
        <v>2300</v>
      </c>
      <c r="B872" s="409" t="s">
        <v>871</v>
      </c>
      <c r="C872" s="408" t="s">
        <v>335</v>
      </c>
      <c r="D872" s="409" t="s">
        <v>336</v>
      </c>
      <c r="E872" s="408">
        <v>1.65</v>
      </c>
      <c r="F872" s="408">
        <v>66</v>
      </c>
      <c r="G872" s="408">
        <v>7</v>
      </c>
      <c r="H872" s="408">
        <v>120</v>
      </c>
      <c r="I872" s="408">
        <v>5</v>
      </c>
      <c r="J872" s="408">
        <v>198</v>
      </c>
      <c r="K872" s="408">
        <v>188.5</v>
      </c>
      <c r="L872" s="408">
        <v>147</v>
      </c>
      <c r="M872" s="408">
        <v>41.5</v>
      </c>
      <c r="N872" s="408">
        <v>311.02</v>
      </c>
      <c r="O872" s="408">
        <v>242.55</v>
      </c>
      <c r="P872" s="408">
        <v>68.47</v>
      </c>
    </row>
    <row r="873" spans="1:16" ht="12.75">
      <c r="A873" s="408">
        <v>2300</v>
      </c>
      <c r="B873" s="409" t="s">
        <v>871</v>
      </c>
      <c r="C873" s="408" t="s">
        <v>614</v>
      </c>
      <c r="D873" s="409" t="s">
        <v>615</v>
      </c>
      <c r="E873" s="408">
        <v>1</v>
      </c>
      <c r="F873" s="408">
        <v>56</v>
      </c>
      <c r="G873" s="408">
        <v>8</v>
      </c>
      <c r="H873" s="408">
        <v>111</v>
      </c>
      <c r="I873" s="408">
        <v>0</v>
      </c>
      <c r="J873" s="408">
        <v>175</v>
      </c>
      <c r="K873" s="408">
        <v>167</v>
      </c>
      <c r="L873" s="408">
        <v>165.5</v>
      </c>
      <c r="M873" s="408">
        <v>1.5</v>
      </c>
      <c r="N873" s="408">
        <v>167</v>
      </c>
      <c r="O873" s="408">
        <v>165.5</v>
      </c>
      <c r="P873" s="408">
        <v>1.5</v>
      </c>
    </row>
    <row r="874" spans="1:16" ht="12.75">
      <c r="A874" s="408">
        <v>2300</v>
      </c>
      <c r="B874" s="409" t="s">
        <v>871</v>
      </c>
      <c r="C874" s="408" t="s">
        <v>343</v>
      </c>
      <c r="D874" s="409" t="s">
        <v>344</v>
      </c>
      <c r="E874" s="408">
        <v>1.2</v>
      </c>
      <c r="F874" s="408">
        <v>34</v>
      </c>
      <c r="G874" s="408">
        <v>0</v>
      </c>
      <c r="H874" s="408">
        <v>9</v>
      </c>
      <c r="I874" s="408">
        <v>1</v>
      </c>
      <c r="J874" s="408">
        <v>44</v>
      </c>
      <c r="K874" s="408">
        <v>43.5</v>
      </c>
      <c r="L874" s="408">
        <v>0</v>
      </c>
      <c r="M874" s="408">
        <v>43.5</v>
      </c>
      <c r="N874" s="408">
        <v>52.2</v>
      </c>
      <c r="O874" s="408">
        <v>0</v>
      </c>
      <c r="P874" s="408">
        <v>52.2</v>
      </c>
    </row>
    <row r="875" spans="1:16" ht="12.75">
      <c r="A875" s="408">
        <v>2300</v>
      </c>
      <c r="B875" s="409" t="s">
        <v>871</v>
      </c>
      <c r="C875" s="408" t="s">
        <v>883</v>
      </c>
      <c r="D875" s="409" t="s">
        <v>884</v>
      </c>
      <c r="E875" s="408">
        <v>1.2</v>
      </c>
      <c r="F875" s="408">
        <v>24</v>
      </c>
      <c r="G875" s="408">
        <v>2</v>
      </c>
      <c r="H875" s="408">
        <v>69</v>
      </c>
      <c r="I875" s="408">
        <v>1</v>
      </c>
      <c r="J875" s="408">
        <v>96</v>
      </c>
      <c r="K875" s="408">
        <v>93.5</v>
      </c>
      <c r="L875" s="408">
        <v>87</v>
      </c>
      <c r="M875" s="408">
        <v>6.5</v>
      </c>
      <c r="N875" s="408">
        <v>112.2</v>
      </c>
      <c r="O875" s="408">
        <v>104.4</v>
      </c>
      <c r="P875" s="408">
        <v>7.8</v>
      </c>
    </row>
    <row r="876" spans="1:16" ht="12.75">
      <c r="A876" s="408">
        <v>2300</v>
      </c>
      <c r="B876" s="409" t="s">
        <v>871</v>
      </c>
      <c r="C876" s="408" t="s">
        <v>649</v>
      </c>
      <c r="D876" s="409" t="s">
        <v>650</v>
      </c>
      <c r="E876" s="408">
        <v>3.5</v>
      </c>
      <c r="F876" s="408">
        <v>22</v>
      </c>
      <c r="G876" s="408">
        <v>1</v>
      </c>
      <c r="H876" s="408">
        <v>65</v>
      </c>
      <c r="I876" s="408">
        <v>1</v>
      </c>
      <c r="J876" s="408">
        <v>89</v>
      </c>
      <c r="K876" s="408">
        <v>87.5</v>
      </c>
      <c r="L876" s="408">
        <v>102</v>
      </c>
      <c r="M876" s="408">
        <v>-14.5</v>
      </c>
      <c r="N876" s="408">
        <v>306.25</v>
      </c>
      <c r="O876" s="408">
        <v>168.3</v>
      </c>
      <c r="P876" s="408">
        <v>137.95</v>
      </c>
    </row>
    <row r="877" spans="1:16" ht="12.75">
      <c r="A877" s="408">
        <v>2300</v>
      </c>
      <c r="B877" s="409" t="s">
        <v>871</v>
      </c>
      <c r="C877" s="408" t="s">
        <v>885</v>
      </c>
      <c r="D877" s="409" t="s">
        <v>886</v>
      </c>
      <c r="E877" s="408">
        <v>3.5</v>
      </c>
      <c r="F877" s="408">
        <v>43</v>
      </c>
      <c r="G877" s="408">
        <v>3</v>
      </c>
      <c r="H877" s="408">
        <v>123</v>
      </c>
      <c r="I877" s="408">
        <v>1</v>
      </c>
      <c r="J877" s="408">
        <v>170</v>
      </c>
      <c r="K877" s="408">
        <v>166.5</v>
      </c>
      <c r="L877" s="408">
        <v>127</v>
      </c>
      <c r="M877" s="408">
        <v>39.5</v>
      </c>
      <c r="N877" s="408">
        <v>582.75</v>
      </c>
      <c r="O877" s="408">
        <v>444.5</v>
      </c>
      <c r="P877" s="408">
        <v>138.25</v>
      </c>
    </row>
    <row r="878" spans="1:16" ht="12.75">
      <c r="A878" s="408">
        <v>2300</v>
      </c>
      <c r="B878" s="409" t="s">
        <v>871</v>
      </c>
      <c r="C878" s="408" t="s">
        <v>351</v>
      </c>
      <c r="D878" s="409" t="s">
        <v>274</v>
      </c>
      <c r="E878" s="408">
        <v>2.25</v>
      </c>
      <c r="F878" s="408">
        <v>0</v>
      </c>
      <c r="G878" s="408">
        <v>1</v>
      </c>
      <c r="H878" s="408">
        <v>10</v>
      </c>
      <c r="I878" s="408">
        <v>0</v>
      </c>
      <c r="J878" s="408">
        <v>11</v>
      </c>
      <c r="K878" s="408">
        <v>10</v>
      </c>
      <c r="L878" s="408">
        <v>15</v>
      </c>
      <c r="M878" s="408">
        <v>-5</v>
      </c>
      <c r="N878" s="408">
        <v>22.5</v>
      </c>
      <c r="O878" s="408">
        <v>33.75</v>
      </c>
      <c r="P878" s="408">
        <v>-11.25</v>
      </c>
    </row>
    <row r="879" spans="1:16" ht="12.75">
      <c r="A879" s="408">
        <v>2300</v>
      </c>
      <c r="B879" s="409" t="s">
        <v>871</v>
      </c>
      <c r="C879" s="408" t="s">
        <v>798</v>
      </c>
      <c r="D879" s="409" t="s">
        <v>799</v>
      </c>
      <c r="E879" s="408">
        <v>1.65</v>
      </c>
      <c r="F879" s="408">
        <v>0</v>
      </c>
      <c r="G879" s="408">
        <v>22</v>
      </c>
      <c r="H879" s="408">
        <v>299</v>
      </c>
      <c r="I879" s="408">
        <v>5</v>
      </c>
      <c r="J879" s="408">
        <v>326</v>
      </c>
      <c r="K879" s="408">
        <v>301.5</v>
      </c>
      <c r="L879" s="408">
        <v>501</v>
      </c>
      <c r="M879" s="408">
        <v>-199.5</v>
      </c>
      <c r="N879" s="408">
        <v>497.48</v>
      </c>
      <c r="O879" s="408">
        <v>826.65</v>
      </c>
      <c r="P879" s="408">
        <v>-329.17</v>
      </c>
    </row>
    <row r="880" spans="1:16" ht="12.75">
      <c r="A880" s="408">
        <v>2300</v>
      </c>
      <c r="B880" s="409" t="s">
        <v>871</v>
      </c>
      <c r="C880" s="408" t="s">
        <v>800</v>
      </c>
      <c r="D880" s="409" t="s">
        <v>605</v>
      </c>
      <c r="E880" s="408">
        <v>1.65</v>
      </c>
      <c r="F880" s="408">
        <v>0</v>
      </c>
      <c r="G880" s="408">
        <v>6</v>
      </c>
      <c r="H880" s="408">
        <v>98</v>
      </c>
      <c r="I880" s="408">
        <v>2</v>
      </c>
      <c r="J880" s="408">
        <v>106</v>
      </c>
      <c r="K880" s="408">
        <v>99</v>
      </c>
      <c r="L880" s="408">
        <v>319</v>
      </c>
      <c r="M880" s="408">
        <v>-220</v>
      </c>
      <c r="N880" s="408">
        <v>163.35</v>
      </c>
      <c r="O880" s="408">
        <v>526.35</v>
      </c>
      <c r="P880" s="408">
        <v>-363</v>
      </c>
    </row>
    <row r="881" spans="1:16" ht="12.75">
      <c r="A881" s="408">
        <v>2300</v>
      </c>
      <c r="B881" s="409" t="s">
        <v>871</v>
      </c>
      <c r="C881" s="408" t="s">
        <v>887</v>
      </c>
      <c r="D881" s="409" t="s">
        <v>878</v>
      </c>
      <c r="E881" s="408">
        <v>1.65</v>
      </c>
      <c r="F881" s="408">
        <v>0</v>
      </c>
      <c r="G881" s="408">
        <v>0</v>
      </c>
      <c r="H881" s="408">
        <v>6</v>
      </c>
      <c r="I881" s="408">
        <v>0</v>
      </c>
      <c r="J881" s="408">
        <v>6</v>
      </c>
      <c r="K881" s="408">
        <v>6</v>
      </c>
      <c r="L881" s="408">
        <v>20</v>
      </c>
      <c r="M881" s="408">
        <v>-14</v>
      </c>
      <c r="N881" s="408">
        <v>9.9</v>
      </c>
      <c r="O881" s="408">
        <v>33</v>
      </c>
      <c r="P881" s="408">
        <v>-23.1</v>
      </c>
    </row>
    <row r="882" spans="1:16" ht="12.75">
      <c r="A882" s="408">
        <v>2300</v>
      </c>
      <c r="B882" s="409" t="s">
        <v>871</v>
      </c>
      <c r="C882" s="408" t="s">
        <v>888</v>
      </c>
      <c r="D882" s="409" t="s">
        <v>826</v>
      </c>
      <c r="E882" s="408">
        <v>1.65</v>
      </c>
      <c r="F882" s="408">
        <v>1</v>
      </c>
      <c r="G882" s="408">
        <v>1</v>
      </c>
      <c r="H882" s="408">
        <v>118</v>
      </c>
      <c r="I882" s="408">
        <v>0</v>
      </c>
      <c r="J882" s="408">
        <v>120</v>
      </c>
      <c r="K882" s="408">
        <v>119</v>
      </c>
      <c r="L882" s="408">
        <v>187.5</v>
      </c>
      <c r="M882" s="408">
        <v>-68.5</v>
      </c>
      <c r="N882" s="408">
        <v>196.35</v>
      </c>
      <c r="O882" s="408">
        <v>309.38</v>
      </c>
      <c r="P882" s="408">
        <v>-113.03</v>
      </c>
    </row>
    <row r="883" spans="1:16" ht="12.75">
      <c r="A883" s="408">
        <v>2300</v>
      </c>
      <c r="B883" s="409" t="s">
        <v>871</v>
      </c>
      <c r="C883" s="408" t="s">
        <v>889</v>
      </c>
      <c r="D883" s="409" t="s">
        <v>880</v>
      </c>
      <c r="E883" s="408">
        <v>1.65</v>
      </c>
      <c r="F883" s="408">
        <v>0</v>
      </c>
      <c r="G883" s="408">
        <v>3</v>
      </c>
      <c r="H883" s="408">
        <v>58</v>
      </c>
      <c r="I883" s="408">
        <v>0</v>
      </c>
      <c r="J883" s="408">
        <v>61</v>
      </c>
      <c r="K883" s="408">
        <v>58</v>
      </c>
      <c r="L883" s="408">
        <v>110.5</v>
      </c>
      <c r="M883" s="408">
        <v>-52.5</v>
      </c>
      <c r="N883" s="408">
        <v>95.7</v>
      </c>
      <c r="O883" s="408">
        <v>182.32</v>
      </c>
      <c r="P883" s="408">
        <v>-86.62</v>
      </c>
    </row>
    <row r="884" spans="1:16" ht="12.75">
      <c r="A884" s="408">
        <v>2300</v>
      </c>
      <c r="B884" s="409" t="s">
        <v>871</v>
      </c>
      <c r="C884" s="408" t="s">
        <v>619</v>
      </c>
      <c r="D884" s="409" t="s">
        <v>613</v>
      </c>
      <c r="E884" s="408">
        <v>1</v>
      </c>
      <c r="F884" s="408">
        <v>0</v>
      </c>
      <c r="G884" s="408">
        <v>5</v>
      </c>
      <c r="H884" s="408">
        <v>198</v>
      </c>
      <c r="I884" s="408">
        <v>0</v>
      </c>
      <c r="J884" s="408">
        <v>203</v>
      </c>
      <c r="K884" s="408">
        <v>198</v>
      </c>
      <c r="L884" s="408">
        <v>288.5</v>
      </c>
      <c r="M884" s="408">
        <v>-90.5</v>
      </c>
      <c r="N884" s="408">
        <v>198</v>
      </c>
      <c r="O884" s="408">
        <v>288.5</v>
      </c>
      <c r="P884" s="408">
        <v>-90.5</v>
      </c>
    </row>
    <row r="885" spans="1:16" ht="12.75">
      <c r="A885" s="408">
        <v>2300</v>
      </c>
      <c r="B885" s="409" t="s">
        <v>871</v>
      </c>
      <c r="C885" s="408" t="s">
        <v>397</v>
      </c>
      <c r="D885" s="409" t="s">
        <v>398</v>
      </c>
      <c r="E885" s="408">
        <v>1</v>
      </c>
      <c r="F885" s="408">
        <v>270</v>
      </c>
      <c r="G885" s="408">
        <v>245</v>
      </c>
      <c r="H885" s="408">
        <v>1756</v>
      </c>
      <c r="I885" s="408">
        <v>20</v>
      </c>
      <c r="J885" s="408">
        <v>2291</v>
      </c>
      <c r="K885" s="408">
        <v>2036</v>
      </c>
      <c r="L885" s="408">
        <v>1934.5</v>
      </c>
      <c r="M885" s="408">
        <v>101.5</v>
      </c>
      <c r="N885" s="408">
        <v>2036</v>
      </c>
      <c r="O885" s="408">
        <v>1934.5</v>
      </c>
      <c r="P885" s="408">
        <v>101.5</v>
      </c>
    </row>
    <row r="886" spans="1:16" ht="12.75">
      <c r="A886" s="408">
        <v>2300</v>
      </c>
      <c r="B886" s="409" t="s">
        <v>871</v>
      </c>
      <c r="C886" s="408" t="s">
        <v>407</v>
      </c>
      <c r="D886" s="409" t="s">
        <v>408</v>
      </c>
      <c r="E886" s="408">
        <v>1.2</v>
      </c>
      <c r="F886" s="408">
        <v>189</v>
      </c>
      <c r="G886" s="408">
        <v>161</v>
      </c>
      <c r="H886" s="408">
        <v>931</v>
      </c>
      <c r="I886" s="408">
        <v>50</v>
      </c>
      <c r="J886" s="408">
        <v>1331</v>
      </c>
      <c r="K886" s="408">
        <v>1145</v>
      </c>
      <c r="L886" s="408">
        <v>1421</v>
      </c>
      <c r="M886" s="408">
        <v>-276</v>
      </c>
      <c r="N886" s="408">
        <v>1374</v>
      </c>
      <c r="O886" s="408">
        <v>1705.2</v>
      </c>
      <c r="P886" s="408">
        <v>-331.2</v>
      </c>
    </row>
    <row r="887" spans="1:16" ht="12.75">
      <c r="A887" s="408">
        <v>2300</v>
      </c>
      <c r="B887" s="409" t="s">
        <v>871</v>
      </c>
      <c r="C887" s="408" t="s">
        <v>409</v>
      </c>
      <c r="D887" s="409" t="s">
        <v>410</v>
      </c>
      <c r="E887" s="408">
        <v>1.2</v>
      </c>
      <c r="F887" s="408">
        <v>110</v>
      </c>
      <c r="G887" s="408">
        <v>24</v>
      </c>
      <c r="H887" s="408">
        <v>592</v>
      </c>
      <c r="I887" s="408">
        <v>1</v>
      </c>
      <c r="J887" s="408">
        <v>727</v>
      </c>
      <c r="K887" s="408">
        <v>702.5</v>
      </c>
      <c r="L887" s="408">
        <v>750.5</v>
      </c>
      <c r="M887" s="408">
        <v>-48</v>
      </c>
      <c r="N887" s="408">
        <v>843</v>
      </c>
      <c r="O887" s="408">
        <v>900.6</v>
      </c>
      <c r="P887" s="408">
        <v>-57.6</v>
      </c>
    </row>
    <row r="888" spans="1:16" ht="12.75">
      <c r="A888" s="408">
        <v>2300</v>
      </c>
      <c r="B888" s="409" t="s">
        <v>871</v>
      </c>
      <c r="C888" s="408" t="s">
        <v>414</v>
      </c>
      <c r="D888" s="409" t="s">
        <v>274</v>
      </c>
      <c r="E888" s="408">
        <v>2.25</v>
      </c>
      <c r="F888" s="408">
        <v>0</v>
      </c>
      <c r="G888" s="408">
        <v>1</v>
      </c>
      <c r="H888" s="408">
        <v>17</v>
      </c>
      <c r="I888" s="408">
        <v>0</v>
      </c>
      <c r="J888" s="408">
        <v>18</v>
      </c>
      <c r="K888" s="408">
        <v>17</v>
      </c>
      <c r="L888" s="408">
        <v>16</v>
      </c>
      <c r="M888" s="408">
        <v>1</v>
      </c>
      <c r="N888" s="408">
        <v>38.25</v>
      </c>
      <c r="O888" s="408">
        <v>36</v>
      </c>
      <c r="P888" s="408">
        <v>2.25</v>
      </c>
    </row>
    <row r="889" spans="1:16" ht="12.75">
      <c r="A889" s="408">
        <v>2300</v>
      </c>
      <c r="B889" s="409" t="s">
        <v>871</v>
      </c>
      <c r="C889" s="408" t="s">
        <v>890</v>
      </c>
      <c r="D889" s="409" t="s">
        <v>488</v>
      </c>
      <c r="E889" s="408">
        <v>1.65</v>
      </c>
      <c r="F889" s="408">
        <v>0</v>
      </c>
      <c r="G889" s="408">
        <v>1</v>
      </c>
      <c r="H889" s="408">
        <v>15</v>
      </c>
      <c r="I889" s="408">
        <v>0</v>
      </c>
      <c r="J889" s="408">
        <v>16</v>
      </c>
      <c r="K889" s="408">
        <v>15</v>
      </c>
      <c r="L889" s="408">
        <v>22</v>
      </c>
      <c r="M889" s="408">
        <v>-7</v>
      </c>
      <c r="N889" s="408">
        <v>24.75</v>
      </c>
      <c r="O889" s="408">
        <v>36.3</v>
      </c>
      <c r="P889" s="408">
        <v>-11.55</v>
      </c>
    </row>
    <row r="890" spans="1:16" ht="12.75">
      <c r="A890" s="408">
        <v>2300</v>
      </c>
      <c r="B890" s="409" t="s">
        <v>871</v>
      </c>
      <c r="C890" s="408" t="s">
        <v>809</v>
      </c>
      <c r="D890" s="409" t="s">
        <v>799</v>
      </c>
      <c r="E890" s="408">
        <v>1.65</v>
      </c>
      <c r="F890" s="408">
        <v>0</v>
      </c>
      <c r="G890" s="408">
        <v>3</v>
      </c>
      <c r="H890" s="408">
        <v>61</v>
      </c>
      <c r="I890" s="408">
        <v>2</v>
      </c>
      <c r="J890" s="408">
        <v>66</v>
      </c>
      <c r="K890" s="408">
        <v>62</v>
      </c>
      <c r="L890" s="408">
        <v>66</v>
      </c>
      <c r="M890" s="408">
        <v>-4</v>
      </c>
      <c r="N890" s="408">
        <v>102.3</v>
      </c>
      <c r="O890" s="408">
        <v>108.9</v>
      </c>
      <c r="P890" s="408">
        <v>-6.6</v>
      </c>
    </row>
    <row r="891" spans="1:16" ht="12.75">
      <c r="A891" s="408">
        <v>2300</v>
      </c>
      <c r="B891" s="409" t="s">
        <v>871</v>
      </c>
      <c r="C891" s="408" t="s">
        <v>625</v>
      </c>
      <c r="D891" s="409" t="s">
        <v>605</v>
      </c>
      <c r="E891" s="408">
        <v>1.65</v>
      </c>
      <c r="F891" s="408">
        <v>0</v>
      </c>
      <c r="G891" s="408">
        <v>0</v>
      </c>
      <c r="H891" s="408">
        <v>379</v>
      </c>
      <c r="I891" s="408">
        <v>0</v>
      </c>
      <c r="J891" s="408">
        <v>379</v>
      </c>
      <c r="K891" s="408">
        <v>379</v>
      </c>
      <c r="L891" s="408">
        <v>201.5</v>
      </c>
      <c r="M891" s="408">
        <v>177.5</v>
      </c>
      <c r="N891" s="408">
        <v>625.35</v>
      </c>
      <c r="O891" s="408">
        <v>332.48</v>
      </c>
      <c r="P891" s="408">
        <v>292.87</v>
      </c>
    </row>
    <row r="892" spans="1:16" ht="12.75">
      <c r="A892" s="408">
        <v>2300</v>
      </c>
      <c r="B892" s="409" t="s">
        <v>871</v>
      </c>
      <c r="C892" s="408" t="s">
        <v>891</v>
      </c>
      <c r="D892" s="409" t="s">
        <v>876</v>
      </c>
      <c r="E892" s="408">
        <v>1.65</v>
      </c>
      <c r="F892" s="408">
        <v>0</v>
      </c>
      <c r="G892" s="408">
        <v>0</v>
      </c>
      <c r="H892" s="408">
        <v>64</v>
      </c>
      <c r="I892" s="408">
        <v>0</v>
      </c>
      <c r="J892" s="408">
        <v>64</v>
      </c>
      <c r="K892" s="408">
        <v>64</v>
      </c>
      <c r="L892" s="408">
        <v>0</v>
      </c>
      <c r="M892" s="408">
        <v>64</v>
      </c>
      <c r="N892" s="408">
        <v>105.6</v>
      </c>
      <c r="O892" s="408">
        <v>0</v>
      </c>
      <c r="P892" s="408">
        <v>105.6</v>
      </c>
    </row>
    <row r="893" spans="1:16" ht="12.75">
      <c r="A893" s="408">
        <v>2300</v>
      </c>
      <c r="B893" s="409" t="s">
        <v>871</v>
      </c>
      <c r="C893" s="408" t="s">
        <v>892</v>
      </c>
      <c r="D893" s="409" t="s">
        <v>878</v>
      </c>
      <c r="E893" s="408">
        <v>1.65</v>
      </c>
      <c r="F893" s="408">
        <v>0</v>
      </c>
      <c r="G893" s="408">
        <v>0</v>
      </c>
      <c r="H893" s="408">
        <v>20</v>
      </c>
      <c r="I893" s="408">
        <v>1</v>
      </c>
      <c r="J893" s="408">
        <v>21</v>
      </c>
      <c r="K893" s="408">
        <v>20.5</v>
      </c>
      <c r="L893" s="408">
        <v>12</v>
      </c>
      <c r="M893" s="408">
        <v>8.5</v>
      </c>
      <c r="N893" s="408">
        <v>33.83</v>
      </c>
      <c r="O893" s="408">
        <v>19.8</v>
      </c>
      <c r="P893" s="408">
        <v>14.03</v>
      </c>
    </row>
    <row r="894" spans="1:16" ht="12.75">
      <c r="A894" s="408">
        <v>2300</v>
      </c>
      <c r="B894" s="409" t="s">
        <v>871</v>
      </c>
      <c r="C894" s="408" t="s">
        <v>893</v>
      </c>
      <c r="D894" s="409" t="s">
        <v>826</v>
      </c>
      <c r="E894" s="408">
        <v>1.65</v>
      </c>
      <c r="F894" s="408">
        <v>0</v>
      </c>
      <c r="G894" s="408">
        <v>3</v>
      </c>
      <c r="H894" s="408">
        <v>89</v>
      </c>
      <c r="I894" s="408">
        <v>0</v>
      </c>
      <c r="J894" s="408">
        <v>92</v>
      </c>
      <c r="K894" s="408">
        <v>89</v>
      </c>
      <c r="L894" s="408">
        <v>31</v>
      </c>
      <c r="M894" s="408">
        <v>58</v>
      </c>
      <c r="N894" s="408">
        <v>146.85</v>
      </c>
      <c r="O894" s="408">
        <v>51.15</v>
      </c>
      <c r="P894" s="408">
        <v>95.7</v>
      </c>
    </row>
    <row r="895" spans="1:16" ht="12.75">
      <c r="A895" s="408">
        <v>2300</v>
      </c>
      <c r="B895" s="409" t="s">
        <v>871</v>
      </c>
      <c r="C895" s="408" t="s">
        <v>894</v>
      </c>
      <c r="D895" s="409" t="s">
        <v>880</v>
      </c>
      <c r="E895" s="408">
        <v>1.65</v>
      </c>
      <c r="F895" s="408">
        <v>0</v>
      </c>
      <c r="G895" s="408">
        <v>2</v>
      </c>
      <c r="H895" s="408">
        <v>69</v>
      </c>
      <c r="I895" s="408">
        <v>1</v>
      </c>
      <c r="J895" s="408">
        <v>72</v>
      </c>
      <c r="K895" s="408">
        <v>69.5</v>
      </c>
      <c r="L895" s="408">
        <v>40</v>
      </c>
      <c r="M895" s="408">
        <v>29.5</v>
      </c>
      <c r="N895" s="408">
        <v>114.67</v>
      </c>
      <c r="O895" s="408">
        <v>66</v>
      </c>
      <c r="P895" s="408">
        <v>48.67</v>
      </c>
    </row>
    <row r="896" spans="1:16" ht="12.75">
      <c r="A896" s="408">
        <v>2300</v>
      </c>
      <c r="B896" s="409" t="s">
        <v>871</v>
      </c>
      <c r="C896" s="408" t="s">
        <v>430</v>
      </c>
      <c r="D896" s="409" t="s">
        <v>308</v>
      </c>
      <c r="E896" s="408">
        <v>1</v>
      </c>
      <c r="F896" s="408">
        <v>0</v>
      </c>
      <c r="G896" s="408">
        <v>5</v>
      </c>
      <c r="H896" s="408">
        <v>293</v>
      </c>
      <c r="I896" s="408">
        <v>2</v>
      </c>
      <c r="J896" s="408">
        <v>300</v>
      </c>
      <c r="K896" s="408">
        <v>294</v>
      </c>
      <c r="L896" s="408">
        <v>275</v>
      </c>
      <c r="M896" s="408">
        <v>19</v>
      </c>
      <c r="N896" s="408">
        <v>294</v>
      </c>
      <c r="O896" s="408">
        <v>275</v>
      </c>
      <c r="P896" s="408">
        <v>19</v>
      </c>
    </row>
    <row r="897" spans="1:16" ht="12.75">
      <c r="A897" s="408">
        <v>2300</v>
      </c>
      <c r="B897" s="409" t="s">
        <v>871</v>
      </c>
      <c r="C897" s="408" t="s">
        <v>627</v>
      </c>
      <c r="D897" s="409" t="s">
        <v>613</v>
      </c>
      <c r="E897" s="408">
        <v>1</v>
      </c>
      <c r="F897" s="408">
        <v>0</v>
      </c>
      <c r="G897" s="408">
        <v>4</v>
      </c>
      <c r="H897" s="408">
        <v>251</v>
      </c>
      <c r="I897" s="408">
        <v>1</v>
      </c>
      <c r="J897" s="408">
        <v>256</v>
      </c>
      <c r="K897" s="408">
        <v>251.5</v>
      </c>
      <c r="L897" s="408">
        <v>204</v>
      </c>
      <c r="M897" s="408">
        <v>47.5</v>
      </c>
      <c r="N897" s="408">
        <v>251.5</v>
      </c>
      <c r="O897" s="408">
        <v>204</v>
      </c>
      <c r="P897" s="408">
        <v>47.5</v>
      </c>
    </row>
    <row r="898" spans="1:16" ht="12.75">
      <c r="A898" s="408">
        <v>2300</v>
      </c>
      <c r="B898" s="409" t="s">
        <v>871</v>
      </c>
      <c r="C898" s="408" t="s">
        <v>765</v>
      </c>
      <c r="D898" s="409" t="s">
        <v>669</v>
      </c>
      <c r="E898" s="408">
        <v>1.65</v>
      </c>
      <c r="F898" s="408">
        <v>0</v>
      </c>
      <c r="G898" s="408">
        <v>0</v>
      </c>
      <c r="H898" s="408">
        <v>1</v>
      </c>
      <c r="I898" s="408">
        <v>0</v>
      </c>
      <c r="J898" s="408">
        <v>1</v>
      </c>
      <c r="K898" s="408">
        <v>1</v>
      </c>
      <c r="L898" s="408">
        <v>2</v>
      </c>
      <c r="M898" s="408">
        <v>-1</v>
      </c>
      <c r="N898" s="408">
        <v>1.65</v>
      </c>
      <c r="O898" s="408">
        <v>3.3</v>
      </c>
      <c r="P898" s="408">
        <v>-1.65</v>
      </c>
    </row>
    <row r="899" spans="1:16" ht="12.75">
      <c r="A899" s="408">
        <v>2300</v>
      </c>
      <c r="B899" s="409" t="s">
        <v>871</v>
      </c>
      <c r="C899" s="408" t="s">
        <v>433</v>
      </c>
      <c r="D899" s="409" t="s">
        <v>316</v>
      </c>
      <c r="E899" s="408">
        <v>1</v>
      </c>
      <c r="F899" s="408">
        <v>0</v>
      </c>
      <c r="G899" s="408">
        <v>0</v>
      </c>
      <c r="H899" s="408">
        <v>68</v>
      </c>
      <c r="I899" s="408">
        <v>0</v>
      </c>
      <c r="J899" s="408">
        <v>68</v>
      </c>
      <c r="K899" s="408">
        <v>68</v>
      </c>
      <c r="L899" s="408">
        <v>70.5</v>
      </c>
      <c r="M899" s="408">
        <v>-2.5</v>
      </c>
      <c r="N899" s="408">
        <v>68</v>
      </c>
      <c r="O899" s="408">
        <v>70.5</v>
      </c>
      <c r="P899" s="408">
        <v>-2.5</v>
      </c>
    </row>
    <row r="900" spans="1:16" ht="12.75">
      <c r="A900" s="408">
        <v>2300</v>
      </c>
      <c r="B900" s="409" t="s">
        <v>871</v>
      </c>
      <c r="C900" s="408" t="s">
        <v>434</v>
      </c>
      <c r="D900" s="409" t="s">
        <v>318</v>
      </c>
      <c r="E900" s="408">
        <v>1</v>
      </c>
      <c r="F900" s="408">
        <v>0</v>
      </c>
      <c r="G900" s="408">
        <v>0</v>
      </c>
      <c r="H900" s="408">
        <v>42</v>
      </c>
      <c r="I900" s="408">
        <v>0</v>
      </c>
      <c r="J900" s="408">
        <v>42</v>
      </c>
      <c r="K900" s="408">
        <v>42</v>
      </c>
      <c r="L900" s="408">
        <v>55</v>
      </c>
      <c r="M900" s="408">
        <v>-13</v>
      </c>
      <c r="N900" s="408">
        <v>42</v>
      </c>
      <c r="O900" s="408">
        <v>55</v>
      </c>
      <c r="P900" s="408">
        <v>-13</v>
      </c>
    </row>
    <row r="901" spans="1:16" ht="12.75">
      <c r="A901" s="408">
        <v>2300</v>
      </c>
      <c r="B901" s="409" t="s">
        <v>871</v>
      </c>
      <c r="C901" s="408" t="s">
        <v>436</v>
      </c>
      <c r="D901" s="409" t="s">
        <v>322</v>
      </c>
      <c r="E901" s="408">
        <v>1</v>
      </c>
      <c r="F901" s="408">
        <v>0</v>
      </c>
      <c r="G901" s="408">
        <v>3</v>
      </c>
      <c r="H901" s="408">
        <v>62</v>
      </c>
      <c r="I901" s="408">
        <v>1</v>
      </c>
      <c r="J901" s="408">
        <v>66</v>
      </c>
      <c r="K901" s="408">
        <v>62.5</v>
      </c>
      <c r="L901" s="408">
        <v>72.5</v>
      </c>
      <c r="M901" s="408">
        <v>-10</v>
      </c>
      <c r="N901" s="408">
        <v>62.5</v>
      </c>
      <c r="O901" s="408">
        <v>72.5</v>
      </c>
      <c r="P901" s="408">
        <v>-10</v>
      </c>
    </row>
    <row r="902" spans="1:16" ht="12.75">
      <c r="A902" s="408">
        <v>2300</v>
      </c>
      <c r="B902" s="409" t="s">
        <v>871</v>
      </c>
      <c r="C902" s="408" t="s">
        <v>437</v>
      </c>
      <c r="D902" s="409" t="s">
        <v>324</v>
      </c>
      <c r="E902" s="408">
        <v>1</v>
      </c>
      <c r="F902" s="408">
        <v>0</v>
      </c>
      <c r="G902" s="408">
        <v>1</v>
      </c>
      <c r="H902" s="408">
        <v>50</v>
      </c>
      <c r="I902" s="408">
        <v>0</v>
      </c>
      <c r="J902" s="408">
        <v>51</v>
      </c>
      <c r="K902" s="408">
        <v>50</v>
      </c>
      <c r="L902" s="408">
        <v>37</v>
      </c>
      <c r="M902" s="408">
        <v>13</v>
      </c>
      <c r="N902" s="408">
        <v>50</v>
      </c>
      <c r="O902" s="408">
        <v>37</v>
      </c>
      <c r="P902" s="408">
        <v>13</v>
      </c>
    </row>
    <row r="903" spans="1:16" ht="12.75">
      <c r="A903" s="408">
        <v>2300</v>
      </c>
      <c r="B903" s="409" t="s">
        <v>871</v>
      </c>
      <c r="C903" s="408" t="s">
        <v>445</v>
      </c>
      <c r="D903" s="409" t="s">
        <v>408</v>
      </c>
      <c r="E903" s="408">
        <v>1.2</v>
      </c>
      <c r="F903" s="408">
        <v>0</v>
      </c>
      <c r="G903" s="408">
        <v>2</v>
      </c>
      <c r="H903" s="408">
        <v>17</v>
      </c>
      <c r="I903" s="408">
        <v>1</v>
      </c>
      <c r="J903" s="408">
        <v>20</v>
      </c>
      <c r="K903" s="408">
        <v>17.5</v>
      </c>
      <c r="L903" s="408">
        <v>4</v>
      </c>
      <c r="M903" s="408">
        <v>13.5</v>
      </c>
      <c r="N903" s="408">
        <v>21</v>
      </c>
      <c r="O903" s="408">
        <v>4.8</v>
      </c>
      <c r="P903" s="408">
        <v>16.2</v>
      </c>
    </row>
    <row r="904" spans="1:16" ht="12.75">
      <c r="A904" s="408">
        <v>2300</v>
      </c>
      <c r="B904" s="409" t="s">
        <v>871</v>
      </c>
      <c r="C904" s="408" t="s">
        <v>628</v>
      </c>
      <c r="D904" s="409" t="s">
        <v>410</v>
      </c>
      <c r="E904" s="408">
        <v>1.2</v>
      </c>
      <c r="F904" s="408">
        <v>0</v>
      </c>
      <c r="G904" s="408">
        <v>0</v>
      </c>
      <c r="H904" s="408">
        <v>18</v>
      </c>
      <c r="I904" s="408">
        <v>1</v>
      </c>
      <c r="J904" s="408">
        <v>19</v>
      </c>
      <c r="K904" s="408">
        <v>18.5</v>
      </c>
      <c r="L904" s="408">
        <v>12</v>
      </c>
      <c r="M904" s="408">
        <v>6.5</v>
      </c>
      <c r="N904" s="408">
        <v>22.2</v>
      </c>
      <c r="O904" s="408">
        <v>14.4</v>
      </c>
      <c r="P904" s="408">
        <v>7.8</v>
      </c>
    </row>
    <row r="905" spans="1:16" ht="12.75">
      <c r="A905" s="408">
        <v>2300</v>
      </c>
      <c r="B905" s="409" t="s">
        <v>871</v>
      </c>
      <c r="C905" s="408" t="s">
        <v>652</v>
      </c>
      <c r="D905" s="409" t="s">
        <v>650</v>
      </c>
      <c r="E905" s="408">
        <v>3.5</v>
      </c>
      <c r="F905" s="408">
        <v>0</v>
      </c>
      <c r="G905" s="408">
        <v>0</v>
      </c>
      <c r="H905" s="408">
        <v>2</v>
      </c>
      <c r="I905" s="408">
        <v>0</v>
      </c>
      <c r="J905" s="408">
        <v>2</v>
      </c>
      <c r="K905" s="408">
        <v>2</v>
      </c>
      <c r="L905" s="408">
        <v>0</v>
      </c>
      <c r="M905" s="408">
        <v>2</v>
      </c>
      <c r="N905" s="408">
        <v>7</v>
      </c>
      <c r="O905" s="408">
        <v>0</v>
      </c>
      <c r="P905" s="408">
        <v>7</v>
      </c>
    </row>
    <row r="906" spans="1:16" ht="12.75">
      <c r="A906" s="408">
        <v>2300</v>
      </c>
      <c r="B906" s="409" t="s">
        <v>871</v>
      </c>
      <c r="C906" s="408" t="s">
        <v>895</v>
      </c>
      <c r="D906" s="409" t="s">
        <v>886</v>
      </c>
      <c r="E906" s="408">
        <v>3.5</v>
      </c>
      <c r="F906" s="408">
        <v>0</v>
      </c>
      <c r="G906" s="408">
        <v>0</v>
      </c>
      <c r="H906" s="408">
        <v>16</v>
      </c>
      <c r="I906" s="408">
        <v>0</v>
      </c>
      <c r="J906" s="408">
        <v>16</v>
      </c>
      <c r="K906" s="408">
        <v>16</v>
      </c>
      <c r="L906" s="408">
        <v>0</v>
      </c>
      <c r="M906" s="408">
        <v>16</v>
      </c>
      <c r="N906" s="408">
        <v>56</v>
      </c>
      <c r="O906" s="408">
        <v>0</v>
      </c>
      <c r="P906" s="408">
        <v>56</v>
      </c>
    </row>
    <row r="907" spans="1:16" ht="12.75">
      <c r="A907" s="408">
        <v>2300</v>
      </c>
      <c r="B907" s="409" t="s">
        <v>871</v>
      </c>
      <c r="C907" s="408" t="s">
        <v>448</v>
      </c>
      <c r="D907" s="409" t="s">
        <v>449</v>
      </c>
      <c r="E907" s="408">
        <v>1.65</v>
      </c>
      <c r="F907" s="408">
        <v>0</v>
      </c>
      <c r="G907" s="408">
        <v>10</v>
      </c>
      <c r="H907" s="408">
        <v>22</v>
      </c>
      <c r="I907" s="408">
        <v>0</v>
      </c>
      <c r="J907" s="408">
        <v>32</v>
      </c>
      <c r="K907" s="408">
        <v>22</v>
      </c>
      <c r="L907" s="408">
        <v>24</v>
      </c>
      <c r="M907" s="408">
        <v>-2</v>
      </c>
      <c r="N907" s="408">
        <v>36.3</v>
      </c>
      <c r="O907" s="408">
        <v>39.6</v>
      </c>
      <c r="P907" s="408">
        <v>-3.3</v>
      </c>
    </row>
    <row r="908" spans="1:16" ht="12.75">
      <c r="A908" s="408">
        <v>2300</v>
      </c>
      <c r="B908" s="409" t="s">
        <v>871</v>
      </c>
      <c r="C908" s="408" t="s">
        <v>819</v>
      </c>
      <c r="D908" s="409" t="s">
        <v>799</v>
      </c>
      <c r="E908" s="408">
        <v>1.65</v>
      </c>
      <c r="F908" s="408">
        <v>0</v>
      </c>
      <c r="G908" s="408">
        <v>32</v>
      </c>
      <c r="H908" s="408">
        <v>151</v>
      </c>
      <c r="I908" s="408">
        <v>1</v>
      </c>
      <c r="J908" s="408">
        <v>184</v>
      </c>
      <c r="K908" s="408">
        <v>151.5</v>
      </c>
      <c r="L908" s="408">
        <v>140.5</v>
      </c>
      <c r="M908" s="408">
        <v>11</v>
      </c>
      <c r="N908" s="408">
        <v>249.97</v>
      </c>
      <c r="O908" s="408">
        <v>231.82</v>
      </c>
      <c r="P908" s="408">
        <v>18.15</v>
      </c>
    </row>
    <row r="909" spans="1:16" ht="12.75">
      <c r="A909" s="408">
        <v>2300</v>
      </c>
      <c r="B909" s="409" t="s">
        <v>871</v>
      </c>
      <c r="C909" s="408" t="s">
        <v>820</v>
      </c>
      <c r="D909" s="409" t="s">
        <v>605</v>
      </c>
      <c r="E909" s="408">
        <v>1.65</v>
      </c>
      <c r="F909" s="408">
        <v>0</v>
      </c>
      <c r="G909" s="408">
        <v>32</v>
      </c>
      <c r="H909" s="408">
        <v>159</v>
      </c>
      <c r="I909" s="408">
        <v>0</v>
      </c>
      <c r="J909" s="408">
        <v>191</v>
      </c>
      <c r="K909" s="408">
        <v>159</v>
      </c>
      <c r="L909" s="408">
        <v>147.5</v>
      </c>
      <c r="M909" s="408">
        <v>11.5</v>
      </c>
      <c r="N909" s="408">
        <v>262.35</v>
      </c>
      <c r="O909" s="408">
        <v>243.38</v>
      </c>
      <c r="P909" s="408">
        <v>18.98</v>
      </c>
    </row>
    <row r="910" spans="1:16" ht="12.75">
      <c r="A910" s="408">
        <v>2300</v>
      </c>
      <c r="B910" s="409" t="s">
        <v>871</v>
      </c>
      <c r="C910" s="408" t="s">
        <v>896</v>
      </c>
      <c r="D910" s="409" t="s">
        <v>878</v>
      </c>
      <c r="E910" s="408">
        <v>1.65</v>
      </c>
      <c r="F910" s="408">
        <v>0</v>
      </c>
      <c r="G910" s="408">
        <v>0</v>
      </c>
      <c r="H910" s="408">
        <v>7</v>
      </c>
      <c r="I910" s="408">
        <v>1</v>
      </c>
      <c r="J910" s="408">
        <v>8</v>
      </c>
      <c r="K910" s="408">
        <v>7.5</v>
      </c>
      <c r="L910" s="408">
        <v>0</v>
      </c>
      <c r="M910" s="408">
        <v>7.5</v>
      </c>
      <c r="N910" s="408">
        <v>12.38</v>
      </c>
      <c r="O910" s="408">
        <v>0</v>
      </c>
      <c r="P910" s="408">
        <v>12.38</v>
      </c>
    </row>
    <row r="911" spans="1:16" ht="12.75">
      <c r="A911" s="408">
        <v>2300</v>
      </c>
      <c r="B911" s="409" t="s">
        <v>871</v>
      </c>
      <c r="C911" s="408" t="s">
        <v>825</v>
      </c>
      <c r="D911" s="409" t="s">
        <v>826</v>
      </c>
      <c r="E911" s="408">
        <v>1.65</v>
      </c>
      <c r="F911" s="408">
        <v>0</v>
      </c>
      <c r="G911" s="408">
        <v>17</v>
      </c>
      <c r="H911" s="408">
        <v>46</v>
      </c>
      <c r="I911" s="408">
        <v>0</v>
      </c>
      <c r="J911" s="408">
        <v>63</v>
      </c>
      <c r="K911" s="408">
        <v>46</v>
      </c>
      <c r="L911" s="408">
        <v>46</v>
      </c>
      <c r="M911" s="408">
        <v>0</v>
      </c>
      <c r="N911" s="408">
        <v>75.9</v>
      </c>
      <c r="O911" s="408">
        <v>75.9</v>
      </c>
      <c r="P911" s="408">
        <v>0</v>
      </c>
    </row>
    <row r="912" spans="1:16" ht="12.75">
      <c r="A912" s="408">
        <v>2300</v>
      </c>
      <c r="B912" s="409" t="s">
        <v>871</v>
      </c>
      <c r="C912" s="408" t="s">
        <v>897</v>
      </c>
      <c r="D912" s="409" t="s">
        <v>880</v>
      </c>
      <c r="E912" s="408">
        <v>1.65</v>
      </c>
      <c r="F912" s="408">
        <v>0</v>
      </c>
      <c r="G912" s="408">
        <v>36</v>
      </c>
      <c r="H912" s="408">
        <v>94</v>
      </c>
      <c r="I912" s="408">
        <v>1</v>
      </c>
      <c r="J912" s="408">
        <v>131</v>
      </c>
      <c r="K912" s="408">
        <v>94.5</v>
      </c>
      <c r="L912" s="408">
        <v>96</v>
      </c>
      <c r="M912" s="408">
        <v>-1.5</v>
      </c>
      <c r="N912" s="408">
        <v>155.93</v>
      </c>
      <c r="O912" s="408">
        <v>158.4</v>
      </c>
      <c r="P912" s="408">
        <v>-2.47</v>
      </c>
    </row>
    <row r="913" spans="1:16" ht="12.75">
      <c r="A913" s="408">
        <v>2300</v>
      </c>
      <c r="B913" s="409" t="s">
        <v>871</v>
      </c>
      <c r="C913" s="408" t="s">
        <v>898</v>
      </c>
      <c r="D913" s="409" t="s">
        <v>308</v>
      </c>
      <c r="E913" s="408">
        <v>1</v>
      </c>
      <c r="F913" s="408">
        <v>0</v>
      </c>
      <c r="G913" s="408">
        <v>1</v>
      </c>
      <c r="H913" s="408">
        <v>40</v>
      </c>
      <c r="I913" s="408">
        <v>0</v>
      </c>
      <c r="J913" s="408">
        <v>41</v>
      </c>
      <c r="K913" s="408">
        <v>40</v>
      </c>
      <c r="L913" s="408">
        <v>37</v>
      </c>
      <c r="M913" s="408">
        <v>3</v>
      </c>
      <c r="N913" s="408">
        <v>40</v>
      </c>
      <c r="O913" s="408">
        <v>37</v>
      </c>
      <c r="P913" s="408">
        <v>3</v>
      </c>
    </row>
    <row r="914" spans="1:16" ht="12.75">
      <c r="A914" s="408">
        <v>2300</v>
      </c>
      <c r="B914" s="409" t="s">
        <v>871</v>
      </c>
      <c r="C914" s="408" t="s">
        <v>635</v>
      </c>
      <c r="D914" s="409" t="s">
        <v>613</v>
      </c>
      <c r="E914" s="408">
        <v>1</v>
      </c>
      <c r="F914" s="408">
        <v>0</v>
      </c>
      <c r="G914" s="408">
        <v>1</v>
      </c>
      <c r="H914" s="408">
        <v>35</v>
      </c>
      <c r="I914" s="408">
        <v>0</v>
      </c>
      <c r="J914" s="408">
        <v>36</v>
      </c>
      <c r="K914" s="408">
        <v>35</v>
      </c>
      <c r="L914" s="408">
        <v>22</v>
      </c>
      <c r="M914" s="408">
        <v>13</v>
      </c>
      <c r="N914" s="408">
        <v>35</v>
      </c>
      <c r="O914" s="408">
        <v>22</v>
      </c>
      <c r="P914" s="408">
        <v>13</v>
      </c>
    </row>
    <row r="915" spans="1:16" ht="12.75">
      <c r="A915" s="408">
        <v>2300</v>
      </c>
      <c r="B915" s="409" t="s">
        <v>871</v>
      </c>
      <c r="C915" s="408" t="s">
        <v>579</v>
      </c>
      <c r="D915" s="409" t="s">
        <v>316</v>
      </c>
      <c r="E915" s="408">
        <v>1</v>
      </c>
      <c r="F915" s="408">
        <v>0</v>
      </c>
      <c r="G915" s="408">
        <v>0</v>
      </c>
      <c r="H915" s="408">
        <v>11</v>
      </c>
      <c r="I915" s="408">
        <v>0</v>
      </c>
      <c r="J915" s="408">
        <v>11</v>
      </c>
      <c r="K915" s="408">
        <v>11</v>
      </c>
      <c r="L915" s="408">
        <v>7</v>
      </c>
      <c r="M915" s="408">
        <v>4</v>
      </c>
      <c r="N915" s="408">
        <v>11</v>
      </c>
      <c r="O915" s="408">
        <v>7</v>
      </c>
      <c r="P915" s="408">
        <v>4</v>
      </c>
    </row>
    <row r="916" spans="1:16" ht="12.75">
      <c r="A916" s="408">
        <v>2300</v>
      </c>
      <c r="B916" s="409" t="s">
        <v>871</v>
      </c>
      <c r="C916" s="408" t="s">
        <v>582</v>
      </c>
      <c r="D916" s="409" t="s">
        <v>583</v>
      </c>
      <c r="E916" s="408">
        <v>1</v>
      </c>
      <c r="F916" s="408">
        <v>0</v>
      </c>
      <c r="G916" s="408">
        <v>65</v>
      </c>
      <c r="H916" s="408">
        <v>148</v>
      </c>
      <c r="I916" s="408">
        <v>0</v>
      </c>
      <c r="J916" s="408">
        <v>213</v>
      </c>
      <c r="K916" s="408">
        <v>148</v>
      </c>
      <c r="L916" s="408">
        <v>159</v>
      </c>
      <c r="M916" s="408">
        <v>-11</v>
      </c>
      <c r="N916" s="408">
        <v>148</v>
      </c>
      <c r="O916" s="408">
        <v>159</v>
      </c>
      <c r="P916" s="408">
        <v>-11</v>
      </c>
    </row>
    <row r="917" spans="1:16" ht="12.75">
      <c r="A917" s="408">
        <v>2300</v>
      </c>
      <c r="B917" s="409" t="s">
        <v>871</v>
      </c>
      <c r="C917" s="408" t="s">
        <v>584</v>
      </c>
      <c r="D917" s="409" t="s">
        <v>324</v>
      </c>
      <c r="E917" s="408">
        <v>1</v>
      </c>
      <c r="F917" s="408">
        <v>0</v>
      </c>
      <c r="G917" s="408">
        <v>1</v>
      </c>
      <c r="H917" s="408">
        <v>51</v>
      </c>
      <c r="I917" s="408">
        <v>0</v>
      </c>
      <c r="J917" s="408">
        <v>52</v>
      </c>
      <c r="K917" s="408">
        <v>51</v>
      </c>
      <c r="L917" s="408">
        <v>31</v>
      </c>
      <c r="M917" s="408">
        <v>20</v>
      </c>
      <c r="N917" s="408">
        <v>51</v>
      </c>
      <c r="O917" s="408">
        <v>31</v>
      </c>
      <c r="P917" s="408">
        <v>20</v>
      </c>
    </row>
    <row r="918" spans="1:16" ht="12.75">
      <c r="A918" s="408">
        <v>2300</v>
      </c>
      <c r="B918" s="409" t="s">
        <v>871</v>
      </c>
      <c r="C918" s="408" t="s">
        <v>591</v>
      </c>
      <c r="D918" s="409" t="s">
        <v>344</v>
      </c>
      <c r="E918" s="408">
        <v>1.2</v>
      </c>
      <c r="F918" s="408">
        <v>0</v>
      </c>
      <c r="G918" s="408">
        <v>0</v>
      </c>
      <c r="H918" s="408">
        <v>33</v>
      </c>
      <c r="I918" s="408">
        <v>0</v>
      </c>
      <c r="J918" s="408">
        <v>33</v>
      </c>
      <c r="K918" s="408">
        <v>33</v>
      </c>
      <c r="L918" s="408">
        <v>12</v>
      </c>
      <c r="M918" s="408">
        <v>21</v>
      </c>
      <c r="N918" s="408">
        <v>39.6</v>
      </c>
      <c r="O918" s="408">
        <v>14.4</v>
      </c>
      <c r="P918" s="408">
        <v>25.2</v>
      </c>
    </row>
    <row r="919" spans="1:16" ht="13.5" thickBot="1">
      <c r="A919" s="429"/>
      <c r="B919" s="428"/>
      <c r="C919" s="427"/>
      <c r="D919" s="428"/>
      <c r="E919" s="427"/>
      <c r="F919" s="427"/>
      <c r="G919" s="427"/>
      <c r="H919" s="427"/>
      <c r="I919" s="427"/>
      <c r="J919" s="427"/>
      <c r="K919" s="427"/>
      <c r="L919" s="427"/>
      <c r="M919" s="427"/>
      <c r="N919" s="427"/>
      <c r="O919" s="427"/>
      <c r="P919" s="430"/>
    </row>
    <row r="920" spans="1:16" ht="12.75">
      <c r="A920" s="416">
        <v>2300</v>
      </c>
      <c r="B920" s="417" t="s">
        <v>871</v>
      </c>
      <c r="C920" s="418" t="s">
        <v>594</v>
      </c>
      <c r="D920" s="417"/>
      <c r="E920" s="418"/>
      <c r="F920" s="418">
        <v>3084</v>
      </c>
      <c r="G920" s="418">
        <v>326</v>
      </c>
      <c r="H920" s="418">
        <v>5965</v>
      </c>
      <c r="I920" s="418">
        <v>86</v>
      </c>
      <c r="J920" s="418">
        <v>9461</v>
      </c>
      <c r="K920" s="418">
        <v>9092</v>
      </c>
      <c r="L920" s="418">
        <v>8019.5</v>
      </c>
      <c r="M920" s="418">
        <v>1072.5</v>
      </c>
      <c r="N920" s="418">
        <v>12664.08</v>
      </c>
      <c r="O920" s="418">
        <v>10939.88</v>
      </c>
      <c r="P920" s="419">
        <v>1724.2</v>
      </c>
    </row>
    <row r="921" spans="1:16" ht="12.75">
      <c r="A921" s="420">
        <v>2300</v>
      </c>
      <c r="B921" s="409" t="s">
        <v>871</v>
      </c>
      <c r="C921" s="408" t="s">
        <v>595</v>
      </c>
      <c r="D921" s="409"/>
      <c r="E921" s="408"/>
      <c r="F921" s="408">
        <v>570</v>
      </c>
      <c r="G921" s="408">
        <v>468</v>
      </c>
      <c r="H921" s="408">
        <v>4066</v>
      </c>
      <c r="I921" s="408">
        <v>78</v>
      </c>
      <c r="J921" s="408">
        <v>5182</v>
      </c>
      <c r="K921" s="408">
        <v>4675</v>
      </c>
      <c r="L921" s="408">
        <v>5547.5</v>
      </c>
      <c r="M921" s="408">
        <v>-872.5</v>
      </c>
      <c r="N921" s="408">
        <v>5436.27</v>
      </c>
      <c r="O921" s="408">
        <v>6740.25</v>
      </c>
      <c r="P921" s="421">
        <v>-1303.98</v>
      </c>
    </row>
    <row r="922" spans="1:16" ht="12.75">
      <c r="A922" s="420">
        <v>2300</v>
      </c>
      <c r="B922" s="409" t="s">
        <v>871</v>
      </c>
      <c r="C922" s="408" t="s">
        <v>596</v>
      </c>
      <c r="D922" s="409"/>
      <c r="E922" s="408"/>
      <c r="F922" s="408">
        <v>0</v>
      </c>
      <c r="G922" s="408">
        <v>25</v>
      </c>
      <c r="H922" s="408">
        <v>1534</v>
      </c>
      <c r="I922" s="408">
        <v>10</v>
      </c>
      <c r="J922" s="408">
        <v>1569</v>
      </c>
      <c r="K922" s="408">
        <v>1539</v>
      </c>
      <c r="L922" s="408">
        <v>1120.5</v>
      </c>
      <c r="M922" s="408">
        <v>418.5</v>
      </c>
      <c r="N922" s="408">
        <v>2067.45</v>
      </c>
      <c r="O922" s="408">
        <v>1387.12</v>
      </c>
      <c r="P922" s="421">
        <v>680.32</v>
      </c>
    </row>
    <row r="923" spans="1:16" ht="13.5" thickBot="1">
      <c r="A923" s="422">
        <v>2300</v>
      </c>
      <c r="B923" s="411" t="s">
        <v>871</v>
      </c>
      <c r="C923" s="410" t="s">
        <v>597</v>
      </c>
      <c r="D923" s="411"/>
      <c r="E923" s="410"/>
      <c r="F923" s="410">
        <v>0</v>
      </c>
      <c r="G923" s="410">
        <v>195</v>
      </c>
      <c r="H923" s="410">
        <v>797</v>
      </c>
      <c r="I923" s="410">
        <v>3</v>
      </c>
      <c r="J923" s="410">
        <v>995</v>
      </c>
      <c r="K923" s="410">
        <v>798.5</v>
      </c>
      <c r="L923" s="410">
        <v>722</v>
      </c>
      <c r="M923" s="410">
        <v>76.5</v>
      </c>
      <c r="N923" s="410">
        <v>1117.43</v>
      </c>
      <c r="O923" s="410">
        <v>1019.5</v>
      </c>
      <c r="P923" s="423">
        <v>97.93</v>
      </c>
    </row>
    <row r="924" spans="1:16" ht="13.5" thickBot="1">
      <c r="A924" s="424"/>
      <c r="B924" s="425"/>
      <c r="C924" s="426" t="s">
        <v>125</v>
      </c>
      <c r="D924" s="425"/>
      <c r="E924" s="426"/>
      <c r="F924" s="426">
        <f aca="true" t="shared" si="11" ref="F924:P924">SUM(F920:F923)</f>
        <v>3654</v>
      </c>
      <c r="G924" s="426">
        <f t="shared" si="11"/>
        <v>1014</v>
      </c>
      <c r="H924" s="426">
        <f t="shared" si="11"/>
        <v>12362</v>
      </c>
      <c r="I924" s="426">
        <f t="shared" si="11"/>
        <v>177</v>
      </c>
      <c r="J924" s="426">
        <f t="shared" si="11"/>
        <v>17207</v>
      </c>
      <c r="K924" s="426">
        <f t="shared" si="11"/>
        <v>16104.5</v>
      </c>
      <c r="L924" s="426">
        <f t="shared" si="11"/>
        <v>15409.5</v>
      </c>
      <c r="M924" s="426">
        <f t="shared" si="11"/>
        <v>695</v>
      </c>
      <c r="N924" s="426">
        <f t="shared" si="11"/>
        <v>21285.23</v>
      </c>
      <c r="O924" s="426">
        <f t="shared" si="11"/>
        <v>20086.749999999996</v>
      </c>
      <c r="P924" s="426">
        <f t="shared" si="11"/>
        <v>1198.47</v>
      </c>
    </row>
    <row r="925" spans="1:16" ht="12.75">
      <c r="A925" s="408">
        <v>2400</v>
      </c>
      <c r="B925" s="409" t="s">
        <v>899</v>
      </c>
      <c r="C925" s="408" t="s">
        <v>776</v>
      </c>
      <c r="D925" s="409" t="s">
        <v>777</v>
      </c>
      <c r="E925" s="408">
        <v>1.65</v>
      </c>
      <c r="F925" s="408">
        <v>558</v>
      </c>
      <c r="G925" s="408">
        <v>75</v>
      </c>
      <c r="H925" s="408">
        <v>308</v>
      </c>
      <c r="I925" s="408">
        <v>12</v>
      </c>
      <c r="J925" s="408">
        <v>953</v>
      </c>
      <c r="K925" s="408">
        <v>872</v>
      </c>
      <c r="L925" s="408">
        <v>328</v>
      </c>
      <c r="M925" s="408">
        <v>544</v>
      </c>
      <c r="N925" s="408">
        <v>1438.8</v>
      </c>
      <c r="O925" s="408">
        <v>541.2</v>
      </c>
      <c r="P925" s="408">
        <v>897.6</v>
      </c>
    </row>
    <row r="926" spans="1:16" ht="12.75">
      <c r="A926" s="408">
        <v>2400</v>
      </c>
      <c r="B926" s="409" t="s">
        <v>899</v>
      </c>
      <c r="C926" s="408" t="s">
        <v>604</v>
      </c>
      <c r="D926" s="409" t="s">
        <v>605</v>
      </c>
      <c r="E926" s="408">
        <v>1.65</v>
      </c>
      <c r="F926" s="408">
        <v>157</v>
      </c>
      <c r="G926" s="408">
        <v>33</v>
      </c>
      <c r="H926" s="408">
        <v>360</v>
      </c>
      <c r="I926" s="408">
        <v>4</v>
      </c>
      <c r="J926" s="408">
        <v>554</v>
      </c>
      <c r="K926" s="408">
        <v>519</v>
      </c>
      <c r="L926" s="408">
        <v>485.5</v>
      </c>
      <c r="M926" s="408">
        <v>33.5</v>
      </c>
      <c r="N926" s="408">
        <v>856.35</v>
      </c>
      <c r="O926" s="408">
        <v>801.08</v>
      </c>
      <c r="P926" s="408">
        <v>55.27</v>
      </c>
    </row>
    <row r="927" spans="1:16" ht="12.75">
      <c r="A927" s="408">
        <v>2400</v>
      </c>
      <c r="B927" s="409" t="s">
        <v>899</v>
      </c>
      <c r="C927" s="408" t="s">
        <v>900</v>
      </c>
      <c r="D927" s="409" t="s">
        <v>901</v>
      </c>
      <c r="E927" s="408">
        <v>1.65</v>
      </c>
      <c r="F927" s="408">
        <v>240</v>
      </c>
      <c r="G927" s="408">
        <v>24</v>
      </c>
      <c r="H927" s="408">
        <v>564</v>
      </c>
      <c r="I927" s="408">
        <v>8</v>
      </c>
      <c r="J927" s="408">
        <v>836</v>
      </c>
      <c r="K927" s="408">
        <v>808</v>
      </c>
      <c r="L927" s="408">
        <v>746</v>
      </c>
      <c r="M927" s="408">
        <v>62</v>
      </c>
      <c r="N927" s="408">
        <v>1333.2</v>
      </c>
      <c r="O927" s="408">
        <v>1230.9</v>
      </c>
      <c r="P927" s="408">
        <v>102.3</v>
      </c>
    </row>
    <row r="928" spans="1:16" ht="12.75">
      <c r="A928" s="408">
        <v>2400</v>
      </c>
      <c r="B928" s="409" t="s">
        <v>899</v>
      </c>
      <c r="C928" s="408" t="s">
        <v>780</v>
      </c>
      <c r="D928" s="409" t="s">
        <v>781</v>
      </c>
      <c r="E928" s="408">
        <v>2.25</v>
      </c>
      <c r="F928" s="408">
        <v>22</v>
      </c>
      <c r="G928" s="408">
        <v>4</v>
      </c>
      <c r="H928" s="408">
        <v>107</v>
      </c>
      <c r="I928" s="408">
        <v>0</v>
      </c>
      <c r="J928" s="408">
        <v>133</v>
      </c>
      <c r="K928" s="408">
        <v>129</v>
      </c>
      <c r="L928" s="408">
        <v>104.5</v>
      </c>
      <c r="M928" s="408">
        <v>24.5</v>
      </c>
      <c r="N928" s="408">
        <v>290.25</v>
      </c>
      <c r="O928" s="408">
        <v>235.12</v>
      </c>
      <c r="P928" s="408">
        <v>55.12</v>
      </c>
    </row>
    <row r="929" spans="1:16" ht="12.75">
      <c r="A929" s="408">
        <v>2400</v>
      </c>
      <c r="B929" s="409" t="s">
        <v>899</v>
      </c>
      <c r="C929" s="408" t="s">
        <v>299</v>
      </c>
      <c r="D929" s="409" t="s">
        <v>300</v>
      </c>
      <c r="E929" s="408">
        <v>1.65</v>
      </c>
      <c r="F929" s="408">
        <v>51</v>
      </c>
      <c r="G929" s="408">
        <v>0</v>
      </c>
      <c r="H929" s="408">
        <v>2</v>
      </c>
      <c r="I929" s="408">
        <v>0</v>
      </c>
      <c r="J929" s="408">
        <v>53</v>
      </c>
      <c r="K929" s="408">
        <v>53</v>
      </c>
      <c r="L929" s="408">
        <v>0</v>
      </c>
      <c r="M929" s="408">
        <v>53</v>
      </c>
      <c r="N929" s="408">
        <v>87.45</v>
      </c>
      <c r="O929" s="408">
        <v>0</v>
      </c>
      <c r="P929" s="408">
        <v>87.45</v>
      </c>
    </row>
    <row r="930" spans="1:16" ht="12.75">
      <c r="A930" s="408">
        <v>2400</v>
      </c>
      <c r="B930" s="409" t="s">
        <v>899</v>
      </c>
      <c r="C930" s="408" t="s">
        <v>647</v>
      </c>
      <c r="D930" s="409" t="s">
        <v>648</v>
      </c>
      <c r="E930" s="408">
        <v>1</v>
      </c>
      <c r="F930" s="408">
        <v>27</v>
      </c>
      <c r="G930" s="408">
        <v>2</v>
      </c>
      <c r="H930" s="408">
        <v>54</v>
      </c>
      <c r="I930" s="408">
        <v>0</v>
      </c>
      <c r="J930" s="408">
        <v>83</v>
      </c>
      <c r="K930" s="408">
        <v>81</v>
      </c>
      <c r="L930" s="408">
        <v>54</v>
      </c>
      <c r="M930" s="408">
        <v>27</v>
      </c>
      <c r="N930" s="408">
        <v>81</v>
      </c>
      <c r="O930" s="408">
        <v>54</v>
      </c>
      <c r="P930" s="408">
        <v>27</v>
      </c>
    </row>
    <row r="931" spans="1:16" ht="12.75">
      <c r="A931" s="408">
        <v>2400</v>
      </c>
      <c r="B931" s="409" t="s">
        <v>899</v>
      </c>
      <c r="C931" s="408" t="s">
        <v>612</v>
      </c>
      <c r="D931" s="409" t="s">
        <v>613</v>
      </c>
      <c r="E931" s="408">
        <v>1</v>
      </c>
      <c r="F931" s="408">
        <v>386</v>
      </c>
      <c r="G931" s="408">
        <v>21</v>
      </c>
      <c r="H931" s="408">
        <v>499</v>
      </c>
      <c r="I931" s="408">
        <v>4</v>
      </c>
      <c r="J931" s="408">
        <v>910</v>
      </c>
      <c r="K931" s="408">
        <v>887</v>
      </c>
      <c r="L931" s="408">
        <v>517.5</v>
      </c>
      <c r="M931" s="408">
        <v>369.5</v>
      </c>
      <c r="N931" s="408">
        <v>887</v>
      </c>
      <c r="O931" s="408">
        <v>517.5</v>
      </c>
      <c r="P931" s="408">
        <v>369.5</v>
      </c>
    </row>
    <row r="932" spans="1:16" ht="12.75">
      <c r="A932" s="408">
        <v>2400</v>
      </c>
      <c r="B932" s="409" t="s">
        <v>899</v>
      </c>
      <c r="C932" s="408" t="s">
        <v>668</v>
      </c>
      <c r="D932" s="409" t="s">
        <v>669</v>
      </c>
      <c r="E932" s="408">
        <v>1.65</v>
      </c>
      <c r="F932" s="408">
        <v>44</v>
      </c>
      <c r="G932" s="408">
        <v>0</v>
      </c>
      <c r="H932" s="408">
        <v>10</v>
      </c>
      <c r="I932" s="408">
        <v>0</v>
      </c>
      <c r="J932" s="408">
        <v>54</v>
      </c>
      <c r="K932" s="408">
        <v>54</v>
      </c>
      <c r="L932" s="408">
        <v>27.5</v>
      </c>
      <c r="M932" s="408">
        <v>26.5</v>
      </c>
      <c r="N932" s="408">
        <v>89.1</v>
      </c>
      <c r="O932" s="408">
        <v>45.38</v>
      </c>
      <c r="P932" s="408">
        <v>43.72</v>
      </c>
    </row>
    <row r="933" spans="1:16" ht="12.75">
      <c r="A933" s="408">
        <v>2400</v>
      </c>
      <c r="B933" s="409" t="s">
        <v>899</v>
      </c>
      <c r="C933" s="408" t="s">
        <v>881</v>
      </c>
      <c r="D933" s="409" t="s">
        <v>882</v>
      </c>
      <c r="E933" s="408">
        <v>1</v>
      </c>
      <c r="F933" s="408">
        <v>16</v>
      </c>
      <c r="G933" s="408">
        <v>0</v>
      </c>
      <c r="H933" s="408">
        <v>15</v>
      </c>
      <c r="I933" s="408">
        <v>1</v>
      </c>
      <c r="J933" s="408">
        <v>32</v>
      </c>
      <c r="K933" s="408">
        <v>31.5</v>
      </c>
      <c r="L933" s="408">
        <v>0</v>
      </c>
      <c r="M933" s="408">
        <v>31.5</v>
      </c>
      <c r="N933" s="408">
        <v>31.5</v>
      </c>
      <c r="O933" s="408">
        <v>0</v>
      </c>
      <c r="P933" s="408">
        <v>31.5</v>
      </c>
    </row>
    <row r="934" spans="1:16" ht="12.75">
      <c r="A934" s="408">
        <v>2400</v>
      </c>
      <c r="B934" s="409" t="s">
        <v>899</v>
      </c>
      <c r="C934" s="408" t="s">
        <v>337</v>
      </c>
      <c r="D934" s="409" t="s">
        <v>338</v>
      </c>
      <c r="E934" s="408">
        <v>1</v>
      </c>
      <c r="F934" s="408">
        <v>0</v>
      </c>
      <c r="G934" s="408">
        <v>7</v>
      </c>
      <c r="H934" s="408">
        <v>70</v>
      </c>
      <c r="I934" s="408">
        <v>0</v>
      </c>
      <c r="J934" s="408">
        <v>77</v>
      </c>
      <c r="K934" s="408">
        <v>70</v>
      </c>
      <c r="L934" s="408">
        <v>79</v>
      </c>
      <c r="M934" s="408">
        <v>-9</v>
      </c>
      <c r="N934" s="408">
        <v>70</v>
      </c>
      <c r="O934" s="408">
        <v>79</v>
      </c>
      <c r="P934" s="408">
        <v>-9</v>
      </c>
    </row>
    <row r="935" spans="1:16" ht="12.75">
      <c r="A935" s="408">
        <v>2400</v>
      </c>
      <c r="B935" s="409" t="s">
        <v>899</v>
      </c>
      <c r="C935" s="408" t="s">
        <v>614</v>
      </c>
      <c r="D935" s="409" t="s">
        <v>615</v>
      </c>
      <c r="E935" s="408">
        <v>1</v>
      </c>
      <c r="F935" s="408">
        <v>0</v>
      </c>
      <c r="G935" s="408">
        <v>8</v>
      </c>
      <c r="H935" s="408">
        <v>19</v>
      </c>
      <c r="I935" s="408">
        <v>1</v>
      </c>
      <c r="J935" s="408">
        <v>28</v>
      </c>
      <c r="K935" s="408">
        <v>19.5</v>
      </c>
      <c r="L935" s="408">
        <v>70</v>
      </c>
      <c r="M935" s="408">
        <v>-50.5</v>
      </c>
      <c r="N935" s="408">
        <v>19.5</v>
      </c>
      <c r="O935" s="408">
        <v>70</v>
      </c>
      <c r="P935" s="408">
        <v>-50.5</v>
      </c>
    </row>
    <row r="936" spans="1:16" ht="12.75">
      <c r="A936" s="408">
        <v>2400</v>
      </c>
      <c r="B936" s="409" t="s">
        <v>899</v>
      </c>
      <c r="C936" s="408" t="s">
        <v>339</v>
      </c>
      <c r="D936" s="409" t="s">
        <v>340</v>
      </c>
      <c r="E936" s="408">
        <v>1.2</v>
      </c>
      <c r="F936" s="408">
        <v>43</v>
      </c>
      <c r="G936" s="408">
        <v>2</v>
      </c>
      <c r="H936" s="408">
        <v>19</v>
      </c>
      <c r="I936" s="408">
        <v>0</v>
      </c>
      <c r="J936" s="408">
        <v>64</v>
      </c>
      <c r="K936" s="408">
        <v>62</v>
      </c>
      <c r="L936" s="408">
        <v>0</v>
      </c>
      <c r="M936" s="408">
        <v>62</v>
      </c>
      <c r="N936" s="408">
        <v>74.4</v>
      </c>
      <c r="O936" s="408">
        <v>0</v>
      </c>
      <c r="P936" s="408">
        <v>74.4</v>
      </c>
    </row>
    <row r="937" spans="1:16" ht="12.75">
      <c r="A937" s="408">
        <v>2400</v>
      </c>
      <c r="B937" s="409" t="s">
        <v>899</v>
      </c>
      <c r="C937" s="408" t="s">
        <v>341</v>
      </c>
      <c r="D937" s="409" t="s">
        <v>342</v>
      </c>
      <c r="E937" s="408">
        <v>1.2</v>
      </c>
      <c r="F937" s="408">
        <v>74</v>
      </c>
      <c r="G937" s="408">
        <v>3</v>
      </c>
      <c r="H937" s="408">
        <v>183</v>
      </c>
      <c r="I937" s="408">
        <v>0</v>
      </c>
      <c r="J937" s="408">
        <v>260</v>
      </c>
      <c r="K937" s="408">
        <v>257</v>
      </c>
      <c r="L937" s="408">
        <v>241</v>
      </c>
      <c r="M937" s="408">
        <v>16</v>
      </c>
      <c r="N937" s="408">
        <v>308.4</v>
      </c>
      <c r="O937" s="408">
        <v>289.2</v>
      </c>
      <c r="P937" s="408">
        <v>19.2</v>
      </c>
    </row>
    <row r="938" spans="1:16" ht="12.75">
      <c r="A938" s="408">
        <v>2400</v>
      </c>
      <c r="B938" s="409" t="s">
        <v>899</v>
      </c>
      <c r="C938" s="408" t="s">
        <v>345</v>
      </c>
      <c r="D938" s="409" t="s">
        <v>346</v>
      </c>
      <c r="E938" s="408">
        <v>1</v>
      </c>
      <c r="F938" s="408">
        <v>97</v>
      </c>
      <c r="G938" s="408">
        <v>0</v>
      </c>
      <c r="H938" s="408">
        <v>215</v>
      </c>
      <c r="I938" s="408">
        <v>1</v>
      </c>
      <c r="J938" s="408">
        <v>313</v>
      </c>
      <c r="K938" s="408">
        <v>312.5</v>
      </c>
      <c r="L938" s="408">
        <v>221</v>
      </c>
      <c r="M938" s="408">
        <v>91.5</v>
      </c>
      <c r="N938" s="408">
        <v>312.5</v>
      </c>
      <c r="O938" s="408">
        <v>221</v>
      </c>
      <c r="P938" s="408">
        <v>91.5</v>
      </c>
    </row>
    <row r="939" spans="1:16" ht="12.75">
      <c r="A939" s="408">
        <v>2400</v>
      </c>
      <c r="B939" s="409" t="s">
        <v>899</v>
      </c>
      <c r="C939" s="408" t="s">
        <v>883</v>
      </c>
      <c r="D939" s="409" t="s">
        <v>884</v>
      </c>
      <c r="E939" s="408">
        <v>1.2</v>
      </c>
      <c r="F939" s="408">
        <v>0</v>
      </c>
      <c r="G939" s="408">
        <v>6</v>
      </c>
      <c r="H939" s="408">
        <v>2</v>
      </c>
      <c r="I939" s="408">
        <v>0</v>
      </c>
      <c r="J939" s="408">
        <v>8</v>
      </c>
      <c r="K939" s="408">
        <v>2</v>
      </c>
      <c r="L939" s="408">
        <v>22</v>
      </c>
      <c r="M939" s="408">
        <v>-20</v>
      </c>
      <c r="N939" s="408">
        <v>2.4</v>
      </c>
      <c r="O939" s="408">
        <v>26.4</v>
      </c>
      <c r="P939" s="408">
        <v>-24</v>
      </c>
    </row>
    <row r="940" spans="1:16" ht="12.75">
      <c r="A940" s="408">
        <v>2400</v>
      </c>
      <c r="B940" s="409" t="s">
        <v>899</v>
      </c>
      <c r="C940" s="408" t="s">
        <v>649</v>
      </c>
      <c r="D940" s="409" t="s">
        <v>650</v>
      </c>
      <c r="E940" s="408">
        <v>3.5</v>
      </c>
      <c r="F940" s="408">
        <v>22</v>
      </c>
      <c r="G940" s="408">
        <v>0</v>
      </c>
      <c r="H940" s="408">
        <v>33</v>
      </c>
      <c r="I940" s="408">
        <v>0</v>
      </c>
      <c r="J940" s="408">
        <v>55</v>
      </c>
      <c r="K940" s="408">
        <v>55</v>
      </c>
      <c r="L940" s="408">
        <v>56</v>
      </c>
      <c r="M940" s="408">
        <v>-1</v>
      </c>
      <c r="N940" s="408">
        <v>192.5</v>
      </c>
      <c r="O940" s="408">
        <v>196</v>
      </c>
      <c r="P940" s="408">
        <v>-3.5</v>
      </c>
    </row>
    <row r="941" spans="1:16" ht="12.75">
      <c r="A941" s="408">
        <v>2400</v>
      </c>
      <c r="B941" s="409" t="s">
        <v>899</v>
      </c>
      <c r="C941" s="408" t="s">
        <v>798</v>
      </c>
      <c r="D941" s="409" t="s">
        <v>799</v>
      </c>
      <c r="E941" s="408">
        <v>1.65</v>
      </c>
      <c r="F941" s="408">
        <v>0</v>
      </c>
      <c r="G941" s="408">
        <v>72</v>
      </c>
      <c r="H941" s="408">
        <v>481</v>
      </c>
      <c r="I941" s="408">
        <v>0</v>
      </c>
      <c r="J941" s="408">
        <v>553</v>
      </c>
      <c r="K941" s="408">
        <v>481</v>
      </c>
      <c r="L941" s="408">
        <v>638.5</v>
      </c>
      <c r="M941" s="408">
        <v>-157.5</v>
      </c>
      <c r="N941" s="408">
        <v>793.65</v>
      </c>
      <c r="O941" s="408">
        <v>1053.53</v>
      </c>
      <c r="P941" s="408">
        <v>-259.88</v>
      </c>
    </row>
    <row r="942" spans="1:16" ht="12.75">
      <c r="A942" s="408">
        <v>2400</v>
      </c>
      <c r="B942" s="409" t="s">
        <v>899</v>
      </c>
      <c r="C942" s="408" t="s">
        <v>800</v>
      </c>
      <c r="D942" s="409" t="s">
        <v>605</v>
      </c>
      <c r="E942" s="408">
        <v>1.65</v>
      </c>
      <c r="F942" s="408">
        <v>0</v>
      </c>
      <c r="G942" s="408">
        <v>10</v>
      </c>
      <c r="H942" s="408">
        <v>89</v>
      </c>
      <c r="I942" s="408">
        <v>0</v>
      </c>
      <c r="J942" s="408">
        <v>99</v>
      </c>
      <c r="K942" s="408">
        <v>89</v>
      </c>
      <c r="L942" s="408">
        <v>136.5</v>
      </c>
      <c r="M942" s="408">
        <v>-47.5</v>
      </c>
      <c r="N942" s="408">
        <v>146.85</v>
      </c>
      <c r="O942" s="408">
        <v>225.22</v>
      </c>
      <c r="P942" s="408">
        <v>-78.38</v>
      </c>
    </row>
    <row r="943" spans="1:16" ht="12.75">
      <c r="A943" s="408">
        <v>2400</v>
      </c>
      <c r="B943" s="409" t="s">
        <v>899</v>
      </c>
      <c r="C943" s="408" t="s">
        <v>902</v>
      </c>
      <c r="D943" s="409" t="s">
        <v>903</v>
      </c>
      <c r="E943" s="408">
        <v>1.65</v>
      </c>
      <c r="F943" s="408">
        <v>29</v>
      </c>
      <c r="G943" s="408">
        <v>33</v>
      </c>
      <c r="H943" s="408">
        <v>220</v>
      </c>
      <c r="I943" s="408">
        <v>3</v>
      </c>
      <c r="J943" s="408">
        <v>285</v>
      </c>
      <c r="K943" s="408">
        <v>250.5</v>
      </c>
      <c r="L943" s="408">
        <v>344.5</v>
      </c>
      <c r="M943" s="408">
        <v>-94</v>
      </c>
      <c r="N943" s="408">
        <v>413.32</v>
      </c>
      <c r="O943" s="408">
        <v>568.42</v>
      </c>
      <c r="P943" s="408">
        <v>-155.1</v>
      </c>
    </row>
    <row r="944" spans="1:16" ht="12.75">
      <c r="A944" s="408">
        <v>2400</v>
      </c>
      <c r="B944" s="409" t="s">
        <v>899</v>
      </c>
      <c r="C944" s="408" t="s">
        <v>801</v>
      </c>
      <c r="D944" s="409" t="s">
        <v>781</v>
      </c>
      <c r="E944" s="408">
        <v>2.25</v>
      </c>
      <c r="F944" s="408">
        <v>0</v>
      </c>
      <c r="G944" s="408">
        <v>3</v>
      </c>
      <c r="H944" s="408">
        <v>60</v>
      </c>
      <c r="I944" s="408">
        <v>4</v>
      </c>
      <c r="J944" s="408">
        <v>67</v>
      </c>
      <c r="K944" s="408">
        <v>62</v>
      </c>
      <c r="L944" s="408">
        <v>85</v>
      </c>
      <c r="M944" s="408">
        <v>-23</v>
      </c>
      <c r="N944" s="408">
        <v>139.5</v>
      </c>
      <c r="O944" s="408">
        <v>191.25</v>
      </c>
      <c r="P944" s="408">
        <v>-51.75</v>
      </c>
    </row>
    <row r="945" spans="1:16" ht="12.75">
      <c r="A945" s="408">
        <v>2400</v>
      </c>
      <c r="B945" s="409" t="s">
        <v>899</v>
      </c>
      <c r="C945" s="408" t="s">
        <v>689</v>
      </c>
      <c r="D945" s="409" t="s">
        <v>648</v>
      </c>
      <c r="E945" s="408">
        <v>1</v>
      </c>
      <c r="F945" s="408">
        <v>0</v>
      </c>
      <c r="G945" s="408">
        <v>3</v>
      </c>
      <c r="H945" s="408">
        <v>22</v>
      </c>
      <c r="I945" s="408">
        <v>0</v>
      </c>
      <c r="J945" s="408">
        <v>25</v>
      </c>
      <c r="K945" s="408">
        <v>22</v>
      </c>
      <c r="L945" s="408">
        <v>46</v>
      </c>
      <c r="M945" s="408">
        <v>-24</v>
      </c>
      <c r="N945" s="408">
        <v>22</v>
      </c>
      <c r="O945" s="408">
        <v>46</v>
      </c>
      <c r="P945" s="408">
        <v>-24</v>
      </c>
    </row>
    <row r="946" spans="1:16" ht="12.75">
      <c r="A946" s="408">
        <v>2400</v>
      </c>
      <c r="B946" s="409" t="s">
        <v>899</v>
      </c>
      <c r="C946" s="408" t="s">
        <v>619</v>
      </c>
      <c r="D946" s="409" t="s">
        <v>613</v>
      </c>
      <c r="E946" s="408">
        <v>1</v>
      </c>
      <c r="F946" s="408">
        <v>0</v>
      </c>
      <c r="G946" s="408">
        <v>20</v>
      </c>
      <c r="H946" s="408">
        <v>187</v>
      </c>
      <c r="I946" s="408">
        <v>1</v>
      </c>
      <c r="J946" s="408">
        <v>208</v>
      </c>
      <c r="K946" s="408">
        <v>187.5</v>
      </c>
      <c r="L946" s="408">
        <v>337.5</v>
      </c>
      <c r="M946" s="408">
        <v>-150</v>
      </c>
      <c r="N946" s="408">
        <v>187.5</v>
      </c>
      <c r="O946" s="408">
        <v>337.5</v>
      </c>
      <c r="P946" s="408">
        <v>-150</v>
      </c>
    </row>
    <row r="947" spans="1:16" ht="12.75">
      <c r="A947" s="408">
        <v>2400</v>
      </c>
      <c r="B947" s="409" t="s">
        <v>899</v>
      </c>
      <c r="C947" s="408" t="s">
        <v>764</v>
      </c>
      <c r="D947" s="409" t="s">
        <v>669</v>
      </c>
      <c r="E947" s="408">
        <v>1.65</v>
      </c>
      <c r="F947" s="408">
        <v>0</v>
      </c>
      <c r="G947" s="408">
        <v>5</v>
      </c>
      <c r="H947" s="408">
        <v>69</v>
      </c>
      <c r="I947" s="408">
        <v>5</v>
      </c>
      <c r="J947" s="408">
        <v>79</v>
      </c>
      <c r="K947" s="408">
        <v>71.5</v>
      </c>
      <c r="L947" s="408">
        <v>87</v>
      </c>
      <c r="M947" s="408">
        <v>-15.5</v>
      </c>
      <c r="N947" s="408">
        <v>117.97</v>
      </c>
      <c r="O947" s="408">
        <v>143.55</v>
      </c>
      <c r="P947" s="408">
        <v>-25.58</v>
      </c>
    </row>
    <row r="948" spans="1:16" ht="12.75">
      <c r="A948" s="408">
        <v>2400</v>
      </c>
      <c r="B948" s="409" t="s">
        <v>899</v>
      </c>
      <c r="C948" s="408" t="s">
        <v>407</v>
      </c>
      <c r="D948" s="409" t="s">
        <v>408</v>
      </c>
      <c r="E948" s="408">
        <v>1.2</v>
      </c>
      <c r="F948" s="408">
        <v>326</v>
      </c>
      <c r="G948" s="408">
        <v>76</v>
      </c>
      <c r="H948" s="408">
        <v>998</v>
      </c>
      <c r="I948" s="408">
        <v>12</v>
      </c>
      <c r="J948" s="408">
        <v>1412</v>
      </c>
      <c r="K948" s="408">
        <v>1330</v>
      </c>
      <c r="L948" s="408">
        <v>1423.5</v>
      </c>
      <c r="M948" s="408">
        <v>-93.5</v>
      </c>
      <c r="N948" s="408">
        <v>1596</v>
      </c>
      <c r="O948" s="408">
        <v>1708.2</v>
      </c>
      <c r="P948" s="408">
        <v>-112.2</v>
      </c>
    </row>
    <row r="949" spans="1:16" ht="12.75">
      <c r="A949" s="408">
        <v>2400</v>
      </c>
      <c r="B949" s="409" t="s">
        <v>899</v>
      </c>
      <c r="C949" s="408" t="s">
        <v>409</v>
      </c>
      <c r="D949" s="409" t="s">
        <v>410</v>
      </c>
      <c r="E949" s="408">
        <v>1.2</v>
      </c>
      <c r="F949" s="408">
        <v>0</v>
      </c>
      <c r="G949" s="408">
        <v>2</v>
      </c>
      <c r="H949" s="408">
        <v>15</v>
      </c>
      <c r="I949" s="408">
        <v>0</v>
      </c>
      <c r="J949" s="408">
        <v>17</v>
      </c>
      <c r="K949" s="408">
        <v>15</v>
      </c>
      <c r="L949" s="408">
        <v>12</v>
      </c>
      <c r="M949" s="408">
        <v>3</v>
      </c>
      <c r="N949" s="408">
        <v>18</v>
      </c>
      <c r="O949" s="408">
        <v>14.4</v>
      </c>
      <c r="P949" s="408">
        <v>3.6</v>
      </c>
    </row>
    <row r="950" spans="1:16" ht="12.75">
      <c r="A950" s="408">
        <v>2400</v>
      </c>
      <c r="B950" s="409" t="s">
        <v>899</v>
      </c>
      <c r="C950" s="408" t="s">
        <v>809</v>
      </c>
      <c r="D950" s="409" t="s">
        <v>799</v>
      </c>
      <c r="E950" s="408">
        <v>1.65</v>
      </c>
      <c r="F950" s="408">
        <v>0</v>
      </c>
      <c r="G950" s="408">
        <v>5</v>
      </c>
      <c r="H950" s="408">
        <v>67</v>
      </c>
      <c r="I950" s="408">
        <v>0</v>
      </c>
      <c r="J950" s="408">
        <v>72</v>
      </c>
      <c r="K950" s="408">
        <v>67</v>
      </c>
      <c r="L950" s="408">
        <v>44</v>
      </c>
      <c r="M950" s="408">
        <v>23</v>
      </c>
      <c r="N950" s="408">
        <v>110.55</v>
      </c>
      <c r="O950" s="408">
        <v>72.6</v>
      </c>
      <c r="P950" s="408">
        <v>37.95</v>
      </c>
    </row>
    <row r="951" spans="1:16" ht="12.75">
      <c r="A951" s="408">
        <v>2400</v>
      </c>
      <c r="B951" s="409" t="s">
        <v>899</v>
      </c>
      <c r="C951" s="408" t="s">
        <v>625</v>
      </c>
      <c r="D951" s="409" t="s">
        <v>605</v>
      </c>
      <c r="E951" s="408">
        <v>1.65</v>
      </c>
      <c r="F951" s="408">
        <v>0</v>
      </c>
      <c r="G951" s="408">
        <v>0</v>
      </c>
      <c r="H951" s="408">
        <v>56</v>
      </c>
      <c r="I951" s="408">
        <v>0</v>
      </c>
      <c r="J951" s="408">
        <v>56</v>
      </c>
      <c r="K951" s="408">
        <v>56</v>
      </c>
      <c r="L951" s="408">
        <v>11</v>
      </c>
      <c r="M951" s="408">
        <v>45</v>
      </c>
      <c r="N951" s="408">
        <v>92.4</v>
      </c>
      <c r="O951" s="408">
        <v>18.15</v>
      </c>
      <c r="P951" s="408">
        <v>74.25</v>
      </c>
    </row>
    <row r="952" spans="1:16" ht="12.75">
      <c r="A952" s="408">
        <v>2400</v>
      </c>
      <c r="B952" s="409" t="s">
        <v>899</v>
      </c>
      <c r="C952" s="408" t="s">
        <v>904</v>
      </c>
      <c r="D952" s="409" t="s">
        <v>903</v>
      </c>
      <c r="E952" s="408">
        <v>1.65</v>
      </c>
      <c r="F952" s="408">
        <v>0</v>
      </c>
      <c r="G952" s="408">
        <v>4</v>
      </c>
      <c r="H952" s="408">
        <v>240</v>
      </c>
      <c r="I952" s="408">
        <v>1</v>
      </c>
      <c r="J952" s="408">
        <v>245</v>
      </c>
      <c r="K952" s="408">
        <v>240.5</v>
      </c>
      <c r="L952" s="408">
        <v>204</v>
      </c>
      <c r="M952" s="408">
        <v>36.5</v>
      </c>
      <c r="N952" s="408">
        <v>396.82</v>
      </c>
      <c r="O952" s="408">
        <v>336.6</v>
      </c>
      <c r="P952" s="408">
        <v>60.22</v>
      </c>
    </row>
    <row r="953" spans="1:16" ht="12.75">
      <c r="A953" s="408">
        <v>2400</v>
      </c>
      <c r="B953" s="409" t="s">
        <v>899</v>
      </c>
      <c r="C953" s="408" t="s">
        <v>810</v>
      </c>
      <c r="D953" s="409" t="s">
        <v>781</v>
      </c>
      <c r="E953" s="408">
        <v>2.25</v>
      </c>
      <c r="F953" s="408">
        <v>0</v>
      </c>
      <c r="G953" s="408">
        <v>2</v>
      </c>
      <c r="H953" s="408">
        <v>3</v>
      </c>
      <c r="I953" s="408">
        <v>0</v>
      </c>
      <c r="J953" s="408">
        <v>5</v>
      </c>
      <c r="K953" s="408">
        <v>3</v>
      </c>
      <c r="L953" s="408">
        <v>4</v>
      </c>
      <c r="M953" s="408">
        <v>-1</v>
      </c>
      <c r="N953" s="408">
        <v>6.75</v>
      </c>
      <c r="O953" s="408">
        <v>9</v>
      </c>
      <c r="P953" s="408">
        <v>-2.25</v>
      </c>
    </row>
    <row r="954" spans="1:16" ht="12.75">
      <c r="A954" s="408">
        <v>2400</v>
      </c>
      <c r="B954" s="409" t="s">
        <v>899</v>
      </c>
      <c r="C954" s="408" t="s">
        <v>700</v>
      </c>
      <c r="D954" s="409" t="s">
        <v>648</v>
      </c>
      <c r="E954" s="408">
        <v>1</v>
      </c>
      <c r="F954" s="408">
        <v>0</v>
      </c>
      <c r="G954" s="408">
        <v>0</v>
      </c>
      <c r="H954" s="408">
        <v>28</v>
      </c>
      <c r="I954" s="408">
        <v>0</v>
      </c>
      <c r="J954" s="408">
        <v>28</v>
      </c>
      <c r="K954" s="408">
        <v>28</v>
      </c>
      <c r="L954" s="408">
        <v>23</v>
      </c>
      <c r="M954" s="408">
        <v>5</v>
      </c>
      <c r="N954" s="408">
        <v>28</v>
      </c>
      <c r="O954" s="408">
        <v>23</v>
      </c>
      <c r="P954" s="408">
        <v>5</v>
      </c>
    </row>
    <row r="955" spans="1:16" ht="12.75">
      <c r="A955" s="408">
        <v>2400</v>
      </c>
      <c r="B955" s="409" t="s">
        <v>899</v>
      </c>
      <c r="C955" s="408" t="s">
        <v>627</v>
      </c>
      <c r="D955" s="409" t="s">
        <v>613</v>
      </c>
      <c r="E955" s="408">
        <v>1</v>
      </c>
      <c r="F955" s="408">
        <v>0</v>
      </c>
      <c r="G955" s="408">
        <v>2</v>
      </c>
      <c r="H955" s="408">
        <v>210</v>
      </c>
      <c r="I955" s="408">
        <v>0</v>
      </c>
      <c r="J955" s="408">
        <v>212</v>
      </c>
      <c r="K955" s="408">
        <v>210</v>
      </c>
      <c r="L955" s="408">
        <v>161</v>
      </c>
      <c r="M955" s="408">
        <v>49</v>
      </c>
      <c r="N955" s="408">
        <v>210</v>
      </c>
      <c r="O955" s="408">
        <v>161</v>
      </c>
      <c r="P955" s="408">
        <v>49</v>
      </c>
    </row>
    <row r="956" spans="1:16" ht="12.75">
      <c r="A956" s="408">
        <v>2400</v>
      </c>
      <c r="B956" s="409" t="s">
        <v>899</v>
      </c>
      <c r="C956" s="408" t="s">
        <v>819</v>
      </c>
      <c r="D956" s="409" t="s">
        <v>799</v>
      </c>
      <c r="E956" s="408">
        <v>1.65</v>
      </c>
      <c r="F956" s="408">
        <v>0</v>
      </c>
      <c r="G956" s="408">
        <v>12</v>
      </c>
      <c r="H956" s="408">
        <v>49</v>
      </c>
      <c r="I956" s="408">
        <v>2</v>
      </c>
      <c r="J956" s="408">
        <v>63</v>
      </c>
      <c r="K956" s="408">
        <v>50</v>
      </c>
      <c r="L956" s="408">
        <v>45.5</v>
      </c>
      <c r="M956" s="408">
        <v>4.5</v>
      </c>
      <c r="N956" s="408">
        <v>82.5</v>
      </c>
      <c r="O956" s="408">
        <v>75.07</v>
      </c>
      <c r="P956" s="408">
        <v>7.43</v>
      </c>
    </row>
    <row r="957" spans="1:16" ht="12.75">
      <c r="A957" s="408">
        <v>2400</v>
      </c>
      <c r="B957" s="409" t="s">
        <v>899</v>
      </c>
      <c r="C957" s="408" t="s">
        <v>905</v>
      </c>
      <c r="D957" s="409" t="s">
        <v>906</v>
      </c>
      <c r="E957" s="408">
        <v>1.65</v>
      </c>
      <c r="F957" s="408">
        <v>0</v>
      </c>
      <c r="G957" s="408">
        <v>28</v>
      </c>
      <c r="H957" s="408">
        <v>40</v>
      </c>
      <c r="I957" s="408">
        <v>4</v>
      </c>
      <c r="J957" s="408">
        <v>72</v>
      </c>
      <c r="K957" s="408">
        <v>42</v>
      </c>
      <c r="L957" s="408">
        <v>42.5</v>
      </c>
      <c r="M957" s="408">
        <v>-0.5</v>
      </c>
      <c r="N957" s="408">
        <v>69.3</v>
      </c>
      <c r="O957" s="408">
        <v>70.12</v>
      </c>
      <c r="P957" s="408">
        <v>-0.83</v>
      </c>
    </row>
    <row r="958" spans="1:16" ht="12.75">
      <c r="A958" s="408">
        <v>2400</v>
      </c>
      <c r="B958" s="409" t="s">
        <v>899</v>
      </c>
      <c r="C958" s="408" t="s">
        <v>907</v>
      </c>
      <c r="D958" s="409" t="s">
        <v>640</v>
      </c>
      <c r="E958" s="408">
        <v>1.65</v>
      </c>
      <c r="F958" s="408">
        <v>0</v>
      </c>
      <c r="G958" s="408">
        <v>15</v>
      </c>
      <c r="H958" s="408">
        <v>55</v>
      </c>
      <c r="I958" s="408">
        <v>0</v>
      </c>
      <c r="J958" s="408">
        <v>70</v>
      </c>
      <c r="K958" s="408">
        <v>55</v>
      </c>
      <c r="L958" s="408">
        <v>53</v>
      </c>
      <c r="M958" s="408">
        <v>2</v>
      </c>
      <c r="N958" s="408">
        <v>90.75</v>
      </c>
      <c r="O958" s="408">
        <v>87.45</v>
      </c>
      <c r="P958" s="408">
        <v>3.3</v>
      </c>
    </row>
    <row r="959" spans="1:16" ht="12.75">
      <c r="A959" s="408">
        <v>2400</v>
      </c>
      <c r="B959" s="409" t="s">
        <v>899</v>
      </c>
      <c r="C959" s="408" t="s">
        <v>820</v>
      </c>
      <c r="D959" s="409" t="s">
        <v>605</v>
      </c>
      <c r="E959" s="408">
        <v>1.65</v>
      </c>
      <c r="F959" s="408">
        <v>0</v>
      </c>
      <c r="G959" s="408">
        <v>22</v>
      </c>
      <c r="H959" s="408">
        <v>80</v>
      </c>
      <c r="I959" s="408">
        <v>7</v>
      </c>
      <c r="J959" s="408">
        <v>109</v>
      </c>
      <c r="K959" s="408">
        <v>83.5</v>
      </c>
      <c r="L959" s="408">
        <v>78</v>
      </c>
      <c r="M959" s="408">
        <v>5.5</v>
      </c>
      <c r="N959" s="408">
        <v>137.77</v>
      </c>
      <c r="O959" s="408">
        <v>128.7</v>
      </c>
      <c r="P959" s="408">
        <v>9.07</v>
      </c>
    </row>
    <row r="960" spans="1:16" ht="12.75">
      <c r="A960" s="408">
        <v>2400</v>
      </c>
      <c r="B960" s="409" t="s">
        <v>899</v>
      </c>
      <c r="C960" s="408" t="s">
        <v>908</v>
      </c>
      <c r="D960" s="409" t="s">
        <v>903</v>
      </c>
      <c r="E960" s="408">
        <v>1.65</v>
      </c>
      <c r="F960" s="408">
        <v>0</v>
      </c>
      <c r="G960" s="408">
        <v>27</v>
      </c>
      <c r="H960" s="408">
        <v>59</v>
      </c>
      <c r="I960" s="408">
        <v>3</v>
      </c>
      <c r="J960" s="408">
        <v>89</v>
      </c>
      <c r="K960" s="408">
        <v>60.5</v>
      </c>
      <c r="L960" s="408">
        <v>63</v>
      </c>
      <c r="M960" s="408">
        <v>-2.5</v>
      </c>
      <c r="N960" s="408">
        <v>99.82</v>
      </c>
      <c r="O960" s="408">
        <v>103.95</v>
      </c>
      <c r="P960" s="408">
        <v>-4.12</v>
      </c>
    </row>
    <row r="961" spans="1:16" ht="12.75">
      <c r="A961" s="408">
        <v>2400</v>
      </c>
      <c r="B961" s="409" t="s">
        <v>899</v>
      </c>
      <c r="C961" s="408" t="s">
        <v>909</v>
      </c>
      <c r="D961" s="409" t="s">
        <v>910</v>
      </c>
      <c r="E961" s="408">
        <v>1.65</v>
      </c>
      <c r="F961" s="408">
        <v>0</v>
      </c>
      <c r="G961" s="408">
        <v>1</v>
      </c>
      <c r="H961" s="408">
        <v>6</v>
      </c>
      <c r="I961" s="408">
        <v>0</v>
      </c>
      <c r="J961" s="408">
        <v>7</v>
      </c>
      <c r="K961" s="408">
        <v>6</v>
      </c>
      <c r="L961" s="408">
        <v>8</v>
      </c>
      <c r="M961" s="408">
        <v>-2</v>
      </c>
      <c r="N961" s="408">
        <v>9.9</v>
      </c>
      <c r="O961" s="408">
        <v>13.2</v>
      </c>
      <c r="P961" s="408">
        <v>-3.3</v>
      </c>
    </row>
    <row r="962" spans="1:16" ht="12.75">
      <c r="A962" s="408">
        <v>2400</v>
      </c>
      <c r="B962" s="409" t="s">
        <v>899</v>
      </c>
      <c r="C962" s="408" t="s">
        <v>707</v>
      </c>
      <c r="D962" s="409" t="s">
        <v>648</v>
      </c>
      <c r="E962" s="408">
        <v>1</v>
      </c>
      <c r="F962" s="408">
        <v>0</v>
      </c>
      <c r="G962" s="408">
        <v>2</v>
      </c>
      <c r="H962" s="408">
        <v>10</v>
      </c>
      <c r="I962" s="408">
        <v>0</v>
      </c>
      <c r="J962" s="408">
        <v>12</v>
      </c>
      <c r="K962" s="408">
        <v>10</v>
      </c>
      <c r="L962" s="408">
        <v>9</v>
      </c>
      <c r="M962" s="408">
        <v>1</v>
      </c>
      <c r="N962" s="408">
        <v>10</v>
      </c>
      <c r="O962" s="408">
        <v>9</v>
      </c>
      <c r="P962" s="408">
        <v>1</v>
      </c>
    </row>
    <row r="963" spans="1:16" ht="12.75">
      <c r="A963" s="408">
        <v>2400</v>
      </c>
      <c r="B963" s="409" t="s">
        <v>899</v>
      </c>
      <c r="C963" s="408" t="s">
        <v>635</v>
      </c>
      <c r="D963" s="409" t="s">
        <v>613</v>
      </c>
      <c r="E963" s="408">
        <v>1</v>
      </c>
      <c r="F963" s="408">
        <v>0</v>
      </c>
      <c r="G963" s="408">
        <v>4</v>
      </c>
      <c r="H963" s="408">
        <v>24</v>
      </c>
      <c r="I963" s="408">
        <v>1</v>
      </c>
      <c r="J963" s="408">
        <v>29</v>
      </c>
      <c r="K963" s="408">
        <v>24.5</v>
      </c>
      <c r="L963" s="408">
        <v>32</v>
      </c>
      <c r="M963" s="408">
        <v>-7.5</v>
      </c>
      <c r="N963" s="408">
        <v>24.5</v>
      </c>
      <c r="O963" s="408">
        <v>32</v>
      </c>
      <c r="P963" s="408">
        <v>-7.5</v>
      </c>
    </row>
    <row r="964" spans="1:16" ht="12.75">
      <c r="A964" s="408">
        <v>2400</v>
      </c>
      <c r="B964" s="409" t="s">
        <v>899</v>
      </c>
      <c r="C964" s="408" t="s">
        <v>766</v>
      </c>
      <c r="D964" s="409" t="s">
        <v>669</v>
      </c>
      <c r="E964" s="408">
        <v>1.65</v>
      </c>
      <c r="F964" s="408">
        <v>0</v>
      </c>
      <c r="G964" s="408">
        <v>0</v>
      </c>
      <c r="H964" s="408">
        <v>3</v>
      </c>
      <c r="I964" s="408">
        <v>0</v>
      </c>
      <c r="J964" s="408">
        <v>3</v>
      </c>
      <c r="K964" s="408">
        <v>3</v>
      </c>
      <c r="L964" s="408">
        <v>3.5</v>
      </c>
      <c r="M964" s="408">
        <v>-0.5</v>
      </c>
      <c r="N964" s="408">
        <v>4.95</v>
      </c>
      <c r="O964" s="408">
        <v>5.78</v>
      </c>
      <c r="P964" s="408">
        <v>-0.83</v>
      </c>
    </row>
    <row r="965" spans="1:16" ht="13.5" thickBot="1">
      <c r="A965" s="429"/>
      <c r="B965" s="428"/>
      <c r="C965" s="427"/>
      <c r="D965" s="428"/>
      <c r="E965" s="427"/>
      <c r="F965" s="427"/>
      <c r="G965" s="427"/>
      <c r="H965" s="427"/>
      <c r="I965" s="427"/>
      <c r="J965" s="427"/>
      <c r="K965" s="427"/>
      <c r="L965" s="427"/>
      <c r="M965" s="427"/>
      <c r="N965" s="427"/>
      <c r="O965" s="427"/>
      <c r="P965" s="430"/>
    </row>
    <row r="966" spans="1:16" ht="12.75">
      <c r="A966" s="416">
        <v>2400</v>
      </c>
      <c r="B966" s="417" t="s">
        <v>899</v>
      </c>
      <c r="C966" s="418" t="s">
        <v>594</v>
      </c>
      <c r="D966" s="417"/>
      <c r="E966" s="418"/>
      <c r="F966" s="418">
        <v>1737</v>
      </c>
      <c r="G966" s="418">
        <v>185</v>
      </c>
      <c r="H966" s="418">
        <v>2460</v>
      </c>
      <c r="I966" s="418">
        <v>31</v>
      </c>
      <c r="J966" s="418">
        <v>4413</v>
      </c>
      <c r="K966" s="418">
        <v>4212.5</v>
      </c>
      <c r="L966" s="418">
        <v>2952</v>
      </c>
      <c r="M966" s="418">
        <v>1260.5</v>
      </c>
      <c r="N966" s="418">
        <v>6074.35</v>
      </c>
      <c r="O966" s="418">
        <v>4306.77</v>
      </c>
      <c r="P966" s="419">
        <v>1767.58</v>
      </c>
    </row>
    <row r="967" spans="1:16" ht="12.75">
      <c r="A967" s="420">
        <v>2400</v>
      </c>
      <c r="B967" s="409" t="s">
        <v>899</v>
      </c>
      <c r="C967" s="408" t="s">
        <v>595</v>
      </c>
      <c r="D967" s="409"/>
      <c r="E967" s="408"/>
      <c r="F967" s="408">
        <v>355</v>
      </c>
      <c r="G967" s="408">
        <v>224</v>
      </c>
      <c r="H967" s="408">
        <v>2141</v>
      </c>
      <c r="I967" s="408">
        <v>25</v>
      </c>
      <c r="J967" s="408">
        <v>2745</v>
      </c>
      <c r="K967" s="408">
        <v>2508.5</v>
      </c>
      <c r="L967" s="408">
        <v>3110.5</v>
      </c>
      <c r="M967" s="408">
        <v>-602</v>
      </c>
      <c r="N967" s="408">
        <v>3434.8</v>
      </c>
      <c r="O967" s="408">
        <v>4288.08</v>
      </c>
      <c r="P967" s="421">
        <v>-853.28</v>
      </c>
    </row>
    <row r="968" spans="1:16" ht="12.75">
      <c r="A968" s="420">
        <v>2400</v>
      </c>
      <c r="B968" s="409" t="s">
        <v>899</v>
      </c>
      <c r="C968" s="408" t="s">
        <v>596</v>
      </c>
      <c r="D968" s="409"/>
      <c r="E968" s="408"/>
      <c r="F968" s="408">
        <v>0</v>
      </c>
      <c r="G968" s="408">
        <v>13</v>
      </c>
      <c r="H968" s="408">
        <v>604</v>
      </c>
      <c r="I968" s="408">
        <v>1</v>
      </c>
      <c r="J968" s="408">
        <v>618</v>
      </c>
      <c r="K968" s="408">
        <v>604.5</v>
      </c>
      <c r="L968" s="408">
        <v>447</v>
      </c>
      <c r="M968" s="408">
        <v>157.5</v>
      </c>
      <c r="N968" s="408">
        <v>844.52</v>
      </c>
      <c r="O968" s="408">
        <v>620.35</v>
      </c>
      <c r="P968" s="421">
        <v>224.17</v>
      </c>
    </row>
    <row r="969" spans="1:16" ht="13.5" thickBot="1">
      <c r="A969" s="422">
        <v>2400</v>
      </c>
      <c r="B969" s="411" t="s">
        <v>899</v>
      </c>
      <c r="C969" s="410" t="s">
        <v>597</v>
      </c>
      <c r="D969" s="411"/>
      <c r="E969" s="410"/>
      <c r="F969" s="410">
        <v>0</v>
      </c>
      <c r="G969" s="410">
        <v>111</v>
      </c>
      <c r="H969" s="410">
        <v>326</v>
      </c>
      <c r="I969" s="410">
        <v>17</v>
      </c>
      <c r="J969" s="410">
        <v>454</v>
      </c>
      <c r="K969" s="410">
        <v>334.5</v>
      </c>
      <c r="L969" s="410">
        <v>334.5</v>
      </c>
      <c r="M969" s="410">
        <v>0</v>
      </c>
      <c r="N969" s="410">
        <v>529.5</v>
      </c>
      <c r="O969" s="410">
        <v>525.27</v>
      </c>
      <c r="P969" s="423">
        <v>4.23</v>
      </c>
    </row>
    <row r="970" spans="1:16" ht="13.5" thickBot="1">
      <c r="A970" s="424"/>
      <c r="B970" s="425"/>
      <c r="C970" s="426" t="s">
        <v>125</v>
      </c>
      <c r="D970" s="425"/>
      <c r="E970" s="426"/>
      <c r="F970" s="426">
        <f aca="true" t="shared" si="12" ref="F970:P970">SUM(F966:F969)</f>
        <v>2092</v>
      </c>
      <c r="G970" s="426">
        <f t="shared" si="12"/>
        <v>533</v>
      </c>
      <c r="H970" s="426">
        <f t="shared" si="12"/>
        <v>5531</v>
      </c>
      <c r="I970" s="426">
        <f t="shared" si="12"/>
        <v>74</v>
      </c>
      <c r="J970" s="426">
        <f t="shared" si="12"/>
        <v>8230</v>
      </c>
      <c r="K970" s="426">
        <f t="shared" si="12"/>
        <v>7660</v>
      </c>
      <c r="L970" s="426">
        <f t="shared" si="12"/>
        <v>6844</v>
      </c>
      <c r="M970" s="426">
        <f t="shared" si="12"/>
        <v>816</v>
      </c>
      <c r="N970" s="426">
        <f t="shared" si="12"/>
        <v>10883.170000000002</v>
      </c>
      <c r="O970" s="426">
        <f t="shared" si="12"/>
        <v>9740.470000000001</v>
      </c>
      <c r="P970" s="426">
        <f t="shared" si="12"/>
        <v>1142.7</v>
      </c>
    </row>
    <row r="971" spans="1:16" ht="12.75">
      <c r="A971" s="408">
        <v>2500</v>
      </c>
      <c r="B971" s="409" t="s">
        <v>911</v>
      </c>
      <c r="C971" s="408" t="s">
        <v>604</v>
      </c>
      <c r="D971" s="409" t="s">
        <v>605</v>
      </c>
      <c r="E971" s="408">
        <v>1.65</v>
      </c>
      <c r="F971" s="408">
        <v>61</v>
      </c>
      <c r="G971" s="408">
        <v>1</v>
      </c>
      <c r="H971" s="408">
        <v>78</v>
      </c>
      <c r="I971" s="408">
        <v>1</v>
      </c>
      <c r="J971" s="408">
        <v>141</v>
      </c>
      <c r="K971" s="408">
        <v>139.5</v>
      </c>
      <c r="L971" s="408">
        <v>82.5</v>
      </c>
      <c r="M971" s="408">
        <v>57</v>
      </c>
      <c r="N971" s="408">
        <v>230.18</v>
      </c>
      <c r="O971" s="408">
        <v>136.12</v>
      </c>
      <c r="P971" s="408">
        <v>94.05</v>
      </c>
    </row>
    <row r="972" spans="1:16" ht="12.75">
      <c r="A972" s="408">
        <v>2500</v>
      </c>
      <c r="B972" s="409" t="s">
        <v>911</v>
      </c>
      <c r="C972" s="408" t="s">
        <v>912</v>
      </c>
      <c r="D972" s="409" t="s">
        <v>913</v>
      </c>
      <c r="E972" s="408">
        <v>1.65</v>
      </c>
      <c r="F972" s="408">
        <v>157</v>
      </c>
      <c r="G972" s="408">
        <v>13</v>
      </c>
      <c r="H972" s="408">
        <v>257</v>
      </c>
      <c r="I972" s="408">
        <v>4</v>
      </c>
      <c r="J972" s="408">
        <v>431</v>
      </c>
      <c r="K972" s="408">
        <v>416</v>
      </c>
      <c r="L972" s="408">
        <v>325</v>
      </c>
      <c r="M972" s="408">
        <v>91</v>
      </c>
      <c r="N972" s="408">
        <v>686.4</v>
      </c>
      <c r="O972" s="408">
        <v>536.25</v>
      </c>
      <c r="P972" s="408">
        <v>150.15</v>
      </c>
    </row>
    <row r="973" spans="1:16" ht="12.75">
      <c r="A973" s="408">
        <v>2500</v>
      </c>
      <c r="B973" s="409" t="s">
        <v>911</v>
      </c>
      <c r="C973" s="408" t="s">
        <v>914</v>
      </c>
      <c r="D973" s="409" t="s">
        <v>915</v>
      </c>
      <c r="E973" s="408">
        <v>2.8</v>
      </c>
      <c r="F973" s="408">
        <v>106</v>
      </c>
      <c r="G973" s="408">
        <v>35</v>
      </c>
      <c r="H973" s="408">
        <v>261</v>
      </c>
      <c r="I973" s="408">
        <v>5</v>
      </c>
      <c r="J973" s="408">
        <v>407</v>
      </c>
      <c r="K973" s="408">
        <v>369.5</v>
      </c>
      <c r="L973" s="408">
        <v>375</v>
      </c>
      <c r="M973" s="408">
        <v>-5.5</v>
      </c>
      <c r="N973" s="408">
        <v>1034.6</v>
      </c>
      <c r="O973" s="408">
        <v>1050</v>
      </c>
      <c r="P973" s="408">
        <v>-15.4</v>
      </c>
    </row>
    <row r="974" spans="1:16" ht="12.75">
      <c r="A974" s="408">
        <v>2500</v>
      </c>
      <c r="B974" s="409" t="s">
        <v>911</v>
      </c>
      <c r="C974" s="408" t="s">
        <v>916</v>
      </c>
      <c r="D974" s="409" t="s">
        <v>857</v>
      </c>
      <c r="E974" s="408">
        <v>2.8</v>
      </c>
      <c r="F974" s="408">
        <v>9</v>
      </c>
      <c r="G974" s="408">
        <v>2</v>
      </c>
      <c r="H974" s="408">
        <v>10</v>
      </c>
      <c r="I974" s="408">
        <v>0</v>
      </c>
      <c r="J974" s="408">
        <v>21</v>
      </c>
      <c r="K974" s="408">
        <v>19</v>
      </c>
      <c r="L974" s="408">
        <v>12</v>
      </c>
      <c r="M974" s="408">
        <v>7</v>
      </c>
      <c r="N974" s="408">
        <v>53.2</v>
      </c>
      <c r="O974" s="408">
        <v>33.6</v>
      </c>
      <c r="P974" s="408">
        <v>19.6</v>
      </c>
    </row>
    <row r="975" spans="1:16" ht="12.75">
      <c r="A975" s="408">
        <v>2500</v>
      </c>
      <c r="B975" s="409" t="s">
        <v>911</v>
      </c>
      <c r="C975" s="408" t="s">
        <v>847</v>
      </c>
      <c r="D975" s="409" t="s">
        <v>848</v>
      </c>
      <c r="E975" s="408">
        <v>2.8</v>
      </c>
      <c r="F975" s="408">
        <v>42</v>
      </c>
      <c r="G975" s="408">
        <v>4</v>
      </c>
      <c r="H975" s="408">
        <v>70</v>
      </c>
      <c r="I975" s="408">
        <v>0</v>
      </c>
      <c r="J975" s="408">
        <v>116</v>
      </c>
      <c r="K975" s="408">
        <v>112</v>
      </c>
      <c r="L975" s="408">
        <v>109</v>
      </c>
      <c r="M975" s="408">
        <v>3</v>
      </c>
      <c r="N975" s="408">
        <v>313.6</v>
      </c>
      <c r="O975" s="408">
        <v>305.2</v>
      </c>
      <c r="P975" s="408">
        <v>8.4</v>
      </c>
    </row>
    <row r="976" spans="1:16" ht="12.75">
      <c r="A976" s="408">
        <v>2500</v>
      </c>
      <c r="B976" s="409" t="s">
        <v>911</v>
      </c>
      <c r="C976" s="408" t="s">
        <v>917</v>
      </c>
      <c r="D976" s="409" t="s">
        <v>918</v>
      </c>
      <c r="E976" s="408">
        <v>2.8</v>
      </c>
      <c r="F976" s="408">
        <v>31</v>
      </c>
      <c r="G976" s="408">
        <v>2</v>
      </c>
      <c r="H976" s="408">
        <v>61</v>
      </c>
      <c r="I976" s="408">
        <v>0</v>
      </c>
      <c r="J976" s="408">
        <v>94</v>
      </c>
      <c r="K976" s="408">
        <v>92</v>
      </c>
      <c r="L976" s="408">
        <v>89.5</v>
      </c>
      <c r="M976" s="408">
        <v>2.5</v>
      </c>
      <c r="N976" s="408">
        <v>257.6</v>
      </c>
      <c r="O976" s="408">
        <v>250.6</v>
      </c>
      <c r="P976" s="408">
        <v>7</v>
      </c>
    </row>
    <row r="977" spans="1:16" ht="12.75">
      <c r="A977" s="408">
        <v>2500</v>
      </c>
      <c r="B977" s="409" t="s">
        <v>911</v>
      </c>
      <c r="C977" s="408" t="s">
        <v>790</v>
      </c>
      <c r="D977" s="409" t="s">
        <v>791</v>
      </c>
      <c r="E977" s="408">
        <v>1.65</v>
      </c>
      <c r="F977" s="408">
        <v>536</v>
      </c>
      <c r="G977" s="408">
        <v>105</v>
      </c>
      <c r="H977" s="408">
        <v>825</v>
      </c>
      <c r="I977" s="408">
        <v>15</v>
      </c>
      <c r="J977" s="408">
        <v>1481</v>
      </c>
      <c r="K977" s="408">
        <v>1368.5</v>
      </c>
      <c r="L977" s="408">
        <v>1193</v>
      </c>
      <c r="M977" s="408">
        <v>175.5</v>
      </c>
      <c r="N977" s="408">
        <v>2258.02</v>
      </c>
      <c r="O977" s="408">
        <v>1968.45</v>
      </c>
      <c r="P977" s="408">
        <v>289.57</v>
      </c>
    </row>
    <row r="978" spans="1:16" ht="12.75">
      <c r="A978" s="408">
        <v>2500</v>
      </c>
      <c r="B978" s="409" t="s">
        <v>911</v>
      </c>
      <c r="C978" s="408" t="s">
        <v>295</v>
      </c>
      <c r="D978" s="409" t="s">
        <v>296</v>
      </c>
      <c r="E978" s="408">
        <v>2.8</v>
      </c>
      <c r="F978" s="408">
        <v>98</v>
      </c>
      <c r="G978" s="408">
        <v>19</v>
      </c>
      <c r="H978" s="408">
        <v>212</v>
      </c>
      <c r="I978" s="408">
        <v>3</v>
      </c>
      <c r="J978" s="408">
        <v>332</v>
      </c>
      <c r="K978" s="408">
        <v>311.5</v>
      </c>
      <c r="L978" s="408">
        <v>279.5</v>
      </c>
      <c r="M978" s="408">
        <v>32</v>
      </c>
      <c r="N978" s="408">
        <v>872.2</v>
      </c>
      <c r="O978" s="408">
        <v>782.6</v>
      </c>
      <c r="P978" s="408">
        <v>89.6</v>
      </c>
    </row>
    <row r="979" spans="1:16" ht="12.75">
      <c r="A979" s="408">
        <v>2500</v>
      </c>
      <c r="B979" s="409" t="s">
        <v>911</v>
      </c>
      <c r="C979" s="408" t="s">
        <v>299</v>
      </c>
      <c r="D979" s="409" t="s">
        <v>300</v>
      </c>
      <c r="E979" s="408">
        <v>1.65</v>
      </c>
      <c r="F979" s="408">
        <v>79</v>
      </c>
      <c r="G979" s="408">
        <v>2</v>
      </c>
      <c r="H979" s="408">
        <v>145</v>
      </c>
      <c r="I979" s="408">
        <v>0</v>
      </c>
      <c r="J979" s="408">
        <v>226</v>
      </c>
      <c r="K979" s="408">
        <v>224</v>
      </c>
      <c r="L979" s="408">
        <v>221</v>
      </c>
      <c r="M979" s="408">
        <v>3</v>
      </c>
      <c r="N979" s="408">
        <v>369.6</v>
      </c>
      <c r="O979" s="408">
        <v>364.65</v>
      </c>
      <c r="P979" s="408">
        <v>4.95</v>
      </c>
    </row>
    <row r="980" spans="1:16" ht="12.75">
      <c r="A980" s="408">
        <v>2500</v>
      </c>
      <c r="B980" s="409" t="s">
        <v>911</v>
      </c>
      <c r="C980" s="408" t="s">
        <v>305</v>
      </c>
      <c r="D980" s="409" t="s">
        <v>306</v>
      </c>
      <c r="E980" s="408">
        <v>1</v>
      </c>
      <c r="F980" s="408">
        <v>82</v>
      </c>
      <c r="G980" s="408">
        <v>2</v>
      </c>
      <c r="H980" s="408">
        <v>92</v>
      </c>
      <c r="I980" s="408">
        <v>0</v>
      </c>
      <c r="J980" s="408">
        <v>176</v>
      </c>
      <c r="K980" s="408">
        <v>174</v>
      </c>
      <c r="L980" s="408">
        <v>104</v>
      </c>
      <c r="M980" s="408">
        <v>70</v>
      </c>
      <c r="N980" s="408">
        <v>174</v>
      </c>
      <c r="O980" s="408">
        <v>104</v>
      </c>
      <c r="P980" s="408">
        <v>70</v>
      </c>
    </row>
    <row r="981" spans="1:16" ht="12.75">
      <c r="A981" s="408">
        <v>2500</v>
      </c>
      <c r="B981" s="409" t="s">
        <v>911</v>
      </c>
      <c r="C981" s="408" t="s">
        <v>307</v>
      </c>
      <c r="D981" s="409" t="s">
        <v>308</v>
      </c>
      <c r="E981" s="408">
        <v>1</v>
      </c>
      <c r="F981" s="408">
        <v>70</v>
      </c>
      <c r="G981" s="408">
        <v>1</v>
      </c>
      <c r="H981" s="408">
        <v>70</v>
      </c>
      <c r="I981" s="408">
        <v>0</v>
      </c>
      <c r="J981" s="408">
        <v>141</v>
      </c>
      <c r="K981" s="408">
        <v>140</v>
      </c>
      <c r="L981" s="408">
        <v>78.5</v>
      </c>
      <c r="M981" s="408">
        <v>61.5</v>
      </c>
      <c r="N981" s="408">
        <v>140</v>
      </c>
      <c r="O981" s="408">
        <v>78.5</v>
      </c>
      <c r="P981" s="408">
        <v>61.5</v>
      </c>
    </row>
    <row r="982" spans="1:16" ht="12.75">
      <c r="A982" s="408">
        <v>2500</v>
      </c>
      <c r="B982" s="409" t="s">
        <v>911</v>
      </c>
      <c r="C982" s="408" t="s">
        <v>647</v>
      </c>
      <c r="D982" s="409" t="s">
        <v>648</v>
      </c>
      <c r="E982" s="408">
        <v>1</v>
      </c>
      <c r="F982" s="408">
        <v>225</v>
      </c>
      <c r="G982" s="408">
        <v>39</v>
      </c>
      <c r="H982" s="408">
        <v>610</v>
      </c>
      <c r="I982" s="408">
        <v>11</v>
      </c>
      <c r="J982" s="408">
        <v>885</v>
      </c>
      <c r="K982" s="408">
        <v>840.5</v>
      </c>
      <c r="L982" s="408">
        <v>894.5</v>
      </c>
      <c r="M982" s="408">
        <v>-54</v>
      </c>
      <c r="N982" s="408">
        <v>840.5</v>
      </c>
      <c r="O982" s="408">
        <v>894.5</v>
      </c>
      <c r="P982" s="408">
        <v>-54</v>
      </c>
    </row>
    <row r="983" spans="1:16" ht="12.75">
      <c r="A983" s="408">
        <v>2500</v>
      </c>
      <c r="B983" s="409" t="s">
        <v>911</v>
      </c>
      <c r="C983" s="408" t="s">
        <v>612</v>
      </c>
      <c r="D983" s="409" t="s">
        <v>613</v>
      </c>
      <c r="E983" s="408">
        <v>1</v>
      </c>
      <c r="F983" s="408">
        <v>204</v>
      </c>
      <c r="G983" s="408">
        <v>8</v>
      </c>
      <c r="H983" s="408">
        <v>188</v>
      </c>
      <c r="I983" s="408">
        <v>0</v>
      </c>
      <c r="J983" s="408">
        <v>400</v>
      </c>
      <c r="K983" s="408">
        <v>392</v>
      </c>
      <c r="L983" s="408">
        <v>174</v>
      </c>
      <c r="M983" s="408">
        <v>218</v>
      </c>
      <c r="N983" s="408">
        <v>392</v>
      </c>
      <c r="O983" s="408">
        <v>174</v>
      </c>
      <c r="P983" s="408">
        <v>218</v>
      </c>
    </row>
    <row r="984" spans="1:16" ht="12.75">
      <c r="A984" s="408">
        <v>2500</v>
      </c>
      <c r="B984" s="409" t="s">
        <v>911</v>
      </c>
      <c r="C984" s="408" t="s">
        <v>668</v>
      </c>
      <c r="D984" s="409" t="s">
        <v>669</v>
      </c>
      <c r="E984" s="408">
        <v>1.65</v>
      </c>
      <c r="F984" s="408">
        <v>185</v>
      </c>
      <c r="G984" s="408">
        <v>35</v>
      </c>
      <c r="H984" s="408">
        <v>458</v>
      </c>
      <c r="I984" s="408">
        <v>20</v>
      </c>
      <c r="J984" s="408">
        <v>698</v>
      </c>
      <c r="K984" s="408">
        <v>653</v>
      </c>
      <c r="L984" s="408">
        <v>589.5</v>
      </c>
      <c r="M984" s="408">
        <v>63.5</v>
      </c>
      <c r="N984" s="408">
        <v>1077.45</v>
      </c>
      <c r="O984" s="408">
        <v>972.67</v>
      </c>
      <c r="P984" s="408">
        <v>104.77</v>
      </c>
    </row>
    <row r="985" spans="1:16" ht="12.75">
      <c r="A985" s="408">
        <v>2500</v>
      </c>
      <c r="B985" s="409" t="s">
        <v>911</v>
      </c>
      <c r="C985" s="408" t="s">
        <v>319</v>
      </c>
      <c r="D985" s="409" t="s">
        <v>320</v>
      </c>
      <c r="E985" s="408">
        <v>1</v>
      </c>
      <c r="F985" s="408">
        <v>95</v>
      </c>
      <c r="G985" s="408">
        <v>9</v>
      </c>
      <c r="H985" s="408">
        <v>212</v>
      </c>
      <c r="I985" s="408">
        <v>4</v>
      </c>
      <c r="J985" s="408">
        <v>320</v>
      </c>
      <c r="K985" s="408">
        <v>309</v>
      </c>
      <c r="L985" s="408">
        <v>289</v>
      </c>
      <c r="M985" s="408">
        <v>20</v>
      </c>
      <c r="N985" s="408">
        <v>309</v>
      </c>
      <c r="O985" s="408">
        <v>289</v>
      </c>
      <c r="P985" s="408">
        <v>20</v>
      </c>
    </row>
    <row r="986" spans="1:16" ht="12.75">
      <c r="A986" s="408">
        <v>2500</v>
      </c>
      <c r="B986" s="409" t="s">
        <v>911</v>
      </c>
      <c r="C986" s="408" t="s">
        <v>323</v>
      </c>
      <c r="D986" s="409" t="s">
        <v>324</v>
      </c>
      <c r="E986" s="408">
        <v>1</v>
      </c>
      <c r="F986" s="408">
        <v>106</v>
      </c>
      <c r="G986" s="408">
        <v>9</v>
      </c>
      <c r="H986" s="408">
        <v>208</v>
      </c>
      <c r="I986" s="408">
        <v>1</v>
      </c>
      <c r="J986" s="408">
        <v>324</v>
      </c>
      <c r="K986" s="408">
        <v>314.5</v>
      </c>
      <c r="L986" s="408">
        <v>262.5</v>
      </c>
      <c r="M986" s="408">
        <v>52</v>
      </c>
      <c r="N986" s="408">
        <v>314.5</v>
      </c>
      <c r="O986" s="408">
        <v>262.5</v>
      </c>
      <c r="P986" s="408">
        <v>52</v>
      </c>
    </row>
    <row r="987" spans="1:16" ht="12.75">
      <c r="A987" s="408">
        <v>2500</v>
      </c>
      <c r="B987" s="409" t="s">
        <v>911</v>
      </c>
      <c r="C987" s="408" t="s">
        <v>329</v>
      </c>
      <c r="D987" s="409" t="s">
        <v>330</v>
      </c>
      <c r="E987" s="408">
        <v>1.2</v>
      </c>
      <c r="F987" s="408">
        <v>67</v>
      </c>
      <c r="G987" s="408">
        <v>11</v>
      </c>
      <c r="H987" s="408">
        <v>169</v>
      </c>
      <c r="I987" s="408">
        <v>0</v>
      </c>
      <c r="J987" s="408">
        <v>247</v>
      </c>
      <c r="K987" s="408">
        <v>236</v>
      </c>
      <c r="L987" s="408">
        <v>224</v>
      </c>
      <c r="M987" s="408">
        <v>12</v>
      </c>
      <c r="N987" s="408">
        <v>283.2</v>
      </c>
      <c r="O987" s="408">
        <v>268.8</v>
      </c>
      <c r="P987" s="408">
        <v>14.4</v>
      </c>
    </row>
    <row r="988" spans="1:16" ht="12.75">
      <c r="A988" s="408">
        <v>2500</v>
      </c>
      <c r="B988" s="409" t="s">
        <v>911</v>
      </c>
      <c r="C988" s="408" t="s">
        <v>649</v>
      </c>
      <c r="D988" s="409" t="s">
        <v>650</v>
      </c>
      <c r="E988" s="408">
        <v>3.5</v>
      </c>
      <c r="F988" s="408">
        <v>10</v>
      </c>
      <c r="G988" s="408">
        <v>1</v>
      </c>
      <c r="H988" s="408">
        <v>51</v>
      </c>
      <c r="I988" s="408">
        <v>0</v>
      </c>
      <c r="J988" s="408">
        <v>62</v>
      </c>
      <c r="K988" s="408">
        <v>61</v>
      </c>
      <c r="L988" s="408">
        <v>62.5</v>
      </c>
      <c r="M988" s="408">
        <v>-1.5</v>
      </c>
      <c r="N988" s="408">
        <v>213.5</v>
      </c>
      <c r="O988" s="408">
        <v>218.75</v>
      </c>
      <c r="P988" s="408">
        <v>-5.25</v>
      </c>
    </row>
    <row r="989" spans="1:16" ht="12.75">
      <c r="A989" s="408">
        <v>2500</v>
      </c>
      <c r="B989" s="409" t="s">
        <v>911</v>
      </c>
      <c r="C989" s="408" t="s">
        <v>919</v>
      </c>
      <c r="D989" s="409" t="s">
        <v>915</v>
      </c>
      <c r="E989" s="408">
        <v>2.8</v>
      </c>
      <c r="F989" s="408">
        <v>0</v>
      </c>
      <c r="G989" s="408">
        <v>16</v>
      </c>
      <c r="H989" s="408">
        <v>199</v>
      </c>
      <c r="I989" s="408">
        <v>2</v>
      </c>
      <c r="J989" s="408">
        <v>217</v>
      </c>
      <c r="K989" s="408">
        <v>200</v>
      </c>
      <c r="L989" s="408">
        <v>300</v>
      </c>
      <c r="M989" s="408">
        <v>-100</v>
      </c>
      <c r="N989" s="408">
        <v>560</v>
      </c>
      <c r="O989" s="408">
        <v>840</v>
      </c>
      <c r="P989" s="408">
        <v>-280</v>
      </c>
    </row>
    <row r="990" spans="1:16" ht="12.75">
      <c r="A990" s="408">
        <v>2500</v>
      </c>
      <c r="B990" s="409" t="s">
        <v>911</v>
      </c>
      <c r="C990" s="408" t="s">
        <v>863</v>
      </c>
      <c r="D990" s="409" t="s">
        <v>848</v>
      </c>
      <c r="E990" s="408">
        <v>2.8</v>
      </c>
      <c r="F990" s="408">
        <v>0</v>
      </c>
      <c r="G990" s="408">
        <v>0</v>
      </c>
      <c r="H990" s="408">
        <v>36</v>
      </c>
      <c r="I990" s="408">
        <v>0</v>
      </c>
      <c r="J990" s="408">
        <v>36</v>
      </c>
      <c r="K990" s="408">
        <v>36</v>
      </c>
      <c r="L990" s="408">
        <v>57</v>
      </c>
      <c r="M990" s="408">
        <v>-21</v>
      </c>
      <c r="N990" s="408">
        <v>100.8</v>
      </c>
      <c r="O990" s="408">
        <v>159.6</v>
      </c>
      <c r="P990" s="408">
        <v>-58.8</v>
      </c>
    </row>
    <row r="991" spans="1:16" ht="12.75">
      <c r="A991" s="408">
        <v>2500</v>
      </c>
      <c r="B991" s="409" t="s">
        <v>911</v>
      </c>
      <c r="C991" s="408" t="s">
        <v>806</v>
      </c>
      <c r="D991" s="409" t="s">
        <v>807</v>
      </c>
      <c r="E991" s="408">
        <v>1.65</v>
      </c>
      <c r="F991" s="408">
        <v>0</v>
      </c>
      <c r="G991" s="408">
        <v>14</v>
      </c>
      <c r="H991" s="408">
        <v>34</v>
      </c>
      <c r="I991" s="408">
        <v>1</v>
      </c>
      <c r="J991" s="408">
        <v>49</v>
      </c>
      <c r="K991" s="408">
        <v>34.5</v>
      </c>
      <c r="L991" s="408">
        <v>152.5</v>
      </c>
      <c r="M991" s="408">
        <v>-118</v>
      </c>
      <c r="N991" s="408">
        <v>56.92</v>
      </c>
      <c r="O991" s="408">
        <v>251.62</v>
      </c>
      <c r="P991" s="408">
        <v>-194.7</v>
      </c>
    </row>
    <row r="992" spans="1:16" ht="12.75">
      <c r="A992" s="408">
        <v>2500</v>
      </c>
      <c r="B992" s="409" t="s">
        <v>911</v>
      </c>
      <c r="C992" s="408" t="s">
        <v>764</v>
      </c>
      <c r="D992" s="409" t="s">
        <v>669</v>
      </c>
      <c r="E992" s="408">
        <v>1.65</v>
      </c>
      <c r="F992" s="408">
        <v>0</v>
      </c>
      <c r="G992" s="408">
        <v>0</v>
      </c>
      <c r="H992" s="408">
        <v>67</v>
      </c>
      <c r="I992" s="408">
        <v>2</v>
      </c>
      <c r="J992" s="408">
        <v>69</v>
      </c>
      <c r="K992" s="408">
        <v>68</v>
      </c>
      <c r="L992" s="408">
        <v>96</v>
      </c>
      <c r="M992" s="408">
        <v>-28</v>
      </c>
      <c r="N992" s="408">
        <v>112.2</v>
      </c>
      <c r="O992" s="408">
        <v>158.4</v>
      </c>
      <c r="P992" s="408">
        <v>-46.2</v>
      </c>
    </row>
    <row r="993" spans="1:16" ht="12.75">
      <c r="A993" s="408">
        <v>2500</v>
      </c>
      <c r="B993" s="409" t="s">
        <v>911</v>
      </c>
      <c r="C993" s="408" t="s">
        <v>407</v>
      </c>
      <c r="D993" s="409" t="s">
        <v>408</v>
      </c>
      <c r="E993" s="408">
        <v>1.2</v>
      </c>
      <c r="F993" s="408">
        <v>27</v>
      </c>
      <c r="G993" s="408">
        <v>3</v>
      </c>
      <c r="H993" s="408">
        <v>124</v>
      </c>
      <c r="I993" s="408">
        <v>1</v>
      </c>
      <c r="J993" s="408">
        <v>155</v>
      </c>
      <c r="K993" s="408">
        <v>151.5</v>
      </c>
      <c r="L993" s="408">
        <v>150</v>
      </c>
      <c r="M993" s="408">
        <v>1.5</v>
      </c>
      <c r="N993" s="408">
        <v>181.8</v>
      </c>
      <c r="O993" s="408">
        <v>180</v>
      </c>
      <c r="P993" s="408">
        <v>1.8</v>
      </c>
    </row>
    <row r="994" spans="1:16" ht="12.75">
      <c r="A994" s="408">
        <v>2500</v>
      </c>
      <c r="B994" s="409" t="s">
        <v>911</v>
      </c>
      <c r="C994" s="408" t="s">
        <v>920</v>
      </c>
      <c r="D994" s="409" t="s">
        <v>918</v>
      </c>
      <c r="E994" s="408">
        <v>2.8</v>
      </c>
      <c r="F994" s="408">
        <v>0</v>
      </c>
      <c r="G994" s="408">
        <v>1</v>
      </c>
      <c r="H994" s="408">
        <v>24</v>
      </c>
      <c r="I994" s="408">
        <v>0</v>
      </c>
      <c r="J994" s="408">
        <v>25</v>
      </c>
      <c r="K994" s="408">
        <v>24</v>
      </c>
      <c r="L994" s="408">
        <v>30</v>
      </c>
      <c r="M994" s="408">
        <v>-6</v>
      </c>
      <c r="N994" s="408">
        <v>67.2</v>
      </c>
      <c r="O994" s="408">
        <v>84</v>
      </c>
      <c r="P994" s="408">
        <v>-16.8</v>
      </c>
    </row>
    <row r="995" spans="1:16" ht="12.75">
      <c r="A995" s="408">
        <v>2500</v>
      </c>
      <c r="B995" s="409" t="s">
        <v>911</v>
      </c>
      <c r="C995" s="408" t="s">
        <v>811</v>
      </c>
      <c r="D995" s="409" t="s">
        <v>807</v>
      </c>
      <c r="E995" s="408">
        <v>1.65</v>
      </c>
      <c r="F995" s="408">
        <v>0</v>
      </c>
      <c r="G995" s="408">
        <v>5</v>
      </c>
      <c r="H995" s="408">
        <v>442</v>
      </c>
      <c r="I995" s="408">
        <v>1</v>
      </c>
      <c r="J995" s="408">
        <v>448</v>
      </c>
      <c r="K995" s="408">
        <v>442.5</v>
      </c>
      <c r="L995" s="408">
        <v>240</v>
      </c>
      <c r="M995" s="408">
        <v>202.5</v>
      </c>
      <c r="N995" s="408">
        <v>730.12</v>
      </c>
      <c r="O995" s="408">
        <v>396</v>
      </c>
      <c r="P995" s="408">
        <v>334.12</v>
      </c>
    </row>
    <row r="996" spans="1:16" ht="12.75">
      <c r="A996" s="408">
        <v>2500</v>
      </c>
      <c r="B996" s="409" t="s">
        <v>911</v>
      </c>
      <c r="C996" s="408" t="s">
        <v>921</v>
      </c>
      <c r="D996" s="409" t="s">
        <v>296</v>
      </c>
      <c r="E996" s="408">
        <v>2.8</v>
      </c>
      <c r="F996" s="408">
        <v>0</v>
      </c>
      <c r="G996" s="408">
        <v>0</v>
      </c>
      <c r="H996" s="408">
        <v>56</v>
      </c>
      <c r="I996" s="408">
        <v>0</v>
      </c>
      <c r="J996" s="408">
        <v>56</v>
      </c>
      <c r="K996" s="408">
        <v>56</v>
      </c>
      <c r="L996" s="408">
        <v>59</v>
      </c>
      <c r="M996" s="408">
        <v>-3</v>
      </c>
      <c r="N996" s="408">
        <v>156.8</v>
      </c>
      <c r="O996" s="408">
        <v>165.2</v>
      </c>
      <c r="P996" s="408">
        <v>-8.4</v>
      </c>
    </row>
    <row r="997" spans="1:16" ht="12.75">
      <c r="A997" s="408">
        <v>2500</v>
      </c>
      <c r="B997" s="409" t="s">
        <v>911</v>
      </c>
      <c r="C997" s="408" t="s">
        <v>426</v>
      </c>
      <c r="D997" s="409" t="s">
        <v>300</v>
      </c>
      <c r="E997" s="408">
        <v>1.65</v>
      </c>
      <c r="F997" s="408">
        <v>0</v>
      </c>
      <c r="G997" s="408">
        <v>0</v>
      </c>
      <c r="H997" s="408">
        <v>80</v>
      </c>
      <c r="I997" s="408">
        <v>0</v>
      </c>
      <c r="J997" s="408">
        <v>80</v>
      </c>
      <c r="K997" s="408">
        <v>80</v>
      </c>
      <c r="L997" s="408">
        <v>35</v>
      </c>
      <c r="M997" s="408">
        <v>45</v>
      </c>
      <c r="N997" s="408">
        <v>132</v>
      </c>
      <c r="O997" s="408">
        <v>57.75</v>
      </c>
      <c r="P997" s="408">
        <v>74.25</v>
      </c>
    </row>
    <row r="998" spans="1:16" ht="12.75">
      <c r="A998" s="408">
        <v>2500</v>
      </c>
      <c r="B998" s="409" t="s">
        <v>911</v>
      </c>
      <c r="C998" s="408" t="s">
        <v>429</v>
      </c>
      <c r="D998" s="409" t="s">
        <v>306</v>
      </c>
      <c r="E998" s="408">
        <v>1</v>
      </c>
      <c r="F998" s="408">
        <v>0</v>
      </c>
      <c r="G998" s="408">
        <v>1</v>
      </c>
      <c r="H998" s="408">
        <v>45</v>
      </c>
      <c r="I998" s="408">
        <v>0</v>
      </c>
      <c r="J998" s="408">
        <v>46</v>
      </c>
      <c r="K998" s="408">
        <v>45</v>
      </c>
      <c r="L998" s="408">
        <v>32</v>
      </c>
      <c r="M998" s="408">
        <v>13</v>
      </c>
      <c r="N998" s="408">
        <v>45</v>
      </c>
      <c r="O998" s="408">
        <v>32</v>
      </c>
      <c r="P998" s="408">
        <v>13</v>
      </c>
    </row>
    <row r="999" spans="1:16" ht="12.75">
      <c r="A999" s="408">
        <v>2500</v>
      </c>
      <c r="B999" s="409" t="s">
        <v>911</v>
      </c>
      <c r="C999" s="408" t="s">
        <v>700</v>
      </c>
      <c r="D999" s="409" t="s">
        <v>648</v>
      </c>
      <c r="E999" s="408">
        <v>1</v>
      </c>
      <c r="F999" s="408">
        <v>0</v>
      </c>
      <c r="G999" s="408">
        <v>9</v>
      </c>
      <c r="H999" s="408">
        <v>315</v>
      </c>
      <c r="I999" s="408">
        <v>0</v>
      </c>
      <c r="J999" s="408">
        <v>324</v>
      </c>
      <c r="K999" s="408">
        <v>315</v>
      </c>
      <c r="L999" s="408">
        <v>316</v>
      </c>
      <c r="M999" s="408">
        <v>-1</v>
      </c>
      <c r="N999" s="408">
        <v>315</v>
      </c>
      <c r="O999" s="408">
        <v>316</v>
      </c>
      <c r="P999" s="408">
        <v>-1</v>
      </c>
    </row>
    <row r="1000" spans="1:16" ht="12.75">
      <c r="A1000" s="408">
        <v>2500</v>
      </c>
      <c r="B1000" s="409" t="s">
        <v>911</v>
      </c>
      <c r="C1000" s="408" t="s">
        <v>765</v>
      </c>
      <c r="D1000" s="409" t="s">
        <v>669</v>
      </c>
      <c r="E1000" s="408">
        <v>1.65</v>
      </c>
      <c r="F1000" s="408">
        <v>0</v>
      </c>
      <c r="G1000" s="408">
        <v>2</v>
      </c>
      <c r="H1000" s="408">
        <v>86</v>
      </c>
      <c r="I1000" s="408">
        <v>0</v>
      </c>
      <c r="J1000" s="408">
        <v>88</v>
      </c>
      <c r="K1000" s="408">
        <v>86</v>
      </c>
      <c r="L1000" s="408">
        <v>30</v>
      </c>
      <c r="M1000" s="408">
        <v>56</v>
      </c>
      <c r="N1000" s="408">
        <v>141.9</v>
      </c>
      <c r="O1000" s="408">
        <v>49.5</v>
      </c>
      <c r="P1000" s="408">
        <v>92.4</v>
      </c>
    </row>
    <row r="1001" spans="1:16" ht="12.75">
      <c r="A1001" s="408">
        <v>2500</v>
      </c>
      <c r="B1001" s="409" t="s">
        <v>911</v>
      </c>
      <c r="C1001" s="408" t="s">
        <v>435</v>
      </c>
      <c r="D1001" s="409" t="s">
        <v>320</v>
      </c>
      <c r="E1001" s="408">
        <v>1</v>
      </c>
      <c r="F1001" s="408">
        <v>0</v>
      </c>
      <c r="G1001" s="408">
        <v>0</v>
      </c>
      <c r="H1001" s="408">
        <v>40</v>
      </c>
      <c r="I1001" s="408">
        <v>0</v>
      </c>
      <c r="J1001" s="408">
        <v>40</v>
      </c>
      <c r="K1001" s="408">
        <v>40</v>
      </c>
      <c r="L1001" s="408">
        <v>34</v>
      </c>
      <c r="M1001" s="408">
        <v>6</v>
      </c>
      <c r="N1001" s="408">
        <v>40</v>
      </c>
      <c r="O1001" s="408">
        <v>34</v>
      </c>
      <c r="P1001" s="408">
        <v>6</v>
      </c>
    </row>
    <row r="1002" spans="1:16" ht="12.75">
      <c r="A1002" s="408">
        <v>2500</v>
      </c>
      <c r="B1002" s="409" t="s">
        <v>911</v>
      </c>
      <c r="C1002" s="408" t="s">
        <v>437</v>
      </c>
      <c r="D1002" s="409" t="s">
        <v>324</v>
      </c>
      <c r="E1002" s="408">
        <v>1</v>
      </c>
      <c r="F1002" s="408">
        <v>0</v>
      </c>
      <c r="G1002" s="408">
        <v>1</v>
      </c>
      <c r="H1002" s="408">
        <v>59</v>
      </c>
      <c r="I1002" s="408">
        <v>0</v>
      </c>
      <c r="J1002" s="408">
        <v>60</v>
      </c>
      <c r="K1002" s="408">
        <v>59</v>
      </c>
      <c r="L1002" s="408">
        <v>50</v>
      </c>
      <c r="M1002" s="408">
        <v>9</v>
      </c>
      <c r="N1002" s="408">
        <v>59</v>
      </c>
      <c r="O1002" s="408">
        <v>50</v>
      </c>
      <c r="P1002" s="408">
        <v>9</v>
      </c>
    </row>
    <row r="1003" spans="1:16" ht="12.75">
      <c r="A1003" s="408">
        <v>2500</v>
      </c>
      <c r="B1003" s="409" t="s">
        <v>911</v>
      </c>
      <c r="C1003" s="408" t="s">
        <v>463</v>
      </c>
      <c r="D1003" s="409" t="s">
        <v>365</v>
      </c>
      <c r="E1003" s="408">
        <v>2.8</v>
      </c>
      <c r="F1003" s="408">
        <v>0</v>
      </c>
      <c r="G1003" s="408">
        <v>3</v>
      </c>
      <c r="H1003" s="408">
        <v>8</v>
      </c>
      <c r="I1003" s="408">
        <v>0</v>
      </c>
      <c r="J1003" s="408">
        <v>11</v>
      </c>
      <c r="K1003" s="408">
        <v>8</v>
      </c>
      <c r="L1003" s="408">
        <v>10</v>
      </c>
      <c r="M1003" s="408">
        <v>-2</v>
      </c>
      <c r="N1003" s="408">
        <v>22.4</v>
      </c>
      <c r="O1003" s="408">
        <v>28</v>
      </c>
      <c r="P1003" s="408">
        <v>-5.6</v>
      </c>
    </row>
    <row r="1004" spans="1:16" ht="12.75">
      <c r="A1004" s="408">
        <v>2500</v>
      </c>
      <c r="B1004" s="409" t="s">
        <v>911</v>
      </c>
      <c r="C1004" s="408" t="s">
        <v>464</v>
      </c>
      <c r="D1004" s="409" t="s">
        <v>367</v>
      </c>
      <c r="E1004" s="408">
        <v>2.8</v>
      </c>
      <c r="F1004" s="408">
        <v>0</v>
      </c>
      <c r="G1004" s="408">
        <v>3</v>
      </c>
      <c r="H1004" s="408">
        <v>4</v>
      </c>
      <c r="I1004" s="408">
        <v>0</v>
      </c>
      <c r="J1004" s="408">
        <v>7</v>
      </c>
      <c r="K1004" s="408">
        <v>4</v>
      </c>
      <c r="L1004" s="408">
        <v>6</v>
      </c>
      <c r="M1004" s="408">
        <v>-2</v>
      </c>
      <c r="N1004" s="408">
        <v>11.2</v>
      </c>
      <c r="O1004" s="408">
        <v>16.8</v>
      </c>
      <c r="P1004" s="408">
        <v>-5.6</v>
      </c>
    </row>
    <row r="1005" spans="1:16" ht="12.75">
      <c r="A1005" s="408">
        <v>2500</v>
      </c>
      <c r="B1005" s="409" t="s">
        <v>911</v>
      </c>
      <c r="C1005" s="408" t="s">
        <v>465</v>
      </c>
      <c r="D1005" s="409" t="s">
        <v>369</v>
      </c>
      <c r="E1005" s="408">
        <v>2.8</v>
      </c>
      <c r="F1005" s="408">
        <v>0</v>
      </c>
      <c r="G1005" s="408">
        <v>17</v>
      </c>
      <c r="H1005" s="408">
        <v>52</v>
      </c>
      <c r="I1005" s="408">
        <v>2</v>
      </c>
      <c r="J1005" s="408">
        <v>71</v>
      </c>
      <c r="K1005" s="408">
        <v>53</v>
      </c>
      <c r="L1005" s="408">
        <v>51</v>
      </c>
      <c r="M1005" s="408">
        <v>2</v>
      </c>
      <c r="N1005" s="408">
        <v>148.4</v>
      </c>
      <c r="O1005" s="408">
        <v>142.8</v>
      </c>
      <c r="P1005" s="408">
        <v>5.6</v>
      </c>
    </row>
    <row r="1006" spans="1:16" ht="12.75">
      <c r="A1006" s="408">
        <v>2500</v>
      </c>
      <c r="B1006" s="409" t="s">
        <v>911</v>
      </c>
      <c r="C1006" s="408" t="s">
        <v>466</v>
      </c>
      <c r="D1006" s="409" t="s">
        <v>371</v>
      </c>
      <c r="E1006" s="408">
        <v>2.8</v>
      </c>
      <c r="F1006" s="408">
        <v>0</v>
      </c>
      <c r="G1006" s="408">
        <v>3</v>
      </c>
      <c r="H1006" s="408">
        <v>10</v>
      </c>
      <c r="I1006" s="408">
        <v>0</v>
      </c>
      <c r="J1006" s="408">
        <v>13</v>
      </c>
      <c r="K1006" s="408">
        <v>10</v>
      </c>
      <c r="L1006" s="408">
        <v>12</v>
      </c>
      <c r="M1006" s="408">
        <v>-2</v>
      </c>
      <c r="N1006" s="408">
        <v>28</v>
      </c>
      <c r="O1006" s="408">
        <v>33.6</v>
      </c>
      <c r="P1006" s="408">
        <v>-5.6</v>
      </c>
    </row>
    <row r="1007" spans="1:16" ht="12.75">
      <c r="A1007" s="408">
        <v>2500</v>
      </c>
      <c r="B1007" s="409" t="s">
        <v>911</v>
      </c>
      <c r="C1007" s="408" t="s">
        <v>864</v>
      </c>
      <c r="D1007" s="409" t="s">
        <v>830</v>
      </c>
      <c r="E1007" s="408">
        <v>2.8</v>
      </c>
      <c r="F1007" s="408">
        <v>0</v>
      </c>
      <c r="G1007" s="408">
        <v>14</v>
      </c>
      <c r="H1007" s="408">
        <v>24</v>
      </c>
      <c r="I1007" s="408">
        <v>0</v>
      </c>
      <c r="J1007" s="408">
        <v>38</v>
      </c>
      <c r="K1007" s="408">
        <v>24</v>
      </c>
      <c r="L1007" s="408">
        <v>34</v>
      </c>
      <c r="M1007" s="408">
        <v>-10</v>
      </c>
      <c r="N1007" s="408">
        <v>67.2</v>
      </c>
      <c r="O1007" s="408">
        <v>95.2</v>
      </c>
      <c r="P1007" s="408">
        <v>-28</v>
      </c>
    </row>
    <row r="1008" spans="1:16" ht="25.5">
      <c r="A1008" s="408">
        <v>2500</v>
      </c>
      <c r="B1008" s="409" t="s">
        <v>911</v>
      </c>
      <c r="C1008" s="408" t="s">
        <v>865</v>
      </c>
      <c r="D1008" s="409" t="s">
        <v>832</v>
      </c>
      <c r="E1008" s="408">
        <v>2.8</v>
      </c>
      <c r="F1008" s="408">
        <v>0</v>
      </c>
      <c r="G1008" s="408">
        <v>5</v>
      </c>
      <c r="H1008" s="408">
        <v>0</v>
      </c>
      <c r="I1008" s="408">
        <v>0</v>
      </c>
      <c r="J1008" s="408">
        <v>5</v>
      </c>
      <c r="K1008" s="408">
        <v>0</v>
      </c>
      <c r="L1008" s="408">
        <v>0</v>
      </c>
      <c r="M1008" s="408">
        <v>0</v>
      </c>
      <c r="N1008" s="408">
        <v>0</v>
      </c>
      <c r="O1008" s="408">
        <v>0</v>
      </c>
      <c r="P1008" s="408">
        <v>0</v>
      </c>
    </row>
    <row r="1009" spans="1:16" ht="12.75">
      <c r="A1009" s="408">
        <v>2500</v>
      </c>
      <c r="B1009" s="409" t="s">
        <v>911</v>
      </c>
      <c r="C1009" s="408" t="s">
        <v>866</v>
      </c>
      <c r="D1009" s="409" t="s">
        <v>857</v>
      </c>
      <c r="E1009" s="408">
        <v>2.8</v>
      </c>
      <c r="F1009" s="408">
        <v>0</v>
      </c>
      <c r="G1009" s="408">
        <v>6</v>
      </c>
      <c r="H1009" s="408">
        <v>15</v>
      </c>
      <c r="I1009" s="408">
        <v>0</v>
      </c>
      <c r="J1009" s="408">
        <v>21</v>
      </c>
      <c r="K1009" s="408">
        <v>15</v>
      </c>
      <c r="L1009" s="408">
        <v>9</v>
      </c>
      <c r="M1009" s="408">
        <v>6</v>
      </c>
      <c r="N1009" s="408">
        <v>42</v>
      </c>
      <c r="O1009" s="408">
        <v>25.2</v>
      </c>
      <c r="P1009" s="408">
        <v>16.8</v>
      </c>
    </row>
    <row r="1010" spans="1:16" ht="12.75">
      <c r="A1010" s="408">
        <v>2500</v>
      </c>
      <c r="B1010" s="409" t="s">
        <v>911</v>
      </c>
      <c r="C1010" s="408" t="s">
        <v>867</v>
      </c>
      <c r="D1010" s="409" t="s">
        <v>644</v>
      </c>
      <c r="E1010" s="408">
        <v>2.8</v>
      </c>
      <c r="F1010" s="408">
        <v>0</v>
      </c>
      <c r="G1010" s="408">
        <v>21</v>
      </c>
      <c r="H1010" s="408">
        <v>55</v>
      </c>
      <c r="I1010" s="408">
        <v>0</v>
      </c>
      <c r="J1010" s="408">
        <v>76</v>
      </c>
      <c r="K1010" s="408">
        <v>55</v>
      </c>
      <c r="L1010" s="408">
        <v>54</v>
      </c>
      <c r="M1010" s="408">
        <v>1</v>
      </c>
      <c r="N1010" s="408">
        <v>154</v>
      </c>
      <c r="O1010" s="408">
        <v>151.2</v>
      </c>
      <c r="P1010" s="408">
        <v>2.8</v>
      </c>
    </row>
    <row r="1011" spans="1:16" ht="25.5">
      <c r="A1011" s="408">
        <v>2500</v>
      </c>
      <c r="B1011" s="409" t="s">
        <v>911</v>
      </c>
      <c r="C1011" s="408" t="s">
        <v>824</v>
      </c>
      <c r="D1011" s="409" t="s">
        <v>793</v>
      </c>
      <c r="E1011" s="408">
        <v>1.65</v>
      </c>
      <c r="F1011" s="408">
        <v>0</v>
      </c>
      <c r="G1011" s="408">
        <v>55</v>
      </c>
      <c r="H1011" s="408">
        <v>85</v>
      </c>
      <c r="I1011" s="408">
        <v>0</v>
      </c>
      <c r="J1011" s="408">
        <v>140</v>
      </c>
      <c r="K1011" s="408">
        <v>85</v>
      </c>
      <c r="L1011" s="408">
        <v>84</v>
      </c>
      <c r="M1011" s="408">
        <v>1</v>
      </c>
      <c r="N1011" s="408">
        <v>140.25</v>
      </c>
      <c r="O1011" s="408">
        <v>138.6</v>
      </c>
      <c r="P1011" s="408">
        <v>1.65</v>
      </c>
    </row>
    <row r="1012" spans="1:16" ht="12.75">
      <c r="A1012" s="408">
        <v>2500</v>
      </c>
      <c r="B1012" s="409" t="s">
        <v>911</v>
      </c>
      <c r="C1012" s="408" t="s">
        <v>707</v>
      </c>
      <c r="D1012" s="409" t="s">
        <v>648</v>
      </c>
      <c r="E1012" s="408">
        <v>1</v>
      </c>
      <c r="F1012" s="408">
        <v>0</v>
      </c>
      <c r="G1012" s="408">
        <v>0</v>
      </c>
      <c r="H1012" s="408">
        <v>17</v>
      </c>
      <c r="I1012" s="408">
        <v>0</v>
      </c>
      <c r="J1012" s="408">
        <v>17</v>
      </c>
      <c r="K1012" s="408">
        <v>17</v>
      </c>
      <c r="L1012" s="408">
        <v>18</v>
      </c>
      <c r="M1012" s="408">
        <v>-1</v>
      </c>
      <c r="N1012" s="408">
        <v>17</v>
      </c>
      <c r="O1012" s="408">
        <v>18</v>
      </c>
      <c r="P1012" s="408">
        <v>-1</v>
      </c>
    </row>
    <row r="1013" spans="1:16" ht="12.75">
      <c r="A1013" s="408">
        <v>2500</v>
      </c>
      <c r="B1013" s="409" t="s">
        <v>911</v>
      </c>
      <c r="C1013" s="408" t="s">
        <v>766</v>
      </c>
      <c r="D1013" s="409" t="s">
        <v>669</v>
      </c>
      <c r="E1013" s="408">
        <v>1.65</v>
      </c>
      <c r="F1013" s="408">
        <v>0</v>
      </c>
      <c r="G1013" s="408">
        <v>7</v>
      </c>
      <c r="H1013" s="408">
        <v>10</v>
      </c>
      <c r="I1013" s="408">
        <v>0</v>
      </c>
      <c r="J1013" s="408">
        <v>17</v>
      </c>
      <c r="K1013" s="408">
        <v>10</v>
      </c>
      <c r="L1013" s="408">
        <v>15</v>
      </c>
      <c r="M1013" s="408">
        <v>-5</v>
      </c>
      <c r="N1013" s="408">
        <v>16.5</v>
      </c>
      <c r="O1013" s="408">
        <v>24.75</v>
      </c>
      <c r="P1013" s="408">
        <v>-8.25</v>
      </c>
    </row>
    <row r="1014" spans="1:16" ht="12.75">
      <c r="A1014" s="408">
        <v>2500</v>
      </c>
      <c r="B1014" s="409" t="s">
        <v>911</v>
      </c>
      <c r="C1014" s="408" t="s">
        <v>584</v>
      </c>
      <c r="D1014" s="409" t="s">
        <v>324</v>
      </c>
      <c r="E1014" s="408">
        <v>1</v>
      </c>
      <c r="F1014" s="408">
        <v>0</v>
      </c>
      <c r="G1014" s="408">
        <v>0</v>
      </c>
      <c r="H1014" s="408">
        <v>11</v>
      </c>
      <c r="I1014" s="408">
        <v>0</v>
      </c>
      <c r="J1014" s="408">
        <v>11</v>
      </c>
      <c r="K1014" s="408">
        <v>11</v>
      </c>
      <c r="L1014" s="408">
        <v>6</v>
      </c>
      <c r="M1014" s="408">
        <v>5</v>
      </c>
      <c r="N1014" s="408">
        <v>11</v>
      </c>
      <c r="O1014" s="408">
        <v>6</v>
      </c>
      <c r="P1014" s="408">
        <v>5</v>
      </c>
    </row>
    <row r="1015" spans="1:16" ht="13.5" thickBot="1">
      <c r="A1015" s="429"/>
      <c r="B1015" s="428"/>
      <c r="C1015" s="427"/>
      <c r="D1015" s="428"/>
      <c r="E1015" s="427"/>
      <c r="F1015" s="427"/>
      <c r="G1015" s="427"/>
      <c r="H1015" s="427"/>
      <c r="I1015" s="427"/>
      <c r="J1015" s="427"/>
      <c r="K1015" s="427"/>
      <c r="L1015" s="427"/>
      <c r="M1015" s="427"/>
      <c r="N1015" s="427"/>
      <c r="O1015" s="427"/>
      <c r="P1015" s="430"/>
    </row>
    <row r="1016" spans="1:16" ht="12.75">
      <c r="A1016" s="416">
        <v>2500</v>
      </c>
      <c r="B1016" s="417" t="s">
        <v>911</v>
      </c>
      <c r="C1016" s="418" t="s">
        <v>594</v>
      </c>
      <c r="D1016" s="417"/>
      <c r="E1016" s="418"/>
      <c r="F1016" s="418">
        <v>2163</v>
      </c>
      <c r="G1016" s="418">
        <v>298</v>
      </c>
      <c r="H1016" s="418">
        <v>3977</v>
      </c>
      <c r="I1016" s="418">
        <v>64</v>
      </c>
      <c r="J1016" s="418">
        <v>6502</v>
      </c>
      <c r="K1016" s="418">
        <v>6172</v>
      </c>
      <c r="L1016" s="418">
        <v>5365</v>
      </c>
      <c r="M1016" s="418">
        <v>807</v>
      </c>
      <c r="N1016" s="418">
        <v>9819.55</v>
      </c>
      <c r="O1016" s="418">
        <v>8690.2</v>
      </c>
      <c r="P1016" s="419">
        <v>1129.35</v>
      </c>
    </row>
    <row r="1017" spans="1:16" ht="12.75">
      <c r="A1017" s="420">
        <v>2500</v>
      </c>
      <c r="B1017" s="409" t="s">
        <v>911</v>
      </c>
      <c r="C1017" s="408" t="s">
        <v>595</v>
      </c>
      <c r="D1017" s="409"/>
      <c r="E1017" s="408"/>
      <c r="F1017" s="408">
        <v>27</v>
      </c>
      <c r="G1017" s="408">
        <v>33</v>
      </c>
      <c r="H1017" s="408">
        <v>460</v>
      </c>
      <c r="I1017" s="408">
        <v>6</v>
      </c>
      <c r="J1017" s="408">
        <v>526</v>
      </c>
      <c r="K1017" s="408">
        <v>490</v>
      </c>
      <c r="L1017" s="408">
        <v>755.5</v>
      </c>
      <c r="M1017" s="408">
        <v>-265.5</v>
      </c>
      <c r="N1017" s="408">
        <v>1011.72</v>
      </c>
      <c r="O1017" s="408">
        <v>1589.62</v>
      </c>
      <c r="P1017" s="421">
        <v>-577.9</v>
      </c>
    </row>
    <row r="1018" spans="1:16" ht="12.75">
      <c r="A1018" s="420">
        <v>2500</v>
      </c>
      <c r="B1018" s="409" t="s">
        <v>911</v>
      </c>
      <c r="C1018" s="408" t="s">
        <v>596</v>
      </c>
      <c r="D1018" s="409"/>
      <c r="E1018" s="408"/>
      <c r="F1018" s="408">
        <v>0</v>
      </c>
      <c r="G1018" s="408">
        <v>19</v>
      </c>
      <c r="H1018" s="408">
        <v>1147</v>
      </c>
      <c r="I1018" s="408">
        <v>1</v>
      </c>
      <c r="J1018" s="408">
        <v>1167</v>
      </c>
      <c r="K1018" s="408">
        <v>1147.5</v>
      </c>
      <c r="L1018" s="408">
        <v>826</v>
      </c>
      <c r="M1018" s="408">
        <v>321.5</v>
      </c>
      <c r="N1018" s="408">
        <v>1687.03</v>
      </c>
      <c r="O1018" s="408">
        <v>1184.45</v>
      </c>
      <c r="P1018" s="421">
        <v>502.58</v>
      </c>
    </row>
    <row r="1019" spans="1:16" ht="13.5" thickBot="1">
      <c r="A1019" s="422">
        <v>2500</v>
      </c>
      <c r="B1019" s="411" t="s">
        <v>911</v>
      </c>
      <c r="C1019" s="410" t="s">
        <v>597</v>
      </c>
      <c r="D1019" s="411"/>
      <c r="E1019" s="410"/>
      <c r="F1019" s="410">
        <v>0</v>
      </c>
      <c r="G1019" s="410">
        <v>134</v>
      </c>
      <c r="H1019" s="410">
        <v>291</v>
      </c>
      <c r="I1019" s="410">
        <v>2</v>
      </c>
      <c r="J1019" s="410">
        <v>427</v>
      </c>
      <c r="K1019" s="410">
        <v>292</v>
      </c>
      <c r="L1019" s="410">
        <v>299</v>
      </c>
      <c r="M1019" s="410">
        <v>-7</v>
      </c>
      <c r="N1019" s="410">
        <v>657.95</v>
      </c>
      <c r="O1019" s="410">
        <v>680.15</v>
      </c>
      <c r="P1019" s="423">
        <v>-22.2</v>
      </c>
    </row>
    <row r="1020" spans="1:16" ht="13.5" thickBot="1">
      <c r="A1020" s="424"/>
      <c r="B1020" s="425"/>
      <c r="C1020" s="426" t="s">
        <v>125</v>
      </c>
      <c r="D1020" s="425"/>
      <c r="E1020" s="426"/>
      <c r="F1020" s="426">
        <f aca="true" t="shared" si="13" ref="F1020:P1020">SUM(F1016:F1019)</f>
        <v>2190</v>
      </c>
      <c r="G1020" s="426">
        <f t="shared" si="13"/>
        <v>484</v>
      </c>
      <c r="H1020" s="426">
        <f t="shared" si="13"/>
        <v>5875</v>
      </c>
      <c r="I1020" s="426">
        <f t="shared" si="13"/>
        <v>73</v>
      </c>
      <c r="J1020" s="426">
        <f t="shared" si="13"/>
        <v>8622</v>
      </c>
      <c r="K1020" s="426">
        <f t="shared" si="13"/>
        <v>8101.5</v>
      </c>
      <c r="L1020" s="426">
        <f t="shared" si="13"/>
        <v>7245.5</v>
      </c>
      <c r="M1020" s="426">
        <f t="shared" si="13"/>
        <v>856</v>
      </c>
      <c r="N1020" s="426">
        <f t="shared" si="13"/>
        <v>13176.25</v>
      </c>
      <c r="O1020" s="426">
        <f t="shared" si="13"/>
        <v>12144.42</v>
      </c>
      <c r="P1020" s="426">
        <f t="shared" si="13"/>
        <v>1031.83</v>
      </c>
    </row>
    <row r="1021" spans="1:16" ht="12.75">
      <c r="A1021" s="408">
        <v>2600</v>
      </c>
      <c r="B1021" s="409" t="s">
        <v>922</v>
      </c>
      <c r="C1021" s="408" t="s">
        <v>776</v>
      </c>
      <c r="D1021" s="409" t="s">
        <v>777</v>
      </c>
      <c r="E1021" s="408">
        <v>1.65</v>
      </c>
      <c r="F1021" s="408">
        <v>797</v>
      </c>
      <c r="G1021" s="408">
        <v>74</v>
      </c>
      <c r="H1021" s="408">
        <v>1429</v>
      </c>
      <c r="I1021" s="408">
        <v>13</v>
      </c>
      <c r="J1021" s="408">
        <v>2313</v>
      </c>
      <c r="K1021" s="408">
        <v>2232.5</v>
      </c>
      <c r="L1021" s="408">
        <v>2011.5</v>
      </c>
      <c r="M1021" s="408">
        <v>221</v>
      </c>
      <c r="N1021" s="408">
        <v>3683.62</v>
      </c>
      <c r="O1021" s="408">
        <v>3318.97</v>
      </c>
      <c r="P1021" s="408">
        <v>364.65</v>
      </c>
    </row>
    <row r="1022" spans="1:16" ht="12.75">
      <c r="A1022" s="408">
        <v>2600</v>
      </c>
      <c r="B1022" s="409" t="s">
        <v>922</v>
      </c>
      <c r="C1022" s="408" t="s">
        <v>604</v>
      </c>
      <c r="D1022" s="409" t="s">
        <v>605</v>
      </c>
      <c r="E1022" s="408">
        <v>1.65</v>
      </c>
      <c r="F1022" s="408">
        <v>0</v>
      </c>
      <c r="G1022" s="408">
        <v>0</v>
      </c>
      <c r="H1022" s="408">
        <v>0</v>
      </c>
      <c r="I1022" s="408">
        <v>0</v>
      </c>
      <c r="J1022" s="408">
        <v>0</v>
      </c>
      <c r="K1022" s="408">
        <v>0</v>
      </c>
      <c r="L1022" s="408">
        <v>17.5</v>
      </c>
      <c r="M1022" s="408">
        <v>-17.5</v>
      </c>
      <c r="N1022" s="408">
        <v>0</v>
      </c>
      <c r="O1022" s="408">
        <v>28.88</v>
      </c>
      <c r="P1022" s="408">
        <v>-28.88</v>
      </c>
    </row>
    <row r="1023" spans="1:16" ht="25.5">
      <c r="A1023" s="408">
        <v>2600</v>
      </c>
      <c r="B1023" s="409" t="s">
        <v>922</v>
      </c>
      <c r="C1023" s="408" t="s">
        <v>923</v>
      </c>
      <c r="D1023" s="409" t="s">
        <v>924</v>
      </c>
      <c r="E1023" s="408">
        <v>1.65</v>
      </c>
      <c r="F1023" s="408">
        <v>828</v>
      </c>
      <c r="G1023" s="408">
        <v>65</v>
      </c>
      <c r="H1023" s="408">
        <v>1860</v>
      </c>
      <c r="I1023" s="408">
        <v>27</v>
      </c>
      <c r="J1023" s="408">
        <v>2780</v>
      </c>
      <c r="K1023" s="408">
        <v>2701.5</v>
      </c>
      <c r="L1023" s="408">
        <v>2930.5</v>
      </c>
      <c r="M1023" s="408">
        <v>-229</v>
      </c>
      <c r="N1023" s="408">
        <v>4457.48</v>
      </c>
      <c r="O1023" s="408">
        <v>4835.32</v>
      </c>
      <c r="P1023" s="408">
        <v>-377.85</v>
      </c>
    </row>
    <row r="1024" spans="1:16" ht="12.75">
      <c r="A1024" s="408">
        <v>2600</v>
      </c>
      <c r="B1024" s="409" t="s">
        <v>922</v>
      </c>
      <c r="C1024" s="408" t="s">
        <v>912</v>
      </c>
      <c r="D1024" s="409" t="s">
        <v>913</v>
      </c>
      <c r="E1024" s="408">
        <v>1.65</v>
      </c>
      <c r="F1024" s="408">
        <v>529</v>
      </c>
      <c r="G1024" s="408">
        <v>25</v>
      </c>
      <c r="H1024" s="408">
        <v>952</v>
      </c>
      <c r="I1024" s="408">
        <v>15</v>
      </c>
      <c r="J1024" s="408">
        <v>1521</v>
      </c>
      <c r="K1024" s="408">
        <v>1488.5</v>
      </c>
      <c r="L1024" s="408">
        <v>1268.5</v>
      </c>
      <c r="M1024" s="408">
        <v>220</v>
      </c>
      <c r="N1024" s="408">
        <v>2456.02</v>
      </c>
      <c r="O1024" s="408">
        <v>2093.02</v>
      </c>
      <c r="P1024" s="408">
        <v>363</v>
      </c>
    </row>
    <row r="1025" spans="1:16" ht="12.75">
      <c r="A1025" s="408">
        <v>2600</v>
      </c>
      <c r="B1025" s="409" t="s">
        <v>922</v>
      </c>
      <c r="C1025" s="408" t="s">
        <v>829</v>
      </c>
      <c r="D1025" s="409" t="s">
        <v>830</v>
      </c>
      <c r="E1025" s="408">
        <v>2.8</v>
      </c>
      <c r="F1025" s="408">
        <v>190</v>
      </c>
      <c r="G1025" s="408">
        <v>13</v>
      </c>
      <c r="H1025" s="408">
        <v>216</v>
      </c>
      <c r="I1025" s="408">
        <v>4</v>
      </c>
      <c r="J1025" s="408">
        <v>423</v>
      </c>
      <c r="K1025" s="408">
        <v>408</v>
      </c>
      <c r="L1025" s="408">
        <v>282.5</v>
      </c>
      <c r="M1025" s="408">
        <v>125.5</v>
      </c>
      <c r="N1025" s="408">
        <v>1142.4</v>
      </c>
      <c r="O1025" s="408">
        <v>791</v>
      </c>
      <c r="P1025" s="408">
        <v>351.4</v>
      </c>
    </row>
    <row r="1026" spans="1:16" ht="12.75">
      <c r="A1026" s="408">
        <v>2600</v>
      </c>
      <c r="B1026" s="409" t="s">
        <v>922</v>
      </c>
      <c r="C1026" s="408" t="s">
        <v>925</v>
      </c>
      <c r="D1026" s="409" t="s">
        <v>926</v>
      </c>
      <c r="E1026" s="408">
        <v>1.65</v>
      </c>
      <c r="F1026" s="408">
        <v>34</v>
      </c>
      <c r="G1026" s="408">
        <v>1</v>
      </c>
      <c r="H1026" s="408">
        <v>15</v>
      </c>
      <c r="I1026" s="408">
        <v>0</v>
      </c>
      <c r="J1026" s="408">
        <v>50</v>
      </c>
      <c r="K1026" s="408">
        <v>49</v>
      </c>
      <c r="L1026" s="408">
        <v>0</v>
      </c>
      <c r="M1026" s="408">
        <v>49</v>
      </c>
      <c r="N1026" s="408">
        <v>80.85</v>
      </c>
      <c r="O1026" s="408">
        <v>0</v>
      </c>
      <c r="P1026" s="408">
        <v>80.85</v>
      </c>
    </row>
    <row r="1027" spans="1:16" ht="12.75">
      <c r="A1027" s="408">
        <v>2600</v>
      </c>
      <c r="B1027" s="409" t="s">
        <v>922</v>
      </c>
      <c r="C1027" s="408" t="s">
        <v>847</v>
      </c>
      <c r="D1027" s="409" t="s">
        <v>848</v>
      </c>
      <c r="E1027" s="408">
        <v>2.8</v>
      </c>
      <c r="F1027" s="408">
        <v>48</v>
      </c>
      <c r="G1027" s="408">
        <v>11</v>
      </c>
      <c r="H1027" s="408">
        <v>111</v>
      </c>
      <c r="I1027" s="408">
        <v>2</v>
      </c>
      <c r="J1027" s="408">
        <v>172</v>
      </c>
      <c r="K1027" s="408">
        <v>160</v>
      </c>
      <c r="L1027" s="408">
        <v>195</v>
      </c>
      <c r="M1027" s="408">
        <v>-35</v>
      </c>
      <c r="N1027" s="408">
        <v>448</v>
      </c>
      <c r="O1027" s="408">
        <v>546</v>
      </c>
      <c r="P1027" s="408">
        <v>-98</v>
      </c>
    </row>
    <row r="1028" spans="1:16" ht="12.75">
      <c r="A1028" s="408">
        <v>2600</v>
      </c>
      <c r="B1028" s="409" t="s">
        <v>922</v>
      </c>
      <c r="C1028" s="408" t="s">
        <v>780</v>
      </c>
      <c r="D1028" s="409" t="s">
        <v>781</v>
      </c>
      <c r="E1028" s="408">
        <v>2.25</v>
      </c>
      <c r="F1028" s="408">
        <v>88</v>
      </c>
      <c r="G1028" s="408">
        <v>13</v>
      </c>
      <c r="H1028" s="408">
        <v>288</v>
      </c>
      <c r="I1028" s="408">
        <v>2</v>
      </c>
      <c r="J1028" s="408">
        <v>391</v>
      </c>
      <c r="K1028" s="408">
        <v>377</v>
      </c>
      <c r="L1028" s="408">
        <v>344</v>
      </c>
      <c r="M1028" s="408">
        <v>33</v>
      </c>
      <c r="N1028" s="408">
        <v>848.25</v>
      </c>
      <c r="O1028" s="408">
        <v>774</v>
      </c>
      <c r="P1028" s="408">
        <v>74.25</v>
      </c>
    </row>
    <row r="1029" spans="1:16" ht="12.75">
      <c r="A1029" s="408">
        <v>2600</v>
      </c>
      <c r="B1029" s="409" t="s">
        <v>922</v>
      </c>
      <c r="C1029" s="408" t="s">
        <v>927</v>
      </c>
      <c r="D1029" s="409" t="s">
        <v>928</v>
      </c>
      <c r="E1029" s="408">
        <v>2.25</v>
      </c>
      <c r="F1029" s="408">
        <v>53</v>
      </c>
      <c r="G1029" s="408">
        <v>1</v>
      </c>
      <c r="H1029" s="408">
        <v>43</v>
      </c>
      <c r="I1029" s="408">
        <v>0</v>
      </c>
      <c r="J1029" s="408">
        <v>97</v>
      </c>
      <c r="K1029" s="408">
        <v>96</v>
      </c>
      <c r="L1029" s="408">
        <v>39</v>
      </c>
      <c r="M1029" s="408">
        <v>57</v>
      </c>
      <c r="N1029" s="408">
        <v>216</v>
      </c>
      <c r="O1029" s="408">
        <v>87.75</v>
      </c>
      <c r="P1029" s="408">
        <v>128.25</v>
      </c>
    </row>
    <row r="1030" spans="1:16" ht="12.75">
      <c r="A1030" s="408">
        <v>2600</v>
      </c>
      <c r="B1030" s="409" t="s">
        <v>922</v>
      </c>
      <c r="C1030" s="408" t="s">
        <v>929</v>
      </c>
      <c r="D1030" s="409" t="s">
        <v>789</v>
      </c>
      <c r="E1030" s="408">
        <v>1.65</v>
      </c>
      <c r="F1030" s="408">
        <v>1006</v>
      </c>
      <c r="G1030" s="408">
        <v>59</v>
      </c>
      <c r="H1030" s="408">
        <v>1907</v>
      </c>
      <c r="I1030" s="408">
        <v>7</v>
      </c>
      <c r="J1030" s="408">
        <v>2979</v>
      </c>
      <c r="K1030" s="408">
        <v>2916.5</v>
      </c>
      <c r="L1030" s="408">
        <v>1958.5</v>
      </c>
      <c r="M1030" s="408">
        <v>958</v>
      </c>
      <c r="N1030" s="408">
        <v>4812.23</v>
      </c>
      <c r="O1030" s="408">
        <v>3231.52</v>
      </c>
      <c r="P1030" s="408">
        <v>1580.7</v>
      </c>
    </row>
    <row r="1031" spans="1:16" ht="12.75">
      <c r="A1031" s="408">
        <v>2600</v>
      </c>
      <c r="B1031" s="409" t="s">
        <v>922</v>
      </c>
      <c r="C1031" s="408" t="s">
        <v>930</v>
      </c>
      <c r="D1031" s="409" t="s">
        <v>931</v>
      </c>
      <c r="E1031" s="408">
        <v>1.65</v>
      </c>
      <c r="F1031" s="408">
        <v>108</v>
      </c>
      <c r="G1031" s="408">
        <v>9</v>
      </c>
      <c r="H1031" s="408">
        <v>133</v>
      </c>
      <c r="I1031" s="408">
        <v>0</v>
      </c>
      <c r="J1031" s="408">
        <v>250</v>
      </c>
      <c r="K1031" s="408">
        <v>241</v>
      </c>
      <c r="L1031" s="408">
        <v>234</v>
      </c>
      <c r="M1031" s="408">
        <v>7</v>
      </c>
      <c r="N1031" s="408">
        <v>397.65</v>
      </c>
      <c r="O1031" s="408">
        <v>386.1</v>
      </c>
      <c r="P1031" s="408">
        <v>11.55</v>
      </c>
    </row>
    <row r="1032" spans="1:16" ht="12.75">
      <c r="A1032" s="408">
        <v>2600</v>
      </c>
      <c r="B1032" s="409" t="s">
        <v>922</v>
      </c>
      <c r="C1032" s="408" t="s">
        <v>784</v>
      </c>
      <c r="D1032" s="409" t="s">
        <v>785</v>
      </c>
      <c r="E1032" s="408">
        <v>1.65</v>
      </c>
      <c r="F1032" s="408">
        <v>69</v>
      </c>
      <c r="G1032" s="408">
        <v>0</v>
      </c>
      <c r="H1032" s="408">
        <v>148</v>
      </c>
      <c r="I1032" s="408">
        <v>0</v>
      </c>
      <c r="J1032" s="408">
        <v>217</v>
      </c>
      <c r="K1032" s="408">
        <v>217</v>
      </c>
      <c r="L1032" s="408">
        <v>160</v>
      </c>
      <c r="M1032" s="408">
        <v>57</v>
      </c>
      <c r="N1032" s="408">
        <v>358.05</v>
      </c>
      <c r="O1032" s="408">
        <v>264</v>
      </c>
      <c r="P1032" s="408">
        <v>94.05</v>
      </c>
    </row>
    <row r="1033" spans="1:16" ht="12.75">
      <c r="A1033" s="408">
        <v>2600</v>
      </c>
      <c r="B1033" s="409" t="s">
        <v>922</v>
      </c>
      <c r="C1033" s="408" t="s">
        <v>932</v>
      </c>
      <c r="D1033" s="409" t="s">
        <v>910</v>
      </c>
      <c r="E1033" s="408">
        <v>1.65</v>
      </c>
      <c r="F1033" s="408">
        <v>64</v>
      </c>
      <c r="G1033" s="408">
        <v>4</v>
      </c>
      <c r="H1033" s="408">
        <v>176</v>
      </c>
      <c r="I1033" s="408">
        <v>1</v>
      </c>
      <c r="J1033" s="408">
        <v>245</v>
      </c>
      <c r="K1033" s="408">
        <v>240.5</v>
      </c>
      <c r="L1033" s="408">
        <v>194</v>
      </c>
      <c r="M1033" s="408">
        <v>46.5</v>
      </c>
      <c r="N1033" s="408">
        <v>396.82</v>
      </c>
      <c r="O1033" s="408">
        <v>320.1</v>
      </c>
      <c r="P1033" s="408">
        <v>76.72</v>
      </c>
    </row>
    <row r="1034" spans="1:16" ht="12.75">
      <c r="A1034" s="408">
        <v>2600</v>
      </c>
      <c r="B1034" s="409" t="s">
        <v>922</v>
      </c>
      <c r="C1034" s="408" t="s">
        <v>612</v>
      </c>
      <c r="D1034" s="409" t="s">
        <v>613</v>
      </c>
      <c r="E1034" s="408">
        <v>1</v>
      </c>
      <c r="F1034" s="408">
        <v>175</v>
      </c>
      <c r="G1034" s="408">
        <v>12</v>
      </c>
      <c r="H1034" s="408">
        <v>503</v>
      </c>
      <c r="I1034" s="408">
        <v>6</v>
      </c>
      <c r="J1034" s="408">
        <v>696</v>
      </c>
      <c r="K1034" s="408">
        <v>681</v>
      </c>
      <c r="L1034" s="408">
        <v>602.5</v>
      </c>
      <c r="M1034" s="408">
        <v>78.5</v>
      </c>
      <c r="N1034" s="408">
        <v>681</v>
      </c>
      <c r="O1034" s="408">
        <v>602.5</v>
      </c>
      <c r="P1034" s="408">
        <v>78.5</v>
      </c>
    </row>
    <row r="1035" spans="1:16" ht="12.75">
      <c r="A1035" s="408">
        <v>2600</v>
      </c>
      <c r="B1035" s="409" t="s">
        <v>922</v>
      </c>
      <c r="C1035" s="408" t="s">
        <v>668</v>
      </c>
      <c r="D1035" s="409" t="s">
        <v>669</v>
      </c>
      <c r="E1035" s="408">
        <v>1.65</v>
      </c>
      <c r="F1035" s="408">
        <v>128</v>
      </c>
      <c r="G1035" s="408">
        <v>12</v>
      </c>
      <c r="H1035" s="408">
        <v>453</v>
      </c>
      <c r="I1035" s="408">
        <v>0</v>
      </c>
      <c r="J1035" s="408">
        <v>593</v>
      </c>
      <c r="K1035" s="408">
        <v>581</v>
      </c>
      <c r="L1035" s="408">
        <v>399</v>
      </c>
      <c r="M1035" s="408">
        <v>182</v>
      </c>
      <c r="N1035" s="408">
        <v>958.65</v>
      </c>
      <c r="O1035" s="408">
        <v>658.35</v>
      </c>
      <c r="P1035" s="408">
        <v>300.3</v>
      </c>
    </row>
    <row r="1036" spans="1:16" ht="12.75">
      <c r="A1036" s="408">
        <v>2600</v>
      </c>
      <c r="B1036" s="409" t="s">
        <v>922</v>
      </c>
      <c r="C1036" s="408" t="s">
        <v>649</v>
      </c>
      <c r="D1036" s="409" t="s">
        <v>650</v>
      </c>
      <c r="E1036" s="408">
        <v>3.5</v>
      </c>
      <c r="F1036" s="408">
        <v>33</v>
      </c>
      <c r="G1036" s="408">
        <v>7</v>
      </c>
      <c r="H1036" s="408">
        <v>117</v>
      </c>
      <c r="I1036" s="408">
        <v>1</v>
      </c>
      <c r="J1036" s="408">
        <v>158</v>
      </c>
      <c r="K1036" s="408">
        <v>150.5</v>
      </c>
      <c r="L1036" s="408">
        <v>158.5</v>
      </c>
      <c r="M1036" s="408">
        <v>-8</v>
      </c>
      <c r="N1036" s="408">
        <v>526.75</v>
      </c>
      <c r="O1036" s="408">
        <v>554.75</v>
      </c>
      <c r="P1036" s="408">
        <v>-28</v>
      </c>
    </row>
    <row r="1037" spans="1:16" ht="12.75">
      <c r="A1037" s="408">
        <v>2600</v>
      </c>
      <c r="B1037" s="409" t="s">
        <v>922</v>
      </c>
      <c r="C1037" s="408" t="s">
        <v>798</v>
      </c>
      <c r="D1037" s="409" t="s">
        <v>799</v>
      </c>
      <c r="E1037" s="408">
        <v>1.65</v>
      </c>
      <c r="F1037" s="408">
        <v>0</v>
      </c>
      <c r="G1037" s="408">
        <v>14</v>
      </c>
      <c r="H1037" s="408">
        <v>841</v>
      </c>
      <c r="I1037" s="408">
        <v>6</v>
      </c>
      <c r="J1037" s="408">
        <v>861</v>
      </c>
      <c r="K1037" s="408">
        <v>844</v>
      </c>
      <c r="L1037" s="408">
        <v>1299.5</v>
      </c>
      <c r="M1037" s="408">
        <v>-455.5</v>
      </c>
      <c r="N1037" s="408">
        <v>1392.6</v>
      </c>
      <c r="O1037" s="408">
        <v>2144.18</v>
      </c>
      <c r="P1037" s="408">
        <v>-751.58</v>
      </c>
    </row>
    <row r="1038" spans="1:16" ht="12.75">
      <c r="A1038" s="408">
        <v>2600</v>
      </c>
      <c r="B1038" s="409" t="s">
        <v>922</v>
      </c>
      <c r="C1038" s="408" t="s">
        <v>800</v>
      </c>
      <c r="D1038" s="409" t="s">
        <v>605</v>
      </c>
      <c r="E1038" s="408">
        <v>1.65</v>
      </c>
      <c r="F1038" s="408">
        <v>0</v>
      </c>
      <c r="G1038" s="408">
        <v>22</v>
      </c>
      <c r="H1038" s="408">
        <v>179</v>
      </c>
      <c r="I1038" s="408">
        <v>2</v>
      </c>
      <c r="J1038" s="408">
        <v>203</v>
      </c>
      <c r="K1038" s="408">
        <v>180</v>
      </c>
      <c r="L1038" s="408">
        <v>762.5</v>
      </c>
      <c r="M1038" s="408">
        <v>-582.5</v>
      </c>
      <c r="N1038" s="408">
        <v>297</v>
      </c>
      <c r="O1038" s="408">
        <v>1258.12</v>
      </c>
      <c r="P1038" s="408">
        <v>-961.12</v>
      </c>
    </row>
    <row r="1039" spans="1:16" ht="25.5">
      <c r="A1039" s="408">
        <v>2600</v>
      </c>
      <c r="B1039" s="409" t="s">
        <v>922</v>
      </c>
      <c r="C1039" s="408" t="s">
        <v>855</v>
      </c>
      <c r="D1039" s="409" t="s">
        <v>832</v>
      </c>
      <c r="E1039" s="408">
        <v>2.8</v>
      </c>
      <c r="F1039" s="408">
        <v>0</v>
      </c>
      <c r="G1039" s="408">
        <v>1</v>
      </c>
      <c r="H1039" s="408">
        <v>69</v>
      </c>
      <c r="I1039" s="408">
        <v>0</v>
      </c>
      <c r="J1039" s="408">
        <v>70</v>
      </c>
      <c r="K1039" s="408">
        <v>69</v>
      </c>
      <c r="L1039" s="408">
        <v>99</v>
      </c>
      <c r="M1039" s="408">
        <v>-30</v>
      </c>
      <c r="N1039" s="408">
        <v>193.2</v>
      </c>
      <c r="O1039" s="408">
        <v>277.2</v>
      </c>
      <c r="P1039" s="408">
        <v>-84</v>
      </c>
    </row>
    <row r="1040" spans="1:16" ht="12.75">
      <c r="A1040" s="408">
        <v>2600</v>
      </c>
      <c r="B1040" s="409" t="s">
        <v>922</v>
      </c>
      <c r="C1040" s="408" t="s">
        <v>933</v>
      </c>
      <c r="D1040" s="409" t="s">
        <v>934</v>
      </c>
      <c r="E1040" s="408">
        <v>2.8</v>
      </c>
      <c r="F1040" s="408">
        <v>0</v>
      </c>
      <c r="G1040" s="408">
        <v>0</v>
      </c>
      <c r="H1040" s="408">
        <v>44</v>
      </c>
      <c r="I1040" s="408">
        <v>0</v>
      </c>
      <c r="J1040" s="408">
        <v>44</v>
      </c>
      <c r="K1040" s="408">
        <v>44</v>
      </c>
      <c r="L1040" s="408">
        <v>66</v>
      </c>
      <c r="M1040" s="408">
        <v>-22</v>
      </c>
      <c r="N1040" s="408">
        <v>123.2</v>
      </c>
      <c r="O1040" s="408">
        <v>184.8</v>
      </c>
      <c r="P1040" s="408">
        <v>-61.6</v>
      </c>
    </row>
    <row r="1041" spans="1:16" ht="12.75">
      <c r="A1041" s="408">
        <v>2600</v>
      </c>
      <c r="B1041" s="409" t="s">
        <v>922</v>
      </c>
      <c r="C1041" s="408" t="s">
        <v>858</v>
      </c>
      <c r="D1041" s="409" t="s">
        <v>644</v>
      </c>
      <c r="E1041" s="408">
        <v>2.8</v>
      </c>
      <c r="F1041" s="408">
        <v>0</v>
      </c>
      <c r="G1041" s="408">
        <v>3</v>
      </c>
      <c r="H1041" s="408">
        <v>46</v>
      </c>
      <c r="I1041" s="408">
        <v>0</v>
      </c>
      <c r="J1041" s="408">
        <v>49</v>
      </c>
      <c r="K1041" s="408">
        <v>46</v>
      </c>
      <c r="L1041" s="408">
        <v>78.5</v>
      </c>
      <c r="M1041" s="408">
        <v>-32.5</v>
      </c>
      <c r="N1041" s="408">
        <v>128.8</v>
      </c>
      <c r="O1041" s="408">
        <v>219.8</v>
      </c>
      <c r="P1041" s="408">
        <v>-91</v>
      </c>
    </row>
    <row r="1042" spans="1:16" ht="12.75">
      <c r="A1042" s="408">
        <v>2600</v>
      </c>
      <c r="B1042" s="409" t="s">
        <v>922</v>
      </c>
      <c r="C1042" s="408" t="s">
        <v>863</v>
      </c>
      <c r="D1042" s="409" t="s">
        <v>848</v>
      </c>
      <c r="E1042" s="408">
        <v>2.8</v>
      </c>
      <c r="F1042" s="408">
        <v>0</v>
      </c>
      <c r="G1042" s="408">
        <v>0</v>
      </c>
      <c r="H1042" s="408">
        <v>87</v>
      </c>
      <c r="I1042" s="408">
        <v>1</v>
      </c>
      <c r="J1042" s="408">
        <v>88</v>
      </c>
      <c r="K1042" s="408">
        <v>87.5</v>
      </c>
      <c r="L1042" s="408">
        <v>125</v>
      </c>
      <c r="M1042" s="408">
        <v>-37.5</v>
      </c>
      <c r="N1042" s="408">
        <v>245</v>
      </c>
      <c r="O1042" s="408">
        <v>350</v>
      </c>
      <c r="P1042" s="408">
        <v>-105</v>
      </c>
    </row>
    <row r="1043" spans="1:16" ht="12.75">
      <c r="A1043" s="408">
        <v>2600</v>
      </c>
      <c r="B1043" s="409" t="s">
        <v>922</v>
      </c>
      <c r="C1043" s="408" t="s">
        <v>802</v>
      </c>
      <c r="D1043" s="409" t="s">
        <v>789</v>
      </c>
      <c r="E1043" s="408">
        <v>1.65</v>
      </c>
      <c r="F1043" s="408">
        <v>0</v>
      </c>
      <c r="G1043" s="408">
        <v>178</v>
      </c>
      <c r="H1043" s="408">
        <v>1370</v>
      </c>
      <c r="I1043" s="408">
        <v>9</v>
      </c>
      <c r="J1043" s="408">
        <v>1557</v>
      </c>
      <c r="K1043" s="408">
        <v>1374.5</v>
      </c>
      <c r="L1043" s="408">
        <v>2017</v>
      </c>
      <c r="M1043" s="408">
        <v>-642.5</v>
      </c>
      <c r="N1043" s="408">
        <v>2267.93</v>
      </c>
      <c r="O1043" s="408">
        <v>3328.05</v>
      </c>
      <c r="P1043" s="408">
        <v>-1060.12</v>
      </c>
    </row>
    <row r="1044" spans="1:16" ht="12.75">
      <c r="A1044" s="408">
        <v>2600</v>
      </c>
      <c r="B1044" s="409" t="s">
        <v>922</v>
      </c>
      <c r="C1044" s="408" t="s">
        <v>805</v>
      </c>
      <c r="D1044" s="409" t="s">
        <v>785</v>
      </c>
      <c r="E1044" s="408">
        <v>1.65</v>
      </c>
      <c r="F1044" s="408">
        <v>0</v>
      </c>
      <c r="G1044" s="408">
        <v>5</v>
      </c>
      <c r="H1044" s="408">
        <v>114</v>
      </c>
      <c r="I1044" s="408">
        <v>0</v>
      </c>
      <c r="J1044" s="408">
        <v>119</v>
      </c>
      <c r="K1044" s="408">
        <v>114</v>
      </c>
      <c r="L1044" s="408">
        <v>161.5</v>
      </c>
      <c r="M1044" s="408">
        <v>-47.5</v>
      </c>
      <c r="N1044" s="408">
        <v>188.1</v>
      </c>
      <c r="O1044" s="408">
        <v>266.48</v>
      </c>
      <c r="P1044" s="408">
        <v>-78.38</v>
      </c>
    </row>
    <row r="1045" spans="1:16" ht="12.75">
      <c r="A1045" s="408">
        <v>2600</v>
      </c>
      <c r="B1045" s="409" t="s">
        <v>922</v>
      </c>
      <c r="C1045" s="408" t="s">
        <v>809</v>
      </c>
      <c r="D1045" s="409" t="s">
        <v>799</v>
      </c>
      <c r="E1045" s="408">
        <v>1.65</v>
      </c>
      <c r="F1045" s="408">
        <v>0</v>
      </c>
      <c r="G1045" s="408">
        <v>7</v>
      </c>
      <c r="H1045" s="408">
        <v>409</v>
      </c>
      <c r="I1045" s="408">
        <v>0</v>
      </c>
      <c r="J1045" s="408">
        <v>416</v>
      </c>
      <c r="K1045" s="408">
        <v>409</v>
      </c>
      <c r="L1045" s="408">
        <v>399</v>
      </c>
      <c r="M1045" s="408">
        <v>10</v>
      </c>
      <c r="N1045" s="408">
        <v>674.85</v>
      </c>
      <c r="O1045" s="408">
        <v>658.35</v>
      </c>
      <c r="P1045" s="408">
        <v>16.5</v>
      </c>
    </row>
    <row r="1046" spans="1:16" ht="12.75">
      <c r="A1046" s="408">
        <v>2600</v>
      </c>
      <c r="B1046" s="409" t="s">
        <v>922</v>
      </c>
      <c r="C1046" s="408" t="s">
        <v>625</v>
      </c>
      <c r="D1046" s="409" t="s">
        <v>605</v>
      </c>
      <c r="E1046" s="408">
        <v>1.65</v>
      </c>
      <c r="F1046" s="408">
        <v>0</v>
      </c>
      <c r="G1046" s="408">
        <v>1</v>
      </c>
      <c r="H1046" s="408">
        <v>3</v>
      </c>
      <c r="I1046" s="408">
        <v>0</v>
      </c>
      <c r="J1046" s="408">
        <v>4</v>
      </c>
      <c r="K1046" s="408">
        <v>3</v>
      </c>
      <c r="L1046" s="408">
        <v>14</v>
      </c>
      <c r="M1046" s="408">
        <v>-11</v>
      </c>
      <c r="N1046" s="408">
        <v>4.95</v>
      </c>
      <c r="O1046" s="408">
        <v>23.1</v>
      </c>
      <c r="P1046" s="408">
        <v>-18.15</v>
      </c>
    </row>
    <row r="1047" spans="1:16" ht="25.5">
      <c r="A1047" s="408">
        <v>2600</v>
      </c>
      <c r="B1047" s="409" t="s">
        <v>922</v>
      </c>
      <c r="C1047" s="408" t="s">
        <v>935</v>
      </c>
      <c r="D1047" s="409" t="s">
        <v>924</v>
      </c>
      <c r="E1047" s="408">
        <v>1.65</v>
      </c>
      <c r="F1047" s="408">
        <v>0</v>
      </c>
      <c r="G1047" s="408">
        <v>1</v>
      </c>
      <c r="H1047" s="408">
        <v>879</v>
      </c>
      <c r="I1047" s="408">
        <v>0</v>
      </c>
      <c r="J1047" s="408">
        <v>880</v>
      </c>
      <c r="K1047" s="408">
        <v>879</v>
      </c>
      <c r="L1047" s="408">
        <v>357</v>
      </c>
      <c r="M1047" s="408">
        <v>522</v>
      </c>
      <c r="N1047" s="408">
        <v>1450.35</v>
      </c>
      <c r="O1047" s="408">
        <v>589.05</v>
      </c>
      <c r="P1047" s="408">
        <v>861.3</v>
      </c>
    </row>
    <row r="1048" spans="1:16" ht="12.75">
      <c r="A1048" s="408">
        <v>2600</v>
      </c>
      <c r="B1048" s="409" t="s">
        <v>922</v>
      </c>
      <c r="C1048" s="408" t="s">
        <v>936</v>
      </c>
      <c r="D1048" s="409" t="s">
        <v>913</v>
      </c>
      <c r="E1048" s="408">
        <v>1.65</v>
      </c>
      <c r="F1048" s="408">
        <v>0</v>
      </c>
      <c r="G1048" s="408">
        <v>3</v>
      </c>
      <c r="H1048" s="408">
        <v>453</v>
      </c>
      <c r="I1048" s="408">
        <v>0</v>
      </c>
      <c r="J1048" s="408">
        <v>456</v>
      </c>
      <c r="K1048" s="408">
        <v>453</v>
      </c>
      <c r="L1048" s="408">
        <v>203</v>
      </c>
      <c r="M1048" s="408">
        <v>250</v>
      </c>
      <c r="N1048" s="408">
        <v>747.45</v>
      </c>
      <c r="O1048" s="408">
        <v>334.95</v>
      </c>
      <c r="P1048" s="408">
        <v>412.5</v>
      </c>
    </row>
    <row r="1049" spans="1:16" ht="25.5">
      <c r="A1049" s="408">
        <v>2600</v>
      </c>
      <c r="B1049" s="409" t="s">
        <v>922</v>
      </c>
      <c r="C1049" s="408" t="s">
        <v>937</v>
      </c>
      <c r="D1049" s="409" t="s">
        <v>832</v>
      </c>
      <c r="E1049" s="408">
        <v>2.8</v>
      </c>
      <c r="F1049" s="408">
        <v>0</v>
      </c>
      <c r="G1049" s="408">
        <v>0</v>
      </c>
      <c r="H1049" s="408">
        <v>9</v>
      </c>
      <c r="I1049" s="408">
        <v>0</v>
      </c>
      <c r="J1049" s="408">
        <v>9</v>
      </c>
      <c r="K1049" s="408">
        <v>9</v>
      </c>
      <c r="L1049" s="408">
        <v>6</v>
      </c>
      <c r="M1049" s="408">
        <v>3</v>
      </c>
      <c r="N1049" s="408">
        <v>25.2</v>
      </c>
      <c r="O1049" s="408">
        <v>16.8</v>
      </c>
      <c r="P1049" s="408">
        <v>8.4</v>
      </c>
    </row>
    <row r="1050" spans="1:16" ht="12.75">
      <c r="A1050" s="408">
        <v>2600</v>
      </c>
      <c r="B1050" s="409" t="s">
        <v>922</v>
      </c>
      <c r="C1050" s="408" t="s">
        <v>938</v>
      </c>
      <c r="D1050" s="409" t="s">
        <v>934</v>
      </c>
      <c r="E1050" s="408">
        <v>2.8</v>
      </c>
      <c r="F1050" s="408">
        <v>0</v>
      </c>
      <c r="G1050" s="408">
        <v>0</v>
      </c>
      <c r="H1050" s="408">
        <v>4</v>
      </c>
      <c r="I1050" s="408">
        <v>0</v>
      </c>
      <c r="J1050" s="408">
        <v>4</v>
      </c>
      <c r="K1050" s="408">
        <v>4</v>
      </c>
      <c r="L1050" s="408">
        <v>1</v>
      </c>
      <c r="M1050" s="408">
        <v>3</v>
      </c>
      <c r="N1050" s="408">
        <v>11.2</v>
      </c>
      <c r="O1050" s="408">
        <v>2.8</v>
      </c>
      <c r="P1050" s="408">
        <v>8.4</v>
      </c>
    </row>
    <row r="1051" spans="1:16" ht="25.5">
      <c r="A1051" s="408">
        <v>2600</v>
      </c>
      <c r="B1051" s="409" t="s">
        <v>922</v>
      </c>
      <c r="C1051" s="408" t="s">
        <v>939</v>
      </c>
      <c r="D1051" s="409" t="s">
        <v>940</v>
      </c>
      <c r="E1051" s="408">
        <v>2.8</v>
      </c>
      <c r="F1051" s="408">
        <v>0</v>
      </c>
      <c r="G1051" s="408">
        <v>0</v>
      </c>
      <c r="H1051" s="408">
        <v>12</v>
      </c>
      <c r="I1051" s="408">
        <v>0</v>
      </c>
      <c r="J1051" s="408">
        <v>12</v>
      </c>
      <c r="K1051" s="408">
        <v>12</v>
      </c>
      <c r="L1051" s="408">
        <v>9</v>
      </c>
      <c r="M1051" s="408">
        <v>3</v>
      </c>
      <c r="N1051" s="408">
        <v>33.6</v>
      </c>
      <c r="O1051" s="408">
        <v>25.2</v>
      </c>
      <c r="P1051" s="408">
        <v>8.4</v>
      </c>
    </row>
    <row r="1052" spans="1:16" ht="12.75">
      <c r="A1052" s="408">
        <v>2600</v>
      </c>
      <c r="B1052" s="409" t="s">
        <v>922</v>
      </c>
      <c r="C1052" s="408" t="s">
        <v>941</v>
      </c>
      <c r="D1052" s="409" t="s">
        <v>848</v>
      </c>
      <c r="E1052" s="408">
        <v>2.8</v>
      </c>
      <c r="F1052" s="408">
        <v>0</v>
      </c>
      <c r="G1052" s="408">
        <v>0</v>
      </c>
      <c r="H1052" s="408">
        <v>24</v>
      </c>
      <c r="I1052" s="408">
        <v>0</v>
      </c>
      <c r="J1052" s="408">
        <v>24</v>
      </c>
      <c r="K1052" s="408">
        <v>24</v>
      </c>
      <c r="L1052" s="408">
        <v>18</v>
      </c>
      <c r="M1052" s="408">
        <v>6</v>
      </c>
      <c r="N1052" s="408">
        <v>67.2</v>
      </c>
      <c r="O1052" s="408">
        <v>50.4</v>
      </c>
      <c r="P1052" s="408">
        <v>16.8</v>
      </c>
    </row>
    <row r="1053" spans="1:16" ht="12.75">
      <c r="A1053" s="408">
        <v>2600</v>
      </c>
      <c r="B1053" s="409" t="s">
        <v>922</v>
      </c>
      <c r="C1053" s="408" t="s">
        <v>810</v>
      </c>
      <c r="D1053" s="409" t="s">
        <v>781</v>
      </c>
      <c r="E1053" s="408">
        <v>2.25</v>
      </c>
      <c r="F1053" s="408">
        <v>0</v>
      </c>
      <c r="G1053" s="408">
        <v>2</v>
      </c>
      <c r="H1053" s="408">
        <v>144</v>
      </c>
      <c r="I1053" s="408">
        <v>0</v>
      </c>
      <c r="J1053" s="408">
        <v>146</v>
      </c>
      <c r="K1053" s="408">
        <v>144</v>
      </c>
      <c r="L1053" s="408">
        <v>152</v>
      </c>
      <c r="M1053" s="408">
        <v>-8</v>
      </c>
      <c r="N1053" s="408">
        <v>324</v>
      </c>
      <c r="O1053" s="408">
        <v>342</v>
      </c>
      <c r="P1053" s="408">
        <v>-18</v>
      </c>
    </row>
    <row r="1054" spans="1:16" ht="12.75">
      <c r="A1054" s="408">
        <v>2600</v>
      </c>
      <c r="B1054" s="409" t="s">
        <v>922</v>
      </c>
      <c r="C1054" s="408" t="s">
        <v>942</v>
      </c>
      <c r="D1054" s="409" t="s">
        <v>910</v>
      </c>
      <c r="E1054" s="408">
        <v>1.65</v>
      </c>
      <c r="F1054" s="408">
        <v>0</v>
      </c>
      <c r="G1054" s="408">
        <v>8</v>
      </c>
      <c r="H1054" s="408">
        <v>47</v>
      </c>
      <c r="I1054" s="408">
        <v>1</v>
      </c>
      <c r="J1054" s="408">
        <v>56</v>
      </c>
      <c r="K1054" s="408">
        <v>47.5</v>
      </c>
      <c r="L1054" s="408">
        <v>55.5</v>
      </c>
      <c r="M1054" s="408">
        <v>-8</v>
      </c>
      <c r="N1054" s="408">
        <v>78.38</v>
      </c>
      <c r="O1054" s="408">
        <v>91.57</v>
      </c>
      <c r="P1054" s="408">
        <v>-13.2</v>
      </c>
    </row>
    <row r="1055" spans="1:16" ht="12.75">
      <c r="A1055" s="408">
        <v>2600</v>
      </c>
      <c r="B1055" s="409" t="s">
        <v>922</v>
      </c>
      <c r="C1055" s="408" t="s">
        <v>627</v>
      </c>
      <c r="D1055" s="409" t="s">
        <v>613</v>
      </c>
      <c r="E1055" s="408">
        <v>1</v>
      </c>
      <c r="F1055" s="408">
        <v>0</v>
      </c>
      <c r="G1055" s="408">
        <v>18</v>
      </c>
      <c r="H1055" s="408">
        <v>909</v>
      </c>
      <c r="I1055" s="408">
        <v>43</v>
      </c>
      <c r="J1055" s="408">
        <v>970</v>
      </c>
      <c r="K1055" s="408">
        <v>930.5</v>
      </c>
      <c r="L1055" s="408">
        <v>854</v>
      </c>
      <c r="M1055" s="408">
        <v>76.5</v>
      </c>
      <c r="N1055" s="408">
        <v>930.5</v>
      </c>
      <c r="O1055" s="408">
        <v>854</v>
      </c>
      <c r="P1055" s="408">
        <v>76.5</v>
      </c>
    </row>
    <row r="1056" spans="1:16" ht="12.75">
      <c r="A1056" s="408">
        <v>2600</v>
      </c>
      <c r="B1056" s="409" t="s">
        <v>922</v>
      </c>
      <c r="C1056" s="408" t="s">
        <v>652</v>
      </c>
      <c r="D1056" s="409" t="s">
        <v>650</v>
      </c>
      <c r="E1056" s="408">
        <v>3.5</v>
      </c>
      <c r="F1056" s="408">
        <v>0</v>
      </c>
      <c r="G1056" s="408">
        <v>1</v>
      </c>
      <c r="H1056" s="408">
        <v>81</v>
      </c>
      <c r="I1056" s="408">
        <v>1</v>
      </c>
      <c r="J1056" s="408">
        <v>83</v>
      </c>
      <c r="K1056" s="408">
        <v>81.5</v>
      </c>
      <c r="L1056" s="408">
        <v>96</v>
      </c>
      <c r="M1056" s="408">
        <v>-14.5</v>
      </c>
      <c r="N1056" s="408">
        <v>285.25</v>
      </c>
      <c r="O1056" s="408">
        <v>336</v>
      </c>
      <c r="P1056" s="408">
        <v>-50.75</v>
      </c>
    </row>
    <row r="1057" spans="1:16" ht="12.75">
      <c r="A1057" s="408">
        <v>2600</v>
      </c>
      <c r="B1057" s="409" t="s">
        <v>922</v>
      </c>
      <c r="C1057" s="408" t="s">
        <v>466</v>
      </c>
      <c r="D1057" s="409" t="s">
        <v>371</v>
      </c>
      <c r="E1057" s="408">
        <v>2.8</v>
      </c>
      <c r="F1057" s="408">
        <v>0</v>
      </c>
      <c r="G1057" s="408">
        <v>8</v>
      </c>
      <c r="H1057" s="408">
        <v>34</v>
      </c>
      <c r="I1057" s="408">
        <v>0</v>
      </c>
      <c r="J1057" s="408">
        <v>42</v>
      </c>
      <c r="K1057" s="408">
        <v>34</v>
      </c>
      <c r="L1057" s="408">
        <v>34</v>
      </c>
      <c r="M1057" s="408">
        <v>0</v>
      </c>
      <c r="N1057" s="408">
        <v>95.2</v>
      </c>
      <c r="O1057" s="408">
        <v>95.2</v>
      </c>
      <c r="P1057" s="408">
        <v>0</v>
      </c>
    </row>
    <row r="1058" spans="1:16" ht="12.75">
      <c r="A1058" s="408">
        <v>2600</v>
      </c>
      <c r="B1058" s="409" t="s">
        <v>922</v>
      </c>
      <c r="C1058" s="408" t="s">
        <v>467</v>
      </c>
      <c r="D1058" s="409" t="s">
        <v>468</v>
      </c>
      <c r="E1058" s="408">
        <v>2.8</v>
      </c>
      <c r="F1058" s="408">
        <v>0</v>
      </c>
      <c r="G1058" s="408">
        <v>8</v>
      </c>
      <c r="H1058" s="408">
        <v>16</v>
      </c>
      <c r="I1058" s="408">
        <v>0</v>
      </c>
      <c r="J1058" s="408">
        <v>24</v>
      </c>
      <c r="K1058" s="408">
        <v>16</v>
      </c>
      <c r="L1058" s="408">
        <v>19.5</v>
      </c>
      <c r="M1058" s="408">
        <v>-3.5</v>
      </c>
      <c r="N1058" s="408">
        <v>44.8</v>
      </c>
      <c r="O1058" s="408">
        <v>54.6</v>
      </c>
      <c r="P1058" s="408">
        <v>-9.8</v>
      </c>
    </row>
    <row r="1059" spans="1:16" ht="12.75">
      <c r="A1059" s="408">
        <v>2600</v>
      </c>
      <c r="B1059" s="409" t="s">
        <v>922</v>
      </c>
      <c r="C1059" s="408" t="s">
        <v>905</v>
      </c>
      <c r="D1059" s="409" t="s">
        <v>906</v>
      </c>
      <c r="E1059" s="408">
        <v>1.65</v>
      </c>
      <c r="F1059" s="408">
        <v>0</v>
      </c>
      <c r="G1059" s="408">
        <v>77</v>
      </c>
      <c r="H1059" s="408">
        <v>160</v>
      </c>
      <c r="I1059" s="408">
        <v>1</v>
      </c>
      <c r="J1059" s="408">
        <v>238</v>
      </c>
      <c r="K1059" s="408">
        <v>160.5</v>
      </c>
      <c r="L1059" s="408">
        <v>165</v>
      </c>
      <c r="M1059" s="408">
        <v>-4.5</v>
      </c>
      <c r="N1059" s="408">
        <v>264.82</v>
      </c>
      <c r="O1059" s="408">
        <v>272.25</v>
      </c>
      <c r="P1059" s="408">
        <v>-7.43</v>
      </c>
    </row>
    <row r="1060" spans="1:16" ht="12.75">
      <c r="A1060" s="408">
        <v>2600</v>
      </c>
      <c r="B1060" s="409" t="s">
        <v>922</v>
      </c>
      <c r="C1060" s="408" t="s">
        <v>907</v>
      </c>
      <c r="D1060" s="409" t="s">
        <v>640</v>
      </c>
      <c r="E1060" s="408">
        <v>1.65</v>
      </c>
      <c r="F1060" s="408">
        <v>0</v>
      </c>
      <c r="G1060" s="408">
        <v>34</v>
      </c>
      <c r="H1060" s="408">
        <v>39</v>
      </c>
      <c r="I1060" s="408">
        <v>1</v>
      </c>
      <c r="J1060" s="408">
        <v>74</v>
      </c>
      <c r="K1060" s="408">
        <v>39.5</v>
      </c>
      <c r="L1060" s="408">
        <v>47</v>
      </c>
      <c r="M1060" s="408">
        <v>-7.5</v>
      </c>
      <c r="N1060" s="408">
        <v>65.17</v>
      </c>
      <c r="O1060" s="408">
        <v>77.55</v>
      </c>
      <c r="P1060" s="408">
        <v>-12.38</v>
      </c>
    </row>
    <row r="1061" spans="1:16" ht="25.5">
      <c r="A1061" s="408">
        <v>2600</v>
      </c>
      <c r="B1061" s="409" t="s">
        <v>922</v>
      </c>
      <c r="C1061" s="408" t="s">
        <v>943</v>
      </c>
      <c r="D1061" s="409" t="s">
        <v>924</v>
      </c>
      <c r="E1061" s="408">
        <v>1.65</v>
      </c>
      <c r="F1061" s="408">
        <v>0</v>
      </c>
      <c r="G1061" s="408">
        <v>97</v>
      </c>
      <c r="H1061" s="408">
        <v>248</v>
      </c>
      <c r="I1061" s="408">
        <v>0</v>
      </c>
      <c r="J1061" s="408">
        <v>345</v>
      </c>
      <c r="K1061" s="408">
        <v>248</v>
      </c>
      <c r="L1061" s="408">
        <v>244</v>
      </c>
      <c r="M1061" s="408">
        <v>4</v>
      </c>
      <c r="N1061" s="408">
        <v>409.2</v>
      </c>
      <c r="O1061" s="408">
        <v>402.6</v>
      </c>
      <c r="P1061" s="408">
        <v>6.6</v>
      </c>
    </row>
    <row r="1062" spans="1:16" ht="12.75">
      <c r="A1062" s="408">
        <v>2600</v>
      </c>
      <c r="B1062" s="409" t="s">
        <v>922</v>
      </c>
      <c r="C1062" s="408" t="s">
        <v>944</v>
      </c>
      <c r="D1062" s="409" t="s">
        <v>913</v>
      </c>
      <c r="E1062" s="408">
        <v>1.65</v>
      </c>
      <c r="F1062" s="408">
        <v>0</v>
      </c>
      <c r="G1062" s="408">
        <v>26</v>
      </c>
      <c r="H1062" s="408">
        <v>85</v>
      </c>
      <c r="I1062" s="408">
        <v>0</v>
      </c>
      <c r="J1062" s="408">
        <v>111</v>
      </c>
      <c r="K1062" s="408">
        <v>85</v>
      </c>
      <c r="L1062" s="408">
        <v>82</v>
      </c>
      <c r="M1062" s="408">
        <v>3</v>
      </c>
      <c r="N1062" s="408">
        <v>140.25</v>
      </c>
      <c r="O1062" s="408">
        <v>135.3</v>
      </c>
      <c r="P1062" s="408">
        <v>4.95</v>
      </c>
    </row>
    <row r="1063" spans="1:16" ht="25.5">
      <c r="A1063" s="408">
        <v>2600</v>
      </c>
      <c r="B1063" s="409" t="s">
        <v>922</v>
      </c>
      <c r="C1063" s="408" t="s">
        <v>865</v>
      </c>
      <c r="D1063" s="409" t="s">
        <v>832</v>
      </c>
      <c r="E1063" s="408">
        <v>2.8</v>
      </c>
      <c r="F1063" s="408">
        <v>0</v>
      </c>
      <c r="G1063" s="408">
        <v>10</v>
      </c>
      <c r="H1063" s="408">
        <v>33</v>
      </c>
      <c r="I1063" s="408">
        <v>0</v>
      </c>
      <c r="J1063" s="408">
        <v>43</v>
      </c>
      <c r="K1063" s="408">
        <v>33</v>
      </c>
      <c r="L1063" s="408">
        <v>27</v>
      </c>
      <c r="M1063" s="408">
        <v>6</v>
      </c>
      <c r="N1063" s="408">
        <v>92.4</v>
      </c>
      <c r="O1063" s="408">
        <v>75.6</v>
      </c>
      <c r="P1063" s="408">
        <v>16.8</v>
      </c>
    </row>
    <row r="1064" spans="1:16" ht="25.5">
      <c r="A1064" s="408">
        <v>2600</v>
      </c>
      <c r="B1064" s="409" t="s">
        <v>922</v>
      </c>
      <c r="C1064" s="408" t="s">
        <v>945</v>
      </c>
      <c r="D1064" s="409" t="s">
        <v>940</v>
      </c>
      <c r="E1064" s="408">
        <v>2.8</v>
      </c>
      <c r="F1064" s="408">
        <v>0</v>
      </c>
      <c r="G1064" s="408">
        <v>4</v>
      </c>
      <c r="H1064" s="408">
        <v>22</v>
      </c>
      <c r="I1064" s="408">
        <v>0</v>
      </c>
      <c r="J1064" s="408">
        <v>26</v>
      </c>
      <c r="K1064" s="408">
        <v>22</v>
      </c>
      <c r="L1064" s="408">
        <v>20</v>
      </c>
      <c r="M1064" s="408">
        <v>2</v>
      </c>
      <c r="N1064" s="408">
        <v>61.6</v>
      </c>
      <c r="O1064" s="408">
        <v>56</v>
      </c>
      <c r="P1064" s="408">
        <v>5.6</v>
      </c>
    </row>
    <row r="1065" spans="1:16" ht="12.75">
      <c r="A1065" s="408">
        <v>2600</v>
      </c>
      <c r="B1065" s="409" t="s">
        <v>922</v>
      </c>
      <c r="C1065" s="408" t="s">
        <v>821</v>
      </c>
      <c r="D1065" s="409" t="s">
        <v>781</v>
      </c>
      <c r="E1065" s="408">
        <v>2.25</v>
      </c>
      <c r="F1065" s="408">
        <v>0</v>
      </c>
      <c r="G1065" s="408">
        <v>8</v>
      </c>
      <c r="H1065" s="408">
        <v>78</v>
      </c>
      <c r="I1065" s="408">
        <v>0</v>
      </c>
      <c r="J1065" s="408">
        <v>86</v>
      </c>
      <c r="K1065" s="408">
        <v>78</v>
      </c>
      <c r="L1065" s="408">
        <v>62.5</v>
      </c>
      <c r="M1065" s="408">
        <v>15.5</v>
      </c>
      <c r="N1065" s="408">
        <v>175.5</v>
      </c>
      <c r="O1065" s="408">
        <v>140.62</v>
      </c>
      <c r="P1065" s="408">
        <v>34.88</v>
      </c>
    </row>
    <row r="1066" spans="1:16" ht="12.75">
      <c r="A1066" s="408">
        <v>2600</v>
      </c>
      <c r="B1066" s="409" t="s">
        <v>922</v>
      </c>
      <c r="C1066" s="408" t="s">
        <v>822</v>
      </c>
      <c r="D1066" s="409" t="s">
        <v>789</v>
      </c>
      <c r="E1066" s="408">
        <v>1.65</v>
      </c>
      <c r="F1066" s="408">
        <v>0</v>
      </c>
      <c r="G1066" s="408">
        <v>190</v>
      </c>
      <c r="H1066" s="408">
        <v>292</v>
      </c>
      <c r="I1066" s="408">
        <v>2</v>
      </c>
      <c r="J1066" s="408">
        <v>484</v>
      </c>
      <c r="K1066" s="408">
        <v>293</v>
      </c>
      <c r="L1066" s="408">
        <v>308</v>
      </c>
      <c r="M1066" s="408">
        <v>-15</v>
      </c>
      <c r="N1066" s="408">
        <v>483.45</v>
      </c>
      <c r="O1066" s="408">
        <v>508.2</v>
      </c>
      <c r="P1066" s="408">
        <v>-24.75</v>
      </c>
    </row>
    <row r="1067" spans="1:16" ht="12.75">
      <c r="A1067" s="408">
        <v>2600</v>
      </c>
      <c r="B1067" s="409" t="s">
        <v>922</v>
      </c>
      <c r="C1067" s="408" t="s">
        <v>823</v>
      </c>
      <c r="D1067" s="409" t="s">
        <v>785</v>
      </c>
      <c r="E1067" s="408">
        <v>1.65</v>
      </c>
      <c r="F1067" s="408">
        <v>0</v>
      </c>
      <c r="G1067" s="408">
        <v>2</v>
      </c>
      <c r="H1067" s="408">
        <v>11</v>
      </c>
      <c r="I1067" s="408">
        <v>0</v>
      </c>
      <c r="J1067" s="408">
        <v>13</v>
      </c>
      <c r="K1067" s="408">
        <v>11</v>
      </c>
      <c r="L1067" s="408">
        <v>10</v>
      </c>
      <c r="M1067" s="408">
        <v>1</v>
      </c>
      <c r="N1067" s="408">
        <v>18.15</v>
      </c>
      <c r="O1067" s="408">
        <v>16.5</v>
      </c>
      <c r="P1067" s="408">
        <v>1.65</v>
      </c>
    </row>
    <row r="1068" spans="1:16" ht="12.75">
      <c r="A1068" s="408">
        <v>2600</v>
      </c>
      <c r="B1068" s="409" t="s">
        <v>922</v>
      </c>
      <c r="C1068" s="408" t="s">
        <v>909</v>
      </c>
      <c r="D1068" s="409" t="s">
        <v>910</v>
      </c>
      <c r="E1068" s="408">
        <v>1.65</v>
      </c>
      <c r="F1068" s="408">
        <v>0</v>
      </c>
      <c r="G1068" s="408">
        <v>25</v>
      </c>
      <c r="H1068" s="408">
        <v>58</v>
      </c>
      <c r="I1068" s="408">
        <v>1</v>
      </c>
      <c r="J1068" s="408">
        <v>84</v>
      </c>
      <c r="K1068" s="408">
        <v>58.5</v>
      </c>
      <c r="L1068" s="408">
        <v>53</v>
      </c>
      <c r="M1068" s="408">
        <v>5.5</v>
      </c>
      <c r="N1068" s="408">
        <v>96.53</v>
      </c>
      <c r="O1068" s="408">
        <v>87.45</v>
      </c>
      <c r="P1068" s="408">
        <v>9.08</v>
      </c>
    </row>
    <row r="1069" spans="1:16" ht="12.75">
      <c r="A1069" s="408">
        <v>2600</v>
      </c>
      <c r="B1069" s="409" t="s">
        <v>922</v>
      </c>
      <c r="C1069" s="408" t="s">
        <v>946</v>
      </c>
      <c r="D1069" s="409" t="s">
        <v>947</v>
      </c>
      <c r="E1069" s="408">
        <v>1.65</v>
      </c>
      <c r="F1069" s="408">
        <v>0</v>
      </c>
      <c r="G1069" s="408">
        <v>41</v>
      </c>
      <c r="H1069" s="408">
        <v>52</v>
      </c>
      <c r="I1069" s="408">
        <v>0</v>
      </c>
      <c r="J1069" s="408">
        <v>93</v>
      </c>
      <c r="K1069" s="408">
        <v>52</v>
      </c>
      <c r="L1069" s="408">
        <v>61</v>
      </c>
      <c r="M1069" s="408">
        <v>-9</v>
      </c>
      <c r="N1069" s="408">
        <v>85.8</v>
      </c>
      <c r="O1069" s="408">
        <v>100.65</v>
      </c>
      <c r="P1069" s="408">
        <v>-14.85</v>
      </c>
    </row>
    <row r="1070" spans="1:16" ht="12.75">
      <c r="A1070" s="408">
        <v>2600</v>
      </c>
      <c r="B1070" s="409" t="s">
        <v>922</v>
      </c>
      <c r="C1070" s="408" t="s">
        <v>948</v>
      </c>
      <c r="D1070" s="409" t="s">
        <v>949</v>
      </c>
      <c r="E1070" s="408">
        <v>2.25</v>
      </c>
      <c r="F1070" s="408">
        <v>0</v>
      </c>
      <c r="G1070" s="408">
        <v>5</v>
      </c>
      <c r="H1070" s="408">
        <v>2</v>
      </c>
      <c r="I1070" s="408">
        <v>0</v>
      </c>
      <c r="J1070" s="408">
        <v>7</v>
      </c>
      <c r="K1070" s="408">
        <v>2</v>
      </c>
      <c r="L1070" s="408">
        <v>3.5</v>
      </c>
      <c r="M1070" s="408">
        <v>-1.5</v>
      </c>
      <c r="N1070" s="408">
        <v>4.5</v>
      </c>
      <c r="O1070" s="408">
        <v>7.88</v>
      </c>
      <c r="P1070" s="408">
        <v>-3.38</v>
      </c>
    </row>
    <row r="1071" spans="1:16" ht="12.75">
      <c r="A1071" s="408">
        <v>2600</v>
      </c>
      <c r="B1071" s="409" t="s">
        <v>922</v>
      </c>
      <c r="C1071" s="408" t="s">
        <v>827</v>
      </c>
      <c r="D1071" s="409" t="s">
        <v>795</v>
      </c>
      <c r="E1071" s="408">
        <v>2.25</v>
      </c>
      <c r="F1071" s="408">
        <v>0</v>
      </c>
      <c r="G1071" s="408">
        <v>10</v>
      </c>
      <c r="H1071" s="408">
        <v>26</v>
      </c>
      <c r="I1071" s="408">
        <v>0</v>
      </c>
      <c r="J1071" s="408">
        <v>36</v>
      </c>
      <c r="K1071" s="408">
        <v>26</v>
      </c>
      <c r="L1071" s="408">
        <v>24</v>
      </c>
      <c r="M1071" s="408">
        <v>2</v>
      </c>
      <c r="N1071" s="408">
        <v>58.5</v>
      </c>
      <c r="O1071" s="408">
        <v>54</v>
      </c>
      <c r="P1071" s="408">
        <v>4.5</v>
      </c>
    </row>
    <row r="1072" spans="1:16" ht="12.75">
      <c r="A1072" s="408">
        <v>2600</v>
      </c>
      <c r="B1072" s="409" t="s">
        <v>922</v>
      </c>
      <c r="C1072" s="408" t="s">
        <v>950</v>
      </c>
      <c r="D1072" s="409" t="s">
        <v>951</v>
      </c>
      <c r="E1072" s="408">
        <v>1.65</v>
      </c>
      <c r="F1072" s="408">
        <v>0</v>
      </c>
      <c r="G1072" s="408">
        <v>24</v>
      </c>
      <c r="H1072" s="408">
        <v>55</v>
      </c>
      <c r="I1072" s="408">
        <v>0</v>
      </c>
      <c r="J1072" s="408">
        <v>79</v>
      </c>
      <c r="K1072" s="408">
        <v>55</v>
      </c>
      <c r="L1072" s="408">
        <v>56</v>
      </c>
      <c r="M1072" s="408">
        <v>-1</v>
      </c>
      <c r="N1072" s="408">
        <v>90.75</v>
      </c>
      <c r="O1072" s="408">
        <v>92.4</v>
      </c>
      <c r="P1072" s="408">
        <v>-1.65</v>
      </c>
    </row>
    <row r="1073" spans="1:16" ht="12.75">
      <c r="A1073" s="408">
        <v>2600</v>
      </c>
      <c r="B1073" s="409" t="s">
        <v>922</v>
      </c>
      <c r="C1073" s="408" t="s">
        <v>952</v>
      </c>
      <c r="D1073" s="409" t="s">
        <v>953</v>
      </c>
      <c r="E1073" s="408">
        <v>1.65</v>
      </c>
      <c r="F1073" s="408">
        <v>0</v>
      </c>
      <c r="G1073" s="408">
        <v>10</v>
      </c>
      <c r="H1073" s="408">
        <v>31</v>
      </c>
      <c r="I1073" s="408">
        <v>0</v>
      </c>
      <c r="J1073" s="408">
        <v>41</v>
      </c>
      <c r="K1073" s="408">
        <v>31</v>
      </c>
      <c r="L1073" s="408">
        <v>25.5</v>
      </c>
      <c r="M1073" s="408">
        <v>5.5</v>
      </c>
      <c r="N1073" s="408">
        <v>51.15</v>
      </c>
      <c r="O1073" s="408">
        <v>42.08</v>
      </c>
      <c r="P1073" s="408">
        <v>9.07</v>
      </c>
    </row>
    <row r="1074" spans="1:16" ht="12.75">
      <c r="A1074" s="408">
        <v>2600</v>
      </c>
      <c r="B1074" s="409" t="s">
        <v>922</v>
      </c>
      <c r="C1074" s="408" t="s">
        <v>635</v>
      </c>
      <c r="D1074" s="409" t="s">
        <v>613</v>
      </c>
      <c r="E1074" s="408">
        <v>1</v>
      </c>
      <c r="F1074" s="408">
        <v>0</v>
      </c>
      <c r="G1074" s="408">
        <v>15</v>
      </c>
      <c r="H1074" s="408">
        <v>95</v>
      </c>
      <c r="I1074" s="408">
        <v>2</v>
      </c>
      <c r="J1074" s="408">
        <v>112</v>
      </c>
      <c r="K1074" s="408">
        <v>96</v>
      </c>
      <c r="L1074" s="408">
        <v>88</v>
      </c>
      <c r="M1074" s="408">
        <v>8</v>
      </c>
      <c r="N1074" s="408">
        <v>96</v>
      </c>
      <c r="O1074" s="408">
        <v>88</v>
      </c>
      <c r="P1074" s="408">
        <v>8</v>
      </c>
    </row>
    <row r="1075" spans="1:16" ht="12.75">
      <c r="A1075" s="408">
        <v>2600</v>
      </c>
      <c r="B1075" s="409" t="s">
        <v>922</v>
      </c>
      <c r="C1075" s="408" t="s">
        <v>954</v>
      </c>
      <c r="D1075" s="409" t="s">
        <v>650</v>
      </c>
      <c r="E1075" s="408">
        <v>3.5</v>
      </c>
      <c r="F1075" s="408">
        <v>0</v>
      </c>
      <c r="G1075" s="408">
        <v>0</v>
      </c>
      <c r="H1075" s="408">
        <v>4</v>
      </c>
      <c r="I1075" s="408">
        <v>0</v>
      </c>
      <c r="J1075" s="408">
        <v>4</v>
      </c>
      <c r="K1075" s="408">
        <v>4</v>
      </c>
      <c r="L1075" s="408">
        <v>0</v>
      </c>
      <c r="M1075" s="408">
        <v>4</v>
      </c>
      <c r="N1075" s="408">
        <v>14</v>
      </c>
      <c r="O1075" s="408">
        <v>0</v>
      </c>
      <c r="P1075" s="408">
        <v>14</v>
      </c>
    </row>
    <row r="1076" spans="1:16" ht="13.5" thickBot="1">
      <c r="A1076" s="429"/>
      <c r="B1076" s="428"/>
      <c r="C1076" s="427"/>
      <c r="D1076" s="428"/>
      <c r="E1076" s="427"/>
      <c r="F1076" s="427"/>
      <c r="G1076" s="427"/>
      <c r="H1076" s="427"/>
      <c r="I1076" s="427"/>
      <c r="J1076" s="427"/>
      <c r="K1076" s="427"/>
      <c r="L1076" s="427"/>
      <c r="M1076" s="427"/>
      <c r="N1076" s="427"/>
      <c r="O1076" s="427"/>
      <c r="P1076" s="430"/>
    </row>
    <row r="1077" spans="1:16" ht="12.75">
      <c r="A1077" s="416">
        <v>2600</v>
      </c>
      <c r="B1077" s="417" t="s">
        <v>922</v>
      </c>
      <c r="C1077" s="418" t="s">
        <v>594</v>
      </c>
      <c r="D1077" s="417"/>
      <c r="E1077" s="418"/>
      <c r="F1077" s="418">
        <v>4150</v>
      </c>
      <c r="G1077" s="418">
        <v>306</v>
      </c>
      <c r="H1077" s="418">
        <v>8351</v>
      </c>
      <c r="I1077" s="418">
        <v>78</v>
      </c>
      <c r="J1077" s="418">
        <v>12885</v>
      </c>
      <c r="K1077" s="418">
        <v>12540</v>
      </c>
      <c r="L1077" s="418">
        <v>10795</v>
      </c>
      <c r="M1077" s="418">
        <v>1745</v>
      </c>
      <c r="N1077" s="418">
        <v>21463.78</v>
      </c>
      <c r="O1077" s="418">
        <v>18492.27</v>
      </c>
      <c r="P1077" s="419">
        <v>2971.5</v>
      </c>
    </row>
    <row r="1078" spans="1:16" ht="12.75">
      <c r="A1078" s="420">
        <v>2600</v>
      </c>
      <c r="B1078" s="409" t="s">
        <v>922</v>
      </c>
      <c r="C1078" s="408" t="s">
        <v>595</v>
      </c>
      <c r="D1078" s="409"/>
      <c r="E1078" s="408"/>
      <c r="F1078" s="408">
        <v>0</v>
      </c>
      <c r="G1078" s="408">
        <v>223</v>
      </c>
      <c r="H1078" s="408">
        <v>2750</v>
      </c>
      <c r="I1078" s="408">
        <v>18</v>
      </c>
      <c r="J1078" s="408">
        <v>2991</v>
      </c>
      <c r="K1078" s="408">
        <v>2759</v>
      </c>
      <c r="L1078" s="408">
        <v>4609</v>
      </c>
      <c r="M1078" s="408">
        <v>-1850</v>
      </c>
      <c r="N1078" s="408">
        <v>4835.83</v>
      </c>
      <c r="O1078" s="408">
        <v>8028.62</v>
      </c>
      <c r="P1078" s="421">
        <v>-3192.8</v>
      </c>
    </row>
    <row r="1079" spans="1:16" ht="12.75">
      <c r="A1079" s="420">
        <v>2600</v>
      </c>
      <c r="B1079" s="409" t="s">
        <v>922</v>
      </c>
      <c r="C1079" s="408" t="s">
        <v>596</v>
      </c>
      <c r="D1079" s="409"/>
      <c r="E1079" s="408"/>
      <c r="F1079" s="408">
        <v>0</v>
      </c>
      <c r="G1079" s="408">
        <v>41</v>
      </c>
      <c r="H1079" s="408">
        <v>2974</v>
      </c>
      <c r="I1079" s="408">
        <v>45</v>
      </c>
      <c r="J1079" s="408">
        <v>3060</v>
      </c>
      <c r="K1079" s="408">
        <v>2996.5</v>
      </c>
      <c r="L1079" s="408">
        <v>2164.5</v>
      </c>
      <c r="M1079" s="408">
        <v>832</v>
      </c>
      <c r="N1079" s="408">
        <v>4632.92</v>
      </c>
      <c r="O1079" s="408">
        <v>3324.22</v>
      </c>
      <c r="P1079" s="421">
        <v>1308.7</v>
      </c>
    </row>
    <row r="1080" spans="1:16" ht="13.5" thickBot="1">
      <c r="A1080" s="422">
        <v>2600</v>
      </c>
      <c r="B1080" s="411" t="s">
        <v>922</v>
      </c>
      <c r="C1080" s="410" t="s">
        <v>597</v>
      </c>
      <c r="D1080" s="411"/>
      <c r="E1080" s="410"/>
      <c r="F1080" s="410">
        <v>0</v>
      </c>
      <c r="G1080" s="410">
        <v>594</v>
      </c>
      <c r="H1080" s="410">
        <v>1341</v>
      </c>
      <c r="I1080" s="410">
        <v>7</v>
      </c>
      <c r="J1080" s="410">
        <v>1942</v>
      </c>
      <c r="K1080" s="410">
        <v>1344.5</v>
      </c>
      <c r="L1080" s="410">
        <v>1330</v>
      </c>
      <c r="M1080" s="410">
        <v>14.5</v>
      </c>
      <c r="N1080" s="410">
        <v>2347.77</v>
      </c>
      <c r="O1080" s="410">
        <v>2306.88</v>
      </c>
      <c r="P1080" s="423">
        <v>40.9</v>
      </c>
    </row>
    <row r="1081" spans="1:16" ht="13.5" thickBot="1">
      <c r="A1081" s="424"/>
      <c r="B1081" s="425"/>
      <c r="C1081" s="426" t="s">
        <v>125</v>
      </c>
      <c r="D1081" s="425"/>
      <c r="E1081" s="426"/>
      <c r="F1081" s="426">
        <f aca="true" t="shared" si="14" ref="F1081:P1081">SUM(F1077:F1080)</f>
        <v>4150</v>
      </c>
      <c r="G1081" s="426">
        <f t="shared" si="14"/>
        <v>1164</v>
      </c>
      <c r="H1081" s="426">
        <f t="shared" si="14"/>
        <v>15416</v>
      </c>
      <c r="I1081" s="426">
        <f t="shared" si="14"/>
        <v>148</v>
      </c>
      <c r="J1081" s="426">
        <f t="shared" si="14"/>
        <v>20878</v>
      </c>
      <c r="K1081" s="426">
        <f t="shared" si="14"/>
        <v>19640</v>
      </c>
      <c r="L1081" s="426">
        <f t="shared" si="14"/>
        <v>18898.5</v>
      </c>
      <c r="M1081" s="426">
        <f t="shared" si="14"/>
        <v>741.5</v>
      </c>
      <c r="N1081" s="426">
        <f t="shared" si="14"/>
        <v>33280.299999999996</v>
      </c>
      <c r="O1081" s="426">
        <f t="shared" si="14"/>
        <v>32151.99</v>
      </c>
      <c r="P1081" s="426">
        <f t="shared" si="14"/>
        <v>1128.3</v>
      </c>
    </row>
    <row r="1082" spans="1:16" ht="12.75">
      <c r="A1082" s="408">
        <v>2700</v>
      </c>
      <c r="B1082" s="409" t="s">
        <v>955</v>
      </c>
      <c r="C1082" s="408" t="s">
        <v>956</v>
      </c>
      <c r="D1082" s="409" t="s">
        <v>957</v>
      </c>
      <c r="E1082" s="408">
        <v>1.65</v>
      </c>
      <c r="F1082" s="408">
        <v>549</v>
      </c>
      <c r="G1082" s="408">
        <v>87</v>
      </c>
      <c r="H1082" s="408">
        <v>824</v>
      </c>
      <c r="I1082" s="408">
        <v>28</v>
      </c>
      <c r="J1082" s="408">
        <v>1488</v>
      </c>
      <c r="K1082" s="408">
        <v>1387</v>
      </c>
      <c r="L1082" s="408">
        <v>879.5</v>
      </c>
      <c r="M1082" s="408">
        <v>507.5</v>
      </c>
      <c r="N1082" s="408">
        <v>2288.55</v>
      </c>
      <c r="O1082" s="408">
        <v>1451.17</v>
      </c>
      <c r="P1082" s="408">
        <v>837.38</v>
      </c>
    </row>
    <row r="1083" spans="1:16" ht="12.75">
      <c r="A1083" s="408">
        <v>2700</v>
      </c>
      <c r="B1083" s="409" t="s">
        <v>955</v>
      </c>
      <c r="C1083" s="408" t="s">
        <v>958</v>
      </c>
      <c r="D1083" s="409" t="s">
        <v>959</v>
      </c>
      <c r="E1083" s="408">
        <v>1.65</v>
      </c>
      <c r="F1083" s="408">
        <v>59</v>
      </c>
      <c r="G1083" s="408">
        <v>14</v>
      </c>
      <c r="H1083" s="408">
        <v>178</v>
      </c>
      <c r="I1083" s="408">
        <v>3</v>
      </c>
      <c r="J1083" s="408">
        <v>254</v>
      </c>
      <c r="K1083" s="408">
        <v>238.5</v>
      </c>
      <c r="L1083" s="408">
        <v>189</v>
      </c>
      <c r="M1083" s="408">
        <v>49.5</v>
      </c>
      <c r="N1083" s="408">
        <v>393.52</v>
      </c>
      <c r="O1083" s="408">
        <v>311.85</v>
      </c>
      <c r="P1083" s="408">
        <v>81.67</v>
      </c>
    </row>
    <row r="1084" spans="1:16" ht="12.75">
      <c r="A1084" s="408">
        <v>2700</v>
      </c>
      <c r="B1084" s="409" t="s">
        <v>955</v>
      </c>
      <c r="C1084" s="408" t="s">
        <v>960</v>
      </c>
      <c r="D1084" s="409" t="s">
        <v>961</v>
      </c>
      <c r="E1084" s="408">
        <v>2.25</v>
      </c>
      <c r="F1084" s="408">
        <v>112</v>
      </c>
      <c r="G1084" s="408">
        <v>17</v>
      </c>
      <c r="H1084" s="408">
        <v>263</v>
      </c>
      <c r="I1084" s="408">
        <v>5</v>
      </c>
      <c r="J1084" s="408">
        <v>397</v>
      </c>
      <c r="K1084" s="408">
        <v>377.5</v>
      </c>
      <c r="L1084" s="408">
        <v>347.5</v>
      </c>
      <c r="M1084" s="408">
        <v>30</v>
      </c>
      <c r="N1084" s="408">
        <v>849.38</v>
      </c>
      <c r="O1084" s="408">
        <v>781.88</v>
      </c>
      <c r="P1084" s="408">
        <v>67.5</v>
      </c>
    </row>
    <row r="1085" spans="1:16" ht="12.75">
      <c r="A1085" s="408">
        <v>2700</v>
      </c>
      <c r="B1085" s="409" t="s">
        <v>955</v>
      </c>
      <c r="C1085" s="408" t="s">
        <v>962</v>
      </c>
      <c r="D1085" s="409" t="s">
        <v>963</v>
      </c>
      <c r="E1085" s="408">
        <v>1.65</v>
      </c>
      <c r="F1085" s="408">
        <v>36</v>
      </c>
      <c r="G1085" s="408">
        <v>6</v>
      </c>
      <c r="H1085" s="408">
        <v>62</v>
      </c>
      <c r="I1085" s="408">
        <v>2</v>
      </c>
      <c r="J1085" s="408">
        <v>106</v>
      </c>
      <c r="K1085" s="408">
        <v>99</v>
      </c>
      <c r="L1085" s="408">
        <v>59</v>
      </c>
      <c r="M1085" s="408">
        <v>40</v>
      </c>
      <c r="N1085" s="408">
        <v>163.35</v>
      </c>
      <c r="O1085" s="408">
        <v>97.35</v>
      </c>
      <c r="P1085" s="408">
        <v>66</v>
      </c>
    </row>
    <row r="1086" spans="1:16" ht="12.75">
      <c r="A1086" s="408">
        <v>2700</v>
      </c>
      <c r="B1086" s="409" t="s">
        <v>955</v>
      </c>
      <c r="C1086" s="408" t="s">
        <v>964</v>
      </c>
      <c r="D1086" s="409" t="s">
        <v>965</v>
      </c>
      <c r="E1086" s="408">
        <v>1.65</v>
      </c>
      <c r="F1086" s="408">
        <v>0</v>
      </c>
      <c r="G1086" s="408">
        <v>10</v>
      </c>
      <c r="H1086" s="408">
        <v>12</v>
      </c>
      <c r="I1086" s="408">
        <v>2</v>
      </c>
      <c r="J1086" s="408">
        <v>24</v>
      </c>
      <c r="K1086" s="408">
        <v>13</v>
      </c>
      <c r="L1086" s="408">
        <v>53</v>
      </c>
      <c r="M1086" s="408">
        <v>-40</v>
      </c>
      <c r="N1086" s="408">
        <v>21.45</v>
      </c>
      <c r="O1086" s="408">
        <v>87.45</v>
      </c>
      <c r="P1086" s="408">
        <v>-66</v>
      </c>
    </row>
    <row r="1087" spans="1:16" ht="12.75">
      <c r="A1087" s="408">
        <v>2700</v>
      </c>
      <c r="B1087" s="409" t="s">
        <v>955</v>
      </c>
      <c r="C1087" s="408" t="s">
        <v>966</v>
      </c>
      <c r="D1087" s="409" t="s">
        <v>967</v>
      </c>
      <c r="E1087" s="408">
        <v>1.65</v>
      </c>
      <c r="F1087" s="408">
        <v>0</v>
      </c>
      <c r="G1087" s="408">
        <v>0</v>
      </c>
      <c r="H1087" s="408">
        <v>0</v>
      </c>
      <c r="I1087" s="408">
        <v>0</v>
      </c>
      <c r="J1087" s="408">
        <v>0</v>
      </c>
      <c r="K1087" s="408">
        <v>0</v>
      </c>
      <c r="L1087" s="408">
        <v>31.5</v>
      </c>
      <c r="M1087" s="408">
        <v>-31.5</v>
      </c>
      <c r="N1087" s="408">
        <v>0</v>
      </c>
      <c r="O1087" s="408">
        <v>51.97</v>
      </c>
      <c r="P1087" s="408">
        <v>-51.97</v>
      </c>
    </row>
    <row r="1088" spans="1:16" ht="12.75">
      <c r="A1088" s="408">
        <v>2700</v>
      </c>
      <c r="B1088" s="409" t="s">
        <v>955</v>
      </c>
      <c r="C1088" s="408" t="s">
        <v>776</v>
      </c>
      <c r="D1088" s="409" t="s">
        <v>777</v>
      </c>
      <c r="E1088" s="408">
        <v>1.65</v>
      </c>
      <c r="F1088" s="408">
        <v>642</v>
      </c>
      <c r="G1088" s="408">
        <v>94</v>
      </c>
      <c r="H1088" s="408">
        <v>1157</v>
      </c>
      <c r="I1088" s="408">
        <v>17</v>
      </c>
      <c r="J1088" s="408">
        <v>1910</v>
      </c>
      <c r="K1088" s="408">
        <v>1807.5</v>
      </c>
      <c r="L1088" s="408">
        <v>1734</v>
      </c>
      <c r="M1088" s="408">
        <v>73.5</v>
      </c>
      <c r="N1088" s="408">
        <v>2982.38</v>
      </c>
      <c r="O1088" s="408">
        <v>2861.1</v>
      </c>
      <c r="P1088" s="408">
        <v>121.28</v>
      </c>
    </row>
    <row r="1089" spans="1:16" ht="25.5">
      <c r="A1089" s="408">
        <v>2700</v>
      </c>
      <c r="B1089" s="409" t="s">
        <v>955</v>
      </c>
      <c r="C1089" s="408" t="s">
        <v>968</v>
      </c>
      <c r="D1089" s="409" t="s">
        <v>969</v>
      </c>
      <c r="E1089" s="408">
        <v>1.65</v>
      </c>
      <c r="F1089" s="408">
        <v>204</v>
      </c>
      <c r="G1089" s="408">
        <v>35</v>
      </c>
      <c r="H1089" s="408">
        <v>628</v>
      </c>
      <c r="I1089" s="408">
        <v>13</v>
      </c>
      <c r="J1089" s="408">
        <v>880</v>
      </c>
      <c r="K1089" s="408">
        <v>838.5</v>
      </c>
      <c r="L1089" s="408">
        <v>945</v>
      </c>
      <c r="M1089" s="408">
        <v>-106.5</v>
      </c>
      <c r="N1089" s="408">
        <v>1383.53</v>
      </c>
      <c r="O1089" s="408">
        <v>1559.25</v>
      </c>
      <c r="P1089" s="408">
        <v>-175.72</v>
      </c>
    </row>
    <row r="1090" spans="1:16" ht="12.75">
      <c r="A1090" s="408">
        <v>2700</v>
      </c>
      <c r="B1090" s="409" t="s">
        <v>955</v>
      </c>
      <c r="C1090" s="408" t="s">
        <v>912</v>
      </c>
      <c r="D1090" s="409" t="s">
        <v>913</v>
      </c>
      <c r="E1090" s="408">
        <v>1.65</v>
      </c>
      <c r="F1090" s="408">
        <v>0</v>
      </c>
      <c r="G1090" s="408">
        <v>82</v>
      </c>
      <c r="H1090" s="408">
        <v>682</v>
      </c>
      <c r="I1090" s="408">
        <v>23</v>
      </c>
      <c r="J1090" s="408">
        <v>787</v>
      </c>
      <c r="K1090" s="408">
        <v>693.5</v>
      </c>
      <c r="L1090" s="408">
        <v>1096</v>
      </c>
      <c r="M1090" s="408">
        <v>-402.5</v>
      </c>
      <c r="N1090" s="408">
        <v>1144.28</v>
      </c>
      <c r="O1090" s="408">
        <v>1808.4</v>
      </c>
      <c r="P1090" s="408">
        <v>-664.12</v>
      </c>
    </row>
    <row r="1091" spans="1:16" ht="12.75">
      <c r="A1091" s="408">
        <v>2700</v>
      </c>
      <c r="B1091" s="409" t="s">
        <v>955</v>
      </c>
      <c r="C1091" s="408" t="s">
        <v>970</v>
      </c>
      <c r="D1091" s="409" t="s">
        <v>971</v>
      </c>
      <c r="E1091" s="408">
        <v>1.65</v>
      </c>
      <c r="F1091" s="408">
        <v>543</v>
      </c>
      <c r="G1091" s="408">
        <v>10</v>
      </c>
      <c r="H1091" s="408">
        <v>105</v>
      </c>
      <c r="I1091" s="408">
        <v>3</v>
      </c>
      <c r="J1091" s="408">
        <v>661</v>
      </c>
      <c r="K1091" s="408">
        <v>649.5</v>
      </c>
      <c r="L1091" s="408">
        <v>0</v>
      </c>
      <c r="M1091" s="408">
        <v>649.5</v>
      </c>
      <c r="N1091" s="408">
        <v>1071.67</v>
      </c>
      <c r="O1091" s="408">
        <v>0</v>
      </c>
      <c r="P1091" s="408">
        <v>1071.67</v>
      </c>
    </row>
    <row r="1092" spans="1:16" ht="12.75">
      <c r="A1092" s="408">
        <v>2700</v>
      </c>
      <c r="B1092" s="409" t="s">
        <v>955</v>
      </c>
      <c r="C1092" s="408" t="s">
        <v>782</v>
      </c>
      <c r="D1092" s="409" t="s">
        <v>783</v>
      </c>
      <c r="E1092" s="408">
        <v>2.25</v>
      </c>
      <c r="F1092" s="408">
        <v>125</v>
      </c>
      <c r="G1092" s="408">
        <v>7</v>
      </c>
      <c r="H1092" s="408">
        <v>344</v>
      </c>
      <c r="I1092" s="408">
        <v>2</v>
      </c>
      <c r="J1092" s="408">
        <v>478</v>
      </c>
      <c r="K1092" s="408">
        <v>470</v>
      </c>
      <c r="L1092" s="408">
        <v>411</v>
      </c>
      <c r="M1092" s="408">
        <v>59</v>
      </c>
      <c r="N1092" s="408">
        <v>1057.5</v>
      </c>
      <c r="O1092" s="408">
        <v>924.75</v>
      </c>
      <c r="P1092" s="408">
        <v>132.75</v>
      </c>
    </row>
    <row r="1093" spans="1:16" ht="12.75">
      <c r="A1093" s="408">
        <v>2700</v>
      </c>
      <c r="B1093" s="409" t="s">
        <v>955</v>
      </c>
      <c r="C1093" s="408" t="s">
        <v>929</v>
      </c>
      <c r="D1093" s="409" t="s">
        <v>789</v>
      </c>
      <c r="E1093" s="408">
        <v>1.65</v>
      </c>
      <c r="F1093" s="408">
        <v>309</v>
      </c>
      <c r="G1093" s="408">
        <v>26</v>
      </c>
      <c r="H1093" s="408">
        <v>187</v>
      </c>
      <c r="I1093" s="408">
        <v>4</v>
      </c>
      <c r="J1093" s="408">
        <v>526</v>
      </c>
      <c r="K1093" s="408">
        <v>498</v>
      </c>
      <c r="L1093" s="408">
        <v>22.5</v>
      </c>
      <c r="M1093" s="408">
        <v>475.5</v>
      </c>
      <c r="N1093" s="408">
        <v>821.7</v>
      </c>
      <c r="O1093" s="408">
        <v>37.12</v>
      </c>
      <c r="P1093" s="408">
        <v>784.58</v>
      </c>
    </row>
    <row r="1094" spans="1:16" ht="12.75">
      <c r="A1094" s="408">
        <v>2700</v>
      </c>
      <c r="B1094" s="409" t="s">
        <v>955</v>
      </c>
      <c r="C1094" s="408" t="s">
        <v>784</v>
      </c>
      <c r="D1094" s="409" t="s">
        <v>785</v>
      </c>
      <c r="E1094" s="408">
        <v>1.65</v>
      </c>
      <c r="F1094" s="408">
        <v>93</v>
      </c>
      <c r="G1094" s="408">
        <v>40</v>
      </c>
      <c r="H1094" s="408">
        <v>218</v>
      </c>
      <c r="I1094" s="408">
        <v>5</v>
      </c>
      <c r="J1094" s="408">
        <v>356</v>
      </c>
      <c r="K1094" s="408">
        <v>313.5</v>
      </c>
      <c r="L1094" s="408">
        <v>262</v>
      </c>
      <c r="M1094" s="408">
        <v>51.5</v>
      </c>
      <c r="N1094" s="408">
        <v>517.27</v>
      </c>
      <c r="O1094" s="408">
        <v>432.3</v>
      </c>
      <c r="P1094" s="408">
        <v>84.97</v>
      </c>
    </row>
    <row r="1095" spans="1:16" ht="12.75">
      <c r="A1095" s="408">
        <v>2700</v>
      </c>
      <c r="B1095" s="409" t="s">
        <v>955</v>
      </c>
      <c r="C1095" s="408" t="s">
        <v>788</v>
      </c>
      <c r="D1095" s="409" t="s">
        <v>789</v>
      </c>
      <c r="E1095" s="408">
        <v>1.65</v>
      </c>
      <c r="F1095" s="408">
        <v>0</v>
      </c>
      <c r="G1095" s="408">
        <v>35</v>
      </c>
      <c r="H1095" s="408">
        <v>468</v>
      </c>
      <c r="I1095" s="408">
        <v>2</v>
      </c>
      <c r="J1095" s="408">
        <v>505</v>
      </c>
      <c r="K1095" s="408">
        <v>469</v>
      </c>
      <c r="L1095" s="408">
        <v>800.5</v>
      </c>
      <c r="M1095" s="408">
        <v>-331.5</v>
      </c>
      <c r="N1095" s="408">
        <v>773.85</v>
      </c>
      <c r="O1095" s="408">
        <v>1320.82</v>
      </c>
      <c r="P1095" s="408">
        <v>-546.97</v>
      </c>
    </row>
    <row r="1096" spans="1:16" ht="25.5">
      <c r="A1096" s="408">
        <v>2700</v>
      </c>
      <c r="B1096" s="409" t="s">
        <v>955</v>
      </c>
      <c r="C1096" s="408" t="s">
        <v>972</v>
      </c>
      <c r="D1096" s="409" t="s">
        <v>973</v>
      </c>
      <c r="E1096" s="408">
        <v>1.65</v>
      </c>
      <c r="F1096" s="408">
        <v>413</v>
      </c>
      <c r="G1096" s="408">
        <v>29</v>
      </c>
      <c r="H1096" s="408">
        <v>1023</v>
      </c>
      <c r="I1096" s="408">
        <v>8</v>
      </c>
      <c r="J1096" s="408">
        <v>1473</v>
      </c>
      <c r="K1096" s="408">
        <v>1440</v>
      </c>
      <c r="L1096" s="408">
        <v>1402</v>
      </c>
      <c r="M1096" s="408">
        <v>38</v>
      </c>
      <c r="N1096" s="408">
        <v>2376</v>
      </c>
      <c r="O1096" s="408">
        <v>2313.3</v>
      </c>
      <c r="P1096" s="408">
        <v>62.7</v>
      </c>
    </row>
    <row r="1097" spans="1:16" ht="12.75">
      <c r="A1097" s="408">
        <v>2700</v>
      </c>
      <c r="B1097" s="409" t="s">
        <v>955</v>
      </c>
      <c r="C1097" s="408" t="s">
        <v>974</v>
      </c>
      <c r="D1097" s="409" t="s">
        <v>814</v>
      </c>
      <c r="E1097" s="408">
        <v>2.25</v>
      </c>
      <c r="F1097" s="408">
        <v>34</v>
      </c>
      <c r="G1097" s="408">
        <v>10</v>
      </c>
      <c r="H1097" s="408">
        <v>92</v>
      </c>
      <c r="I1097" s="408">
        <v>2</v>
      </c>
      <c r="J1097" s="408">
        <v>138</v>
      </c>
      <c r="K1097" s="408">
        <v>127</v>
      </c>
      <c r="L1097" s="408">
        <v>106</v>
      </c>
      <c r="M1097" s="408">
        <v>21</v>
      </c>
      <c r="N1097" s="408">
        <v>285.75</v>
      </c>
      <c r="O1097" s="408">
        <v>238.5</v>
      </c>
      <c r="P1097" s="408">
        <v>47.25</v>
      </c>
    </row>
    <row r="1098" spans="1:16" ht="25.5">
      <c r="A1098" s="408">
        <v>2700</v>
      </c>
      <c r="B1098" s="409" t="s">
        <v>955</v>
      </c>
      <c r="C1098" s="408" t="s">
        <v>975</v>
      </c>
      <c r="D1098" s="409" t="s">
        <v>976</v>
      </c>
      <c r="E1098" s="408">
        <v>1.65</v>
      </c>
      <c r="F1098" s="408">
        <v>212</v>
      </c>
      <c r="G1098" s="408">
        <v>50</v>
      </c>
      <c r="H1098" s="408">
        <v>429</v>
      </c>
      <c r="I1098" s="408">
        <v>9</v>
      </c>
      <c r="J1098" s="408">
        <v>700</v>
      </c>
      <c r="K1098" s="408">
        <v>645.5</v>
      </c>
      <c r="L1098" s="408">
        <v>520.5</v>
      </c>
      <c r="M1098" s="408">
        <v>125</v>
      </c>
      <c r="N1098" s="408">
        <v>1065.07</v>
      </c>
      <c r="O1098" s="408">
        <v>858.83</v>
      </c>
      <c r="P1098" s="408">
        <v>206.25</v>
      </c>
    </row>
    <row r="1099" spans="1:16" ht="12.75">
      <c r="A1099" s="408">
        <v>2700</v>
      </c>
      <c r="B1099" s="409" t="s">
        <v>955</v>
      </c>
      <c r="C1099" s="408" t="s">
        <v>977</v>
      </c>
      <c r="D1099" s="409" t="s">
        <v>978</v>
      </c>
      <c r="E1099" s="408">
        <v>1.65</v>
      </c>
      <c r="F1099" s="408">
        <v>21</v>
      </c>
      <c r="G1099" s="408">
        <v>6</v>
      </c>
      <c r="H1099" s="408">
        <v>110</v>
      </c>
      <c r="I1099" s="408">
        <v>6</v>
      </c>
      <c r="J1099" s="408">
        <v>143</v>
      </c>
      <c r="K1099" s="408">
        <v>134</v>
      </c>
      <c r="L1099" s="408">
        <v>115.5</v>
      </c>
      <c r="M1099" s="408">
        <v>18.5</v>
      </c>
      <c r="N1099" s="408">
        <v>221.1</v>
      </c>
      <c r="O1099" s="408">
        <v>190.57</v>
      </c>
      <c r="P1099" s="408">
        <v>30.52</v>
      </c>
    </row>
    <row r="1100" spans="1:16" ht="12.75">
      <c r="A1100" s="408">
        <v>2700</v>
      </c>
      <c r="B1100" s="409" t="s">
        <v>955</v>
      </c>
      <c r="C1100" s="408" t="s">
        <v>647</v>
      </c>
      <c r="D1100" s="409" t="s">
        <v>648</v>
      </c>
      <c r="E1100" s="408">
        <v>1</v>
      </c>
      <c r="F1100" s="408">
        <v>759</v>
      </c>
      <c r="G1100" s="408">
        <v>31</v>
      </c>
      <c r="H1100" s="408">
        <v>1146</v>
      </c>
      <c r="I1100" s="408">
        <v>9</v>
      </c>
      <c r="J1100" s="408">
        <v>1945</v>
      </c>
      <c r="K1100" s="408">
        <v>1909.5</v>
      </c>
      <c r="L1100" s="408">
        <v>1545.5</v>
      </c>
      <c r="M1100" s="408">
        <v>364</v>
      </c>
      <c r="N1100" s="408">
        <v>1909.5</v>
      </c>
      <c r="O1100" s="408">
        <v>1545.5</v>
      </c>
      <c r="P1100" s="408">
        <v>364</v>
      </c>
    </row>
    <row r="1101" spans="1:16" ht="12.75">
      <c r="A1101" s="408">
        <v>2700</v>
      </c>
      <c r="B1101" s="409" t="s">
        <v>955</v>
      </c>
      <c r="C1101" s="408" t="s">
        <v>979</v>
      </c>
      <c r="D1101" s="409" t="s">
        <v>980</v>
      </c>
      <c r="E1101" s="408">
        <v>1</v>
      </c>
      <c r="F1101" s="408">
        <v>1</v>
      </c>
      <c r="G1101" s="408">
        <v>0</v>
      </c>
      <c r="H1101" s="408">
        <v>4</v>
      </c>
      <c r="I1101" s="408">
        <v>0</v>
      </c>
      <c r="J1101" s="408">
        <v>5</v>
      </c>
      <c r="K1101" s="408">
        <v>5</v>
      </c>
      <c r="L1101" s="408">
        <v>24</v>
      </c>
      <c r="M1101" s="408">
        <v>-19</v>
      </c>
      <c r="N1101" s="408">
        <v>5</v>
      </c>
      <c r="O1101" s="408">
        <v>24</v>
      </c>
      <c r="P1101" s="408">
        <v>-19</v>
      </c>
    </row>
    <row r="1102" spans="1:16" ht="12.75">
      <c r="A1102" s="408">
        <v>2700</v>
      </c>
      <c r="B1102" s="409" t="s">
        <v>955</v>
      </c>
      <c r="C1102" s="408" t="s">
        <v>612</v>
      </c>
      <c r="D1102" s="409" t="s">
        <v>613</v>
      </c>
      <c r="E1102" s="408">
        <v>1</v>
      </c>
      <c r="F1102" s="408">
        <v>820</v>
      </c>
      <c r="G1102" s="408">
        <v>32</v>
      </c>
      <c r="H1102" s="408">
        <v>1041</v>
      </c>
      <c r="I1102" s="408">
        <v>8</v>
      </c>
      <c r="J1102" s="408">
        <v>1901</v>
      </c>
      <c r="K1102" s="408">
        <v>1865</v>
      </c>
      <c r="L1102" s="408">
        <v>1343.5</v>
      </c>
      <c r="M1102" s="408">
        <v>521.5</v>
      </c>
      <c r="N1102" s="408">
        <v>1865</v>
      </c>
      <c r="O1102" s="408">
        <v>1343.5</v>
      </c>
      <c r="P1102" s="408">
        <v>521.5</v>
      </c>
    </row>
    <row r="1103" spans="1:16" ht="12.75">
      <c r="A1103" s="408">
        <v>2700</v>
      </c>
      <c r="B1103" s="409" t="s">
        <v>955</v>
      </c>
      <c r="C1103" s="408" t="s">
        <v>668</v>
      </c>
      <c r="D1103" s="409" t="s">
        <v>669</v>
      </c>
      <c r="E1103" s="408">
        <v>1.65</v>
      </c>
      <c r="F1103" s="408">
        <v>63</v>
      </c>
      <c r="G1103" s="408">
        <v>5</v>
      </c>
      <c r="H1103" s="408">
        <v>121</v>
      </c>
      <c r="I1103" s="408">
        <v>1</v>
      </c>
      <c r="J1103" s="408">
        <v>190</v>
      </c>
      <c r="K1103" s="408">
        <v>184.5</v>
      </c>
      <c r="L1103" s="408">
        <v>187</v>
      </c>
      <c r="M1103" s="408">
        <v>-2.5</v>
      </c>
      <c r="N1103" s="408">
        <v>304.42</v>
      </c>
      <c r="O1103" s="408">
        <v>308.55</v>
      </c>
      <c r="P1103" s="408">
        <v>-4.12</v>
      </c>
    </row>
    <row r="1104" spans="1:16" ht="12.75">
      <c r="A1104" s="408">
        <v>2700</v>
      </c>
      <c r="B1104" s="409" t="s">
        <v>955</v>
      </c>
      <c r="C1104" s="408" t="s">
        <v>981</v>
      </c>
      <c r="D1104" s="409" t="s">
        <v>957</v>
      </c>
      <c r="E1104" s="408">
        <v>1.65</v>
      </c>
      <c r="F1104" s="408">
        <v>0</v>
      </c>
      <c r="G1104" s="408">
        <v>47</v>
      </c>
      <c r="H1104" s="408">
        <v>309</v>
      </c>
      <c r="I1104" s="408">
        <v>3</v>
      </c>
      <c r="J1104" s="408">
        <v>359</v>
      </c>
      <c r="K1104" s="408">
        <v>310.5</v>
      </c>
      <c r="L1104" s="408">
        <v>422.5</v>
      </c>
      <c r="M1104" s="408">
        <v>-112</v>
      </c>
      <c r="N1104" s="408">
        <v>512.33</v>
      </c>
      <c r="O1104" s="408">
        <v>697.12</v>
      </c>
      <c r="P1104" s="408">
        <v>-184.8</v>
      </c>
    </row>
    <row r="1105" spans="1:16" ht="12.75">
      <c r="A1105" s="408">
        <v>2700</v>
      </c>
      <c r="B1105" s="409" t="s">
        <v>955</v>
      </c>
      <c r="C1105" s="408" t="s">
        <v>982</v>
      </c>
      <c r="D1105" s="409" t="s">
        <v>959</v>
      </c>
      <c r="E1105" s="408">
        <v>1.65</v>
      </c>
      <c r="F1105" s="408">
        <v>0</v>
      </c>
      <c r="G1105" s="408">
        <v>23</v>
      </c>
      <c r="H1105" s="408">
        <v>177</v>
      </c>
      <c r="I1105" s="408">
        <v>0</v>
      </c>
      <c r="J1105" s="408">
        <v>200</v>
      </c>
      <c r="K1105" s="408">
        <v>177</v>
      </c>
      <c r="L1105" s="408">
        <v>238.5</v>
      </c>
      <c r="M1105" s="408">
        <v>-61.5</v>
      </c>
      <c r="N1105" s="408">
        <v>292.05</v>
      </c>
      <c r="O1105" s="408">
        <v>393.52</v>
      </c>
      <c r="P1105" s="408">
        <v>-101.48</v>
      </c>
    </row>
    <row r="1106" spans="1:16" ht="12.75">
      <c r="A1106" s="408">
        <v>2700</v>
      </c>
      <c r="B1106" s="409" t="s">
        <v>955</v>
      </c>
      <c r="C1106" s="408" t="s">
        <v>983</v>
      </c>
      <c r="D1106" s="409" t="s">
        <v>961</v>
      </c>
      <c r="E1106" s="408">
        <v>2.25</v>
      </c>
      <c r="F1106" s="408">
        <v>0</v>
      </c>
      <c r="G1106" s="408">
        <v>1</v>
      </c>
      <c r="H1106" s="408">
        <v>9</v>
      </c>
      <c r="I1106" s="408">
        <v>0</v>
      </c>
      <c r="J1106" s="408">
        <v>10</v>
      </c>
      <c r="K1106" s="408">
        <v>9</v>
      </c>
      <c r="L1106" s="408">
        <v>15</v>
      </c>
      <c r="M1106" s="408">
        <v>-6</v>
      </c>
      <c r="N1106" s="408">
        <v>20.25</v>
      </c>
      <c r="O1106" s="408">
        <v>33.75</v>
      </c>
      <c r="P1106" s="408">
        <v>-13.5</v>
      </c>
    </row>
    <row r="1107" spans="1:16" ht="12.75">
      <c r="A1107" s="408">
        <v>2700</v>
      </c>
      <c r="B1107" s="409" t="s">
        <v>955</v>
      </c>
      <c r="C1107" s="408" t="s">
        <v>984</v>
      </c>
      <c r="D1107" s="409" t="s">
        <v>963</v>
      </c>
      <c r="E1107" s="408">
        <v>1.65</v>
      </c>
      <c r="F1107" s="408">
        <v>0</v>
      </c>
      <c r="G1107" s="408">
        <v>7</v>
      </c>
      <c r="H1107" s="408">
        <v>41</v>
      </c>
      <c r="I1107" s="408">
        <v>0</v>
      </c>
      <c r="J1107" s="408">
        <v>48</v>
      </c>
      <c r="K1107" s="408">
        <v>41</v>
      </c>
      <c r="L1107" s="408">
        <v>56</v>
      </c>
      <c r="M1107" s="408">
        <v>-15</v>
      </c>
      <c r="N1107" s="408">
        <v>67.65</v>
      </c>
      <c r="O1107" s="408">
        <v>92.4</v>
      </c>
      <c r="P1107" s="408">
        <v>-24.75</v>
      </c>
    </row>
    <row r="1108" spans="1:16" ht="12.75">
      <c r="A1108" s="408">
        <v>2700</v>
      </c>
      <c r="B1108" s="409" t="s">
        <v>955</v>
      </c>
      <c r="C1108" s="408" t="s">
        <v>798</v>
      </c>
      <c r="D1108" s="409" t="s">
        <v>799</v>
      </c>
      <c r="E1108" s="408">
        <v>1.65</v>
      </c>
      <c r="F1108" s="408">
        <v>0</v>
      </c>
      <c r="G1108" s="408">
        <v>3</v>
      </c>
      <c r="H1108" s="408">
        <v>0</v>
      </c>
      <c r="I1108" s="408">
        <v>0</v>
      </c>
      <c r="J1108" s="408">
        <v>3</v>
      </c>
      <c r="K1108" s="408">
        <v>0</v>
      </c>
      <c r="L1108" s="408">
        <v>16.5</v>
      </c>
      <c r="M1108" s="408">
        <v>-16.5</v>
      </c>
      <c r="N1108" s="408">
        <v>0</v>
      </c>
      <c r="O1108" s="408">
        <v>27.23</v>
      </c>
      <c r="P1108" s="408">
        <v>-27.23</v>
      </c>
    </row>
    <row r="1109" spans="1:16" ht="12.75">
      <c r="A1109" s="408">
        <v>2700</v>
      </c>
      <c r="B1109" s="409" t="s">
        <v>955</v>
      </c>
      <c r="C1109" s="408" t="s">
        <v>800</v>
      </c>
      <c r="D1109" s="409" t="s">
        <v>605</v>
      </c>
      <c r="E1109" s="408">
        <v>1.65</v>
      </c>
      <c r="F1109" s="408">
        <v>0</v>
      </c>
      <c r="G1109" s="408">
        <v>11</v>
      </c>
      <c r="H1109" s="408">
        <v>73</v>
      </c>
      <c r="I1109" s="408">
        <v>4</v>
      </c>
      <c r="J1109" s="408">
        <v>88</v>
      </c>
      <c r="K1109" s="408">
        <v>75</v>
      </c>
      <c r="L1109" s="408">
        <v>190</v>
      </c>
      <c r="M1109" s="408">
        <v>-115</v>
      </c>
      <c r="N1109" s="408">
        <v>123.75</v>
      </c>
      <c r="O1109" s="408">
        <v>313.5</v>
      </c>
      <c r="P1109" s="408">
        <v>-189.75</v>
      </c>
    </row>
    <row r="1110" spans="1:16" ht="12.75">
      <c r="A1110" s="408">
        <v>2700</v>
      </c>
      <c r="B1110" s="409" t="s">
        <v>955</v>
      </c>
      <c r="C1110" s="408" t="s">
        <v>802</v>
      </c>
      <c r="D1110" s="409" t="s">
        <v>789</v>
      </c>
      <c r="E1110" s="408">
        <v>1.65</v>
      </c>
      <c r="F1110" s="408">
        <v>0</v>
      </c>
      <c r="G1110" s="408">
        <v>17</v>
      </c>
      <c r="H1110" s="408">
        <v>69</v>
      </c>
      <c r="I1110" s="408">
        <v>1</v>
      </c>
      <c r="J1110" s="408">
        <v>87</v>
      </c>
      <c r="K1110" s="408">
        <v>69.5</v>
      </c>
      <c r="L1110" s="408">
        <v>144.5</v>
      </c>
      <c r="M1110" s="408">
        <v>-75</v>
      </c>
      <c r="N1110" s="408">
        <v>114.67</v>
      </c>
      <c r="O1110" s="408">
        <v>238.43</v>
      </c>
      <c r="P1110" s="408">
        <v>-123.75</v>
      </c>
    </row>
    <row r="1111" spans="1:16" ht="12.75">
      <c r="A1111" s="408">
        <v>2700</v>
      </c>
      <c r="B1111" s="409" t="s">
        <v>955</v>
      </c>
      <c r="C1111" s="408" t="s">
        <v>803</v>
      </c>
      <c r="D1111" s="409" t="s">
        <v>804</v>
      </c>
      <c r="E1111" s="408">
        <v>1.65</v>
      </c>
      <c r="F1111" s="408">
        <v>0</v>
      </c>
      <c r="G1111" s="408">
        <v>15</v>
      </c>
      <c r="H1111" s="408">
        <v>102</v>
      </c>
      <c r="I1111" s="408">
        <v>2</v>
      </c>
      <c r="J1111" s="408">
        <v>119</v>
      </c>
      <c r="K1111" s="408">
        <v>103</v>
      </c>
      <c r="L1111" s="408">
        <v>182</v>
      </c>
      <c r="M1111" s="408">
        <v>-79</v>
      </c>
      <c r="N1111" s="408">
        <v>169.95</v>
      </c>
      <c r="O1111" s="408">
        <v>300.3</v>
      </c>
      <c r="P1111" s="408">
        <v>-130.35</v>
      </c>
    </row>
    <row r="1112" spans="1:16" ht="12.75">
      <c r="A1112" s="408">
        <v>2700</v>
      </c>
      <c r="B1112" s="409" t="s">
        <v>955</v>
      </c>
      <c r="C1112" s="408" t="s">
        <v>805</v>
      </c>
      <c r="D1112" s="409" t="s">
        <v>785</v>
      </c>
      <c r="E1112" s="408">
        <v>1.65</v>
      </c>
      <c r="F1112" s="408">
        <v>0</v>
      </c>
      <c r="G1112" s="408">
        <v>4</v>
      </c>
      <c r="H1112" s="408">
        <v>89</v>
      </c>
      <c r="I1112" s="408">
        <v>0</v>
      </c>
      <c r="J1112" s="408">
        <v>93</v>
      </c>
      <c r="K1112" s="408">
        <v>89</v>
      </c>
      <c r="L1112" s="408">
        <v>126</v>
      </c>
      <c r="M1112" s="408">
        <v>-37</v>
      </c>
      <c r="N1112" s="408">
        <v>146.85</v>
      </c>
      <c r="O1112" s="408">
        <v>207.9</v>
      </c>
      <c r="P1112" s="408">
        <v>-61.05</v>
      </c>
    </row>
    <row r="1113" spans="1:16" ht="25.5">
      <c r="A1113" s="408">
        <v>2700</v>
      </c>
      <c r="B1113" s="409" t="s">
        <v>955</v>
      </c>
      <c r="C1113" s="408" t="s">
        <v>985</v>
      </c>
      <c r="D1113" s="409" t="s">
        <v>973</v>
      </c>
      <c r="E1113" s="408">
        <v>1.65</v>
      </c>
      <c r="F1113" s="408">
        <v>0</v>
      </c>
      <c r="G1113" s="408">
        <v>10</v>
      </c>
      <c r="H1113" s="408">
        <v>222</v>
      </c>
      <c r="I1113" s="408">
        <v>2</v>
      </c>
      <c r="J1113" s="408">
        <v>234</v>
      </c>
      <c r="K1113" s="408">
        <v>223</v>
      </c>
      <c r="L1113" s="408">
        <v>304</v>
      </c>
      <c r="M1113" s="408">
        <v>-81</v>
      </c>
      <c r="N1113" s="408">
        <v>367.95</v>
      </c>
      <c r="O1113" s="408">
        <v>501.6</v>
      </c>
      <c r="P1113" s="408">
        <v>-133.65</v>
      </c>
    </row>
    <row r="1114" spans="1:16" ht="12.75">
      <c r="A1114" s="408">
        <v>2700</v>
      </c>
      <c r="B1114" s="409" t="s">
        <v>955</v>
      </c>
      <c r="C1114" s="408" t="s">
        <v>986</v>
      </c>
      <c r="D1114" s="409" t="s">
        <v>814</v>
      </c>
      <c r="E1114" s="408">
        <v>2.25</v>
      </c>
      <c r="F1114" s="408">
        <v>0</v>
      </c>
      <c r="G1114" s="408">
        <v>12</v>
      </c>
      <c r="H1114" s="408">
        <v>120</v>
      </c>
      <c r="I1114" s="408">
        <v>2</v>
      </c>
      <c r="J1114" s="408">
        <v>134</v>
      </c>
      <c r="K1114" s="408">
        <v>121</v>
      </c>
      <c r="L1114" s="408">
        <v>178</v>
      </c>
      <c r="M1114" s="408">
        <v>-57</v>
      </c>
      <c r="N1114" s="408">
        <v>272.25</v>
      </c>
      <c r="O1114" s="408">
        <v>400.5</v>
      </c>
      <c r="P1114" s="408">
        <v>-128.25</v>
      </c>
    </row>
    <row r="1115" spans="1:16" ht="12.75">
      <c r="A1115" s="408">
        <v>2700</v>
      </c>
      <c r="B1115" s="409" t="s">
        <v>955</v>
      </c>
      <c r="C1115" s="408" t="s">
        <v>987</v>
      </c>
      <c r="D1115" s="409" t="s">
        <v>947</v>
      </c>
      <c r="E1115" s="408">
        <v>1.65</v>
      </c>
      <c r="F1115" s="408">
        <v>0</v>
      </c>
      <c r="G1115" s="408">
        <v>2</v>
      </c>
      <c r="H1115" s="408">
        <v>20</v>
      </c>
      <c r="I1115" s="408">
        <v>1</v>
      </c>
      <c r="J1115" s="408">
        <v>23</v>
      </c>
      <c r="K1115" s="408">
        <v>20.5</v>
      </c>
      <c r="L1115" s="408">
        <v>25.5</v>
      </c>
      <c r="M1115" s="408">
        <v>-5</v>
      </c>
      <c r="N1115" s="408">
        <v>33.83</v>
      </c>
      <c r="O1115" s="408">
        <v>42.08</v>
      </c>
      <c r="P1115" s="408">
        <v>-8.25</v>
      </c>
    </row>
    <row r="1116" spans="1:16" ht="12.75">
      <c r="A1116" s="408">
        <v>2700</v>
      </c>
      <c r="B1116" s="409" t="s">
        <v>955</v>
      </c>
      <c r="C1116" s="408" t="s">
        <v>689</v>
      </c>
      <c r="D1116" s="409" t="s">
        <v>648</v>
      </c>
      <c r="E1116" s="408">
        <v>1</v>
      </c>
      <c r="F1116" s="408">
        <v>0</v>
      </c>
      <c r="G1116" s="408">
        <v>8</v>
      </c>
      <c r="H1116" s="408">
        <v>387</v>
      </c>
      <c r="I1116" s="408">
        <v>1</v>
      </c>
      <c r="J1116" s="408">
        <v>396</v>
      </c>
      <c r="K1116" s="408">
        <v>387.5</v>
      </c>
      <c r="L1116" s="408">
        <v>640</v>
      </c>
      <c r="M1116" s="408">
        <v>-252.5</v>
      </c>
      <c r="N1116" s="408">
        <v>387.5</v>
      </c>
      <c r="O1116" s="408">
        <v>640</v>
      </c>
      <c r="P1116" s="408">
        <v>-252.5</v>
      </c>
    </row>
    <row r="1117" spans="1:16" ht="12.75">
      <c r="A1117" s="408">
        <v>2700</v>
      </c>
      <c r="B1117" s="409" t="s">
        <v>955</v>
      </c>
      <c r="C1117" s="408" t="s">
        <v>619</v>
      </c>
      <c r="D1117" s="409" t="s">
        <v>613</v>
      </c>
      <c r="E1117" s="408">
        <v>1</v>
      </c>
      <c r="F1117" s="408">
        <v>0</v>
      </c>
      <c r="G1117" s="408">
        <v>12</v>
      </c>
      <c r="H1117" s="408">
        <v>564</v>
      </c>
      <c r="I1117" s="408">
        <v>8</v>
      </c>
      <c r="J1117" s="408">
        <v>584</v>
      </c>
      <c r="K1117" s="408">
        <v>568</v>
      </c>
      <c r="L1117" s="408">
        <v>907.5</v>
      </c>
      <c r="M1117" s="408">
        <v>-339.5</v>
      </c>
      <c r="N1117" s="408">
        <v>568</v>
      </c>
      <c r="O1117" s="408">
        <v>907.5</v>
      </c>
      <c r="P1117" s="408">
        <v>-339.5</v>
      </c>
    </row>
    <row r="1118" spans="1:16" ht="12.75">
      <c r="A1118" s="408">
        <v>2700</v>
      </c>
      <c r="B1118" s="409" t="s">
        <v>955</v>
      </c>
      <c r="C1118" s="408" t="s">
        <v>764</v>
      </c>
      <c r="D1118" s="409" t="s">
        <v>669</v>
      </c>
      <c r="E1118" s="408">
        <v>1.65</v>
      </c>
      <c r="F1118" s="408">
        <v>0</v>
      </c>
      <c r="G1118" s="408">
        <v>7</v>
      </c>
      <c r="H1118" s="408">
        <v>108</v>
      </c>
      <c r="I1118" s="408">
        <v>1</v>
      </c>
      <c r="J1118" s="408">
        <v>116</v>
      </c>
      <c r="K1118" s="408">
        <v>108.5</v>
      </c>
      <c r="L1118" s="408">
        <v>154.5</v>
      </c>
      <c r="M1118" s="408">
        <v>-46</v>
      </c>
      <c r="N1118" s="408">
        <v>179.02</v>
      </c>
      <c r="O1118" s="408">
        <v>254.93</v>
      </c>
      <c r="P1118" s="408">
        <v>-75.9</v>
      </c>
    </row>
    <row r="1119" spans="1:16" ht="12.75">
      <c r="A1119" s="408">
        <v>2700</v>
      </c>
      <c r="B1119" s="409" t="s">
        <v>955</v>
      </c>
      <c r="C1119" s="408" t="s">
        <v>988</v>
      </c>
      <c r="D1119" s="409" t="s">
        <v>957</v>
      </c>
      <c r="E1119" s="408">
        <v>1.65</v>
      </c>
      <c r="F1119" s="408">
        <v>0</v>
      </c>
      <c r="G1119" s="408">
        <v>4</v>
      </c>
      <c r="H1119" s="408">
        <v>249</v>
      </c>
      <c r="I1119" s="408">
        <v>2</v>
      </c>
      <c r="J1119" s="408">
        <v>255</v>
      </c>
      <c r="K1119" s="408">
        <v>250</v>
      </c>
      <c r="L1119" s="408">
        <v>161.5</v>
      </c>
      <c r="M1119" s="408">
        <v>88.5</v>
      </c>
      <c r="N1119" s="408">
        <v>412.5</v>
      </c>
      <c r="O1119" s="408">
        <v>266.48</v>
      </c>
      <c r="P1119" s="408">
        <v>146.02</v>
      </c>
    </row>
    <row r="1120" spans="1:16" ht="12.75">
      <c r="A1120" s="408">
        <v>2700</v>
      </c>
      <c r="B1120" s="409" t="s">
        <v>955</v>
      </c>
      <c r="C1120" s="408" t="s">
        <v>989</v>
      </c>
      <c r="D1120" s="409" t="s">
        <v>959</v>
      </c>
      <c r="E1120" s="408">
        <v>1.65</v>
      </c>
      <c r="F1120" s="408">
        <v>0</v>
      </c>
      <c r="G1120" s="408">
        <v>3</v>
      </c>
      <c r="H1120" s="408">
        <v>56</v>
      </c>
      <c r="I1120" s="408">
        <v>0</v>
      </c>
      <c r="J1120" s="408">
        <v>59</v>
      </c>
      <c r="K1120" s="408">
        <v>56</v>
      </c>
      <c r="L1120" s="408">
        <v>30</v>
      </c>
      <c r="M1120" s="408">
        <v>26</v>
      </c>
      <c r="N1120" s="408">
        <v>92.4</v>
      </c>
      <c r="O1120" s="408">
        <v>49.5</v>
      </c>
      <c r="P1120" s="408">
        <v>42.9</v>
      </c>
    </row>
    <row r="1121" spans="1:16" ht="12.75">
      <c r="A1121" s="408">
        <v>2700</v>
      </c>
      <c r="B1121" s="409" t="s">
        <v>955</v>
      </c>
      <c r="C1121" s="408" t="s">
        <v>990</v>
      </c>
      <c r="D1121" s="409" t="s">
        <v>961</v>
      </c>
      <c r="E1121" s="408">
        <v>2.25</v>
      </c>
      <c r="F1121" s="408">
        <v>0</v>
      </c>
      <c r="G1121" s="408">
        <v>0</v>
      </c>
      <c r="H1121" s="408">
        <v>48</v>
      </c>
      <c r="I1121" s="408">
        <v>0</v>
      </c>
      <c r="J1121" s="408">
        <v>48</v>
      </c>
      <c r="K1121" s="408">
        <v>48</v>
      </c>
      <c r="L1121" s="408">
        <v>27</v>
      </c>
      <c r="M1121" s="408">
        <v>21</v>
      </c>
      <c r="N1121" s="408">
        <v>108</v>
      </c>
      <c r="O1121" s="408">
        <v>60.75</v>
      </c>
      <c r="P1121" s="408">
        <v>47.25</v>
      </c>
    </row>
    <row r="1122" spans="1:16" ht="12.75">
      <c r="A1122" s="408">
        <v>2700</v>
      </c>
      <c r="B1122" s="409" t="s">
        <v>955</v>
      </c>
      <c r="C1122" s="408" t="s">
        <v>809</v>
      </c>
      <c r="D1122" s="409" t="s">
        <v>799</v>
      </c>
      <c r="E1122" s="408">
        <v>1.65</v>
      </c>
      <c r="F1122" s="408">
        <v>0</v>
      </c>
      <c r="G1122" s="408">
        <v>13</v>
      </c>
      <c r="H1122" s="408">
        <v>562</v>
      </c>
      <c r="I1122" s="408">
        <v>3</v>
      </c>
      <c r="J1122" s="408">
        <v>578</v>
      </c>
      <c r="K1122" s="408">
        <v>563.5</v>
      </c>
      <c r="L1122" s="408">
        <v>524.5</v>
      </c>
      <c r="M1122" s="408">
        <v>39</v>
      </c>
      <c r="N1122" s="408">
        <v>929.77</v>
      </c>
      <c r="O1122" s="408">
        <v>865.42</v>
      </c>
      <c r="P1122" s="408">
        <v>64.35</v>
      </c>
    </row>
    <row r="1123" spans="1:16" ht="25.5">
      <c r="A1123" s="408">
        <v>2700</v>
      </c>
      <c r="B1123" s="409" t="s">
        <v>955</v>
      </c>
      <c r="C1123" s="408" t="s">
        <v>991</v>
      </c>
      <c r="D1123" s="409" t="s">
        <v>969</v>
      </c>
      <c r="E1123" s="408">
        <v>1.65</v>
      </c>
      <c r="F1123" s="408">
        <v>0</v>
      </c>
      <c r="G1123" s="408">
        <v>2</v>
      </c>
      <c r="H1123" s="408">
        <v>26</v>
      </c>
      <c r="I1123" s="408">
        <v>2</v>
      </c>
      <c r="J1123" s="408">
        <v>30</v>
      </c>
      <c r="K1123" s="408">
        <v>27</v>
      </c>
      <c r="L1123" s="408">
        <v>61</v>
      </c>
      <c r="M1123" s="408">
        <v>-34</v>
      </c>
      <c r="N1123" s="408">
        <v>44.55</v>
      </c>
      <c r="O1123" s="408">
        <v>100.65</v>
      </c>
      <c r="P1123" s="408">
        <v>-56.1</v>
      </c>
    </row>
    <row r="1124" spans="1:16" ht="12.75">
      <c r="A1124" s="408">
        <v>2700</v>
      </c>
      <c r="B1124" s="409" t="s">
        <v>955</v>
      </c>
      <c r="C1124" s="408" t="s">
        <v>936</v>
      </c>
      <c r="D1124" s="409" t="s">
        <v>913</v>
      </c>
      <c r="E1124" s="408">
        <v>1.65</v>
      </c>
      <c r="F1124" s="408">
        <v>0</v>
      </c>
      <c r="G1124" s="408">
        <v>7</v>
      </c>
      <c r="H1124" s="408">
        <v>79</v>
      </c>
      <c r="I1124" s="408">
        <v>0</v>
      </c>
      <c r="J1124" s="408">
        <v>86</v>
      </c>
      <c r="K1124" s="408">
        <v>79</v>
      </c>
      <c r="L1124" s="408">
        <v>115</v>
      </c>
      <c r="M1124" s="408">
        <v>-36</v>
      </c>
      <c r="N1124" s="408">
        <v>130.35</v>
      </c>
      <c r="O1124" s="408">
        <v>189.75</v>
      </c>
      <c r="P1124" s="408">
        <v>-59.4</v>
      </c>
    </row>
    <row r="1125" spans="1:16" ht="12.75">
      <c r="A1125" s="408">
        <v>2700</v>
      </c>
      <c r="B1125" s="409" t="s">
        <v>955</v>
      </c>
      <c r="C1125" s="408" t="s">
        <v>992</v>
      </c>
      <c r="D1125" s="409" t="s">
        <v>971</v>
      </c>
      <c r="E1125" s="408">
        <v>1.65</v>
      </c>
      <c r="F1125" s="408">
        <v>0</v>
      </c>
      <c r="G1125" s="408">
        <v>2</v>
      </c>
      <c r="H1125" s="408">
        <v>209</v>
      </c>
      <c r="I1125" s="408">
        <v>1</v>
      </c>
      <c r="J1125" s="408">
        <v>212</v>
      </c>
      <c r="K1125" s="408">
        <v>209.5</v>
      </c>
      <c r="L1125" s="408">
        <v>0</v>
      </c>
      <c r="M1125" s="408">
        <v>209.5</v>
      </c>
      <c r="N1125" s="408">
        <v>345.67</v>
      </c>
      <c r="O1125" s="408">
        <v>0</v>
      </c>
      <c r="P1125" s="408">
        <v>345.67</v>
      </c>
    </row>
    <row r="1126" spans="1:16" ht="12.75">
      <c r="A1126" s="408">
        <v>2700</v>
      </c>
      <c r="B1126" s="409" t="s">
        <v>955</v>
      </c>
      <c r="C1126" s="408" t="s">
        <v>993</v>
      </c>
      <c r="D1126" s="409" t="s">
        <v>994</v>
      </c>
      <c r="E1126" s="408">
        <v>1.65</v>
      </c>
      <c r="F1126" s="408">
        <v>0</v>
      </c>
      <c r="G1126" s="408">
        <v>0</v>
      </c>
      <c r="H1126" s="408">
        <v>114</v>
      </c>
      <c r="I1126" s="408">
        <v>0</v>
      </c>
      <c r="J1126" s="408">
        <v>114</v>
      </c>
      <c r="K1126" s="408">
        <v>114</v>
      </c>
      <c r="L1126" s="408">
        <v>0</v>
      </c>
      <c r="M1126" s="408">
        <v>114</v>
      </c>
      <c r="N1126" s="408">
        <v>188.1</v>
      </c>
      <c r="O1126" s="408">
        <v>0</v>
      </c>
      <c r="P1126" s="408">
        <v>188.1</v>
      </c>
    </row>
    <row r="1127" spans="1:16" ht="12.75">
      <c r="A1127" s="408">
        <v>2700</v>
      </c>
      <c r="B1127" s="409" t="s">
        <v>955</v>
      </c>
      <c r="C1127" s="408" t="s">
        <v>995</v>
      </c>
      <c r="D1127" s="409" t="s">
        <v>785</v>
      </c>
      <c r="E1127" s="408">
        <v>1.65</v>
      </c>
      <c r="F1127" s="408">
        <v>0</v>
      </c>
      <c r="G1127" s="408">
        <v>4</v>
      </c>
      <c r="H1127" s="408">
        <v>110</v>
      </c>
      <c r="I1127" s="408">
        <v>3</v>
      </c>
      <c r="J1127" s="408">
        <v>117</v>
      </c>
      <c r="K1127" s="408">
        <v>111.5</v>
      </c>
      <c r="L1127" s="408">
        <v>71</v>
      </c>
      <c r="M1127" s="408">
        <v>40.5</v>
      </c>
      <c r="N1127" s="408">
        <v>183.97</v>
      </c>
      <c r="O1127" s="408">
        <v>117.15</v>
      </c>
      <c r="P1127" s="408">
        <v>66.82</v>
      </c>
    </row>
    <row r="1128" spans="1:16" ht="25.5">
      <c r="A1128" s="408">
        <v>2700</v>
      </c>
      <c r="B1128" s="409" t="s">
        <v>955</v>
      </c>
      <c r="C1128" s="408" t="s">
        <v>996</v>
      </c>
      <c r="D1128" s="409" t="s">
        <v>973</v>
      </c>
      <c r="E1128" s="408">
        <v>1.65</v>
      </c>
      <c r="F1128" s="408">
        <v>0</v>
      </c>
      <c r="G1128" s="408">
        <v>16</v>
      </c>
      <c r="H1128" s="408">
        <v>109</v>
      </c>
      <c r="I1128" s="408">
        <v>2</v>
      </c>
      <c r="J1128" s="408">
        <v>127</v>
      </c>
      <c r="K1128" s="408">
        <v>110</v>
      </c>
      <c r="L1128" s="408">
        <v>92</v>
      </c>
      <c r="M1128" s="408">
        <v>18</v>
      </c>
      <c r="N1128" s="408">
        <v>181.5</v>
      </c>
      <c r="O1128" s="408">
        <v>151.8</v>
      </c>
      <c r="P1128" s="408">
        <v>29.7</v>
      </c>
    </row>
    <row r="1129" spans="1:16" ht="25.5">
      <c r="A1129" s="408">
        <v>2700</v>
      </c>
      <c r="B1129" s="409" t="s">
        <v>955</v>
      </c>
      <c r="C1129" s="408" t="s">
        <v>997</v>
      </c>
      <c r="D1129" s="409" t="s">
        <v>976</v>
      </c>
      <c r="E1129" s="408">
        <v>1.65</v>
      </c>
      <c r="F1129" s="408">
        <v>0</v>
      </c>
      <c r="G1129" s="408">
        <v>1</v>
      </c>
      <c r="H1129" s="408">
        <v>78</v>
      </c>
      <c r="I1129" s="408">
        <v>1</v>
      </c>
      <c r="J1129" s="408">
        <v>80</v>
      </c>
      <c r="K1129" s="408">
        <v>78.5</v>
      </c>
      <c r="L1129" s="408">
        <v>40</v>
      </c>
      <c r="M1129" s="408">
        <v>38.5</v>
      </c>
      <c r="N1129" s="408">
        <v>129.52</v>
      </c>
      <c r="O1129" s="408">
        <v>66</v>
      </c>
      <c r="P1129" s="408">
        <v>63.52</v>
      </c>
    </row>
    <row r="1130" spans="1:16" ht="12.75">
      <c r="A1130" s="408">
        <v>2700</v>
      </c>
      <c r="B1130" s="409" t="s">
        <v>955</v>
      </c>
      <c r="C1130" s="408" t="s">
        <v>998</v>
      </c>
      <c r="D1130" s="409" t="s">
        <v>978</v>
      </c>
      <c r="E1130" s="408">
        <v>1.65</v>
      </c>
      <c r="F1130" s="408">
        <v>0</v>
      </c>
      <c r="G1130" s="408">
        <v>0</v>
      </c>
      <c r="H1130" s="408">
        <v>9</v>
      </c>
      <c r="I1130" s="408">
        <v>0</v>
      </c>
      <c r="J1130" s="408">
        <v>9</v>
      </c>
      <c r="K1130" s="408">
        <v>9</v>
      </c>
      <c r="L1130" s="408">
        <v>7</v>
      </c>
      <c r="M1130" s="408">
        <v>2</v>
      </c>
      <c r="N1130" s="408">
        <v>14.85</v>
      </c>
      <c r="O1130" s="408">
        <v>11.55</v>
      </c>
      <c r="P1130" s="408">
        <v>3.3</v>
      </c>
    </row>
    <row r="1131" spans="1:16" ht="12.75">
      <c r="A1131" s="408">
        <v>2700</v>
      </c>
      <c r="B1131" s="409" t="s">
        <v>955</v>
      </c>
      <c r="C1131" s="408" t="s">
        <v>700</v>
      </c>
      <c r="D1131" s="409" t="s">
        <v>648</v>
      </c>
      <c r="E1131" s="408">
        <v>1</v>
      </c>
      <c r="F1131" s="408">
        <v>0</v>
      </c>
      <c r="G1131" s="408">
        <v>3</v>
      </c>
      <c r="H1131" s="408">
        <v>429</v>
      </c>
      <c r="I1131" s="408">
        <v>1</v>
      </c>
      <c r="J1131" s="408">
        <v>433</v>
      </c>
      <c r="K1131" s="408">
        <v>429.5</v>
      </c>
      <c r="L1131" s="408">
        <v>273.5</v>
      </c>
      <c r="M1131" s="408">
        <v>156</v>
      </c>
      <c r="N1131" s="408">
        <v>429.5</v>
      </c>
      <c r="O1131" s="408">
        <v>273.5</v>
      </c>
      <c r="P1131" s="408">
        <v>156</v>
      </c>
    </row>
    <row r="1132" spans="1:16" ht="12.75">
      <c r="A1132" s="408">
        <v>2700</v>
      </c>
      <c r="B1132" s="409" t="s">
        <v>955</v>
      </c>
      <c r="C1132" s="408" t="s">
        <v>627</v>
      </c>
      <c r="D1132" s="409" t="s">
        <v>613</v>
      </c>
      <c r="E1132" s="408">
        <v>1</v>
      </c>
      <c r="F1132" s="408">
        <v>0</v>
      </c>
      <c r="G1132" s="408">
        <v>7</v>
      </c>
      <c r="H1132" s="408">
        <v>373</v>
      </c>
      <c r="I1132" s="408">
        <v>0</v>
      </c>
      <c r="J1132" s="408">
        <v>380</v>
      </c>
      <c r="K1132" s="408">
        <v>373</v>
      </c>
      <c r="L1132" s="408">
        <v>256.5</v>
      </c>
      <c r="M1132" s="408">
        <v>116.5</v>
      </c>
      <c r="N1132" s="408">
        <v>373</v>
      </c>
      <c r="O1132" s="408">
        <v>256.5</v>
      </c>
      <c r="P1132" s="408">
        <v>116.5</v>
      </c>
    </row>
    <row r="1133" spans="1:16" ht="12.75">
      <c r="A1133" s="408">
        <v>2700</v>
      </c>
      <c r="B1133" s="409" t="s">
        <v>955</v>
      </c>
      <c r="C1133" s="408" t="s">
        <v>512</v>
      </c>
      <c r="D1133" s="409" t="s">
        <v>292</v>
      </c>
      <c r="E1133" s="408">
        <v>2.8</v>
      </c>
      <c r="F1133" s="408">
        <v>0</v>
      </c>
      <c r="G1133" s="408">
        <v>1</v>
      </c>
      <c r="H1133" s="408">
        <v>7</v>
      </c>
      <c r="I1133" s="408">
        <v>0</v>
      </c>
      <c r="J1133" s="408">
        <v>8</v>
      </c>
      <c r="K1133" s="408">
        <v>7</v>
      </c>
      <c r="L1133" s="408">
        <v>1</v>
      </c>
      <c r="M1133" s="408">
        <v>6</v>
      </c>
      <c r="N1133" s="408">
        <v>19.6</v>
      </c>
      <c r="O1133" s="408">
        <v>2.8</v>
      </c>
      <c r="P1133" s="408">
        <v>16.8</v>
      </c>
    </row>
    <row r="1134" spans="1:16" ht="12.75">
      <c r="A1134" s="408">
        <v>2700</v>
      </c>
      <c r="B1134" s="409" t="s">
        <v>955</v>
      </c>
      <c r="C1134" s="408" t="s">
        <v>999</v>
      </c>
      <c r="D1134" s="409" t="s">
        <v>957</v>
      </c>
      <c r="E1134" s="408">
        <v>1.65</v>
      </c>
      <c r="F1134" s="408">
        <v>0</v>
      </c>
      <c r="G1134" s="408">
        <v>19</v>
      </c>
      <c r="H1134" s="408">
        <v>77</v>
      </c>
      <c r="I1134" s="408">
        <v>0</v>
      </c>
      <c r="J1134" s="408">
        <v>96</v>
      </c>
      <c r="K1134" s="408">
        <v>77</v>
      </c>
      <c r="L1134" s="408">
        <v>74</v>
      </c>
      <c r="M1134" s="408">
        <v>3</v>
      </c>
      <c r="N1134" s="408">
        <v>127.05</v>
      </c>
      <c r="O1134" s="408">
        <v>122.1</v>
      </c>
      <c r="P1134" s="408">
        <v>4.95</v>
      </c>
    </row>
    <row r="1135" spans="1:16" ht="12.75">
      <c r="A1135" s="408">
        <v>2700</v>
      </c>
      <c r="B1135" s="409" t="s">
        <v>955</v>
      </c>
      <c r="C1135" s="408" t="s">
        <v>1000</v>
      </c>
      <c r="D1135" s="409" t="s">
        <v>1001</v>
      </c>
      <c r="E1135" s="408">
        <v>1.65</v>
      </c>
      <c r="F1135" s="408">
        <v>0</v>
      </c>
      <c r="G1135" s="408">
        <v>82</v>
      </c>
      <c r="H1135" s="408">
        <v>91</v>
      </c>
      <c r="I1135" s="408">
        <v>1</v>
      </c>
      <c r="J1135" s="408">
        <v>174</v>
      </c>
      <c r="K1135" s="408">
        <v>91.5</v>
      </c>
      <c r="L1135" s="408">
        <v>94.5</v>
      </c>
      <c r="M1135" s="408">
        <v>-3</v>
      </c>
      <c r="N1135" s="408">
        <v>150.97</v>
      </c>
      <c r="O1135" s="408">
        <v>155.93</v>
      </c>
      <c r="P1135" s="408">
        <v>-4.95</v>
      </c>
    </row>
    <row r="1136" spans="1:16" ht="12.75">
      <c r="A1136" s="408">
        <v>2700</v>
      </c>
      <c r="B1136" s="409" t="s">
        <v>955</v>
      </c>
      <c r="C1136" s="408" t="s">
        <v>1002</v>
      </c>
      <c r="D1136" s="409" t="s">
        <v>961</v>
      </c>
      <c r="E1136" s="408">
        <v>2.25</v>
      </c>
      <c r="F1136" s="408">
        <v>0</v>
      </c>
      <c r="G1136" s="408">
        <v>11</v>
      </c>
      <c r="H1136" s="408">
        <v>26</v>
      </c>
      <c r="I1136" s="408">
        <v>0</v>
      </c>
      <c r="J1136" s="408">
        <v>37</v>
      </c>
      <c r="K1136" s="408">
        <v>26</v>
      </c>
      <c r="L1136" s="408">
        <v>25</v>
      </c>
      <c r="M1136" s="408">
        <v>1</v>
      </c>
      <c r="N1136" s="408">
        <v>58.5</v>
      </c>
      <c r="O1136" s="408">
        <v>56.25</v>
      </c>
      <c r="P1136" s="408">
        <v>2.25</v>
      </c>
    </row>
    <row r="1137" spans="1:16" ht="12.75">
      <c r="A1137" s="408">
        <v>2700</v>
      </c>
      <c r="B1137" s="409" t="s">
        <v>955</v>
      </c>
      <c r="C1137" s="408" t="s">
        <v>1003</v>
      </c>
      <c r="D1137" s="409" t="s">
        <v>963</v>
      </c>
      <c r="E1137" s="408">
        <v>1.65</v>
      </c>
      <c r="F1137" s="408">
        <v>0</v>
      </c>
      <c r="G1137" s="408">
        <v>10</v>
      </c>
      <c r="H1137" s="408">
        <v>33</v>
      </c>
      <c r="I1137" s="408">
        <v>1</v>
      </c>
      <c r="J1137" s="408">
        <v>44</v>
      </c>
      <c r="K1137" s="408">
        <v>33.5</v>
      </c>
      <c r="L1137" s="408">
        <v>27</v>
      </c>
      <c r="M1137" s="408">
        <v>6.5</v>
      </c>
      <c r="N1137" s="408">
        <v>55.27</v>
      </c>
      <c r="O1137" s="408">
        <v>44.55</v>
      </c>
      <c r="P1137" s="408">
        <v>10.72</v>
      </c>
    </row>
    <row r="1138" spans="1:16" ht="12.75">
      <c r="A1138" s="408">
        <v>2700</v>
      </c>
      <c r="B1138" s="409" t="s">
        <v>955</v>
      </c>
      <c r="C1138" s="408" t="s">
        <v>819</v>
      </c>
      <c r="D1138" s="409" t="s">
        <v>799</v>
      </c>
      <c r="E1138" s="408">
        <v>1.65</v>
      </c>
      <c r="F1138" s="408">
        <v>0</v>
      </c>
      <c r="G1138" s="408">
        <v>70</v>
      </c>
      <c r="H1138" s="408">
        <v>186</v>
      </c>
      <c r="I1138" s="408">
        <v>2</v>
      </c>
      <c r="J1138" s="408">
        <v>258</v>
      </c>
      <c r="K1138" s="408">
        <v>187</v>
      </c>
      <c r="L1138" s="408">
        <v>194.5</v>
      </c>
      <c r="M1138" s="408">
        <v>-7.5</v>
      </c>
      <c r="N1138" s="408">
        <v>308.55</v>
      </c>
      <c r="O1138" s="408">
        <v>320.92</v>
      </c>
      <c r="P1138" s="408">
        <v>-12.38</v>
      </c>
    </row>
    <row r="1139" spans="1:16" ht="12.75">
      <c r="A1139" s="408">
        <v>2700</v>
      </c>
      <c r="B1139" s="409" t="s">
        <v>955</v>
      </c>
      <c r="C1139" s="408" t="s">
        <v>820</v>
      </c>
      <c r="D1139" s="409" t="s">
        <v>605</v>
      </c>
      <c r="E1139" s="408">
        <v>1.65</v>
      </c>
      <c r="F1139" s="408">
        <v>0</v>
      </c>
      <c r="G1139" s="408">
        <v>3</v>
      </c>
      <c r="H1139" s="408">
        <v>15</v>
      </c>
      <c r="I1139" s="408">
        <v>0</v>
      </c>
      <c r="J1139" s="408">
        <v>18</v>
      </c>
      <c r="K1139" s="408">
        <v>15</v>
      </c>
      <c r="L1139" s="408">
        <v>20</v>
      </c>
      <c r="M1139" s="408">
        <v>-5</v>
      </c>
      <c r="N1139" s="408">
        <v>24.75</v>
      </c>
      <c r="O1139" s="408">
        <v>33</v>
      </c>
      <c r="P1139" s="408">
        <v>-8.25</v>
      </c>
    </row>
    <row r="1140" spans="1:16" ht="25.5">
      <c r="A1140" s="408">
        <v>2700</v>
      </c>
      <c r="B1140" s="409" t="s">
        <v>955</v>
      </c>
      <c r="C1140" s="408" t="s">
        <v>1004</v>
      </c>
      <c r="D1140" s="409" t="s">
        <v>969</v>
      </c>
      <c r="E1140" s="408">
        <v>1.65</v>
      </c>
      <c r="F1140" s="408">
        <v>0</v>
      </c>
      <c r="G1140" s="408">
        <v>24</v>
      </c>
      <c r="H1140" s="408">
        <v>103</v>
      </c>
      <c r="I1140" s="408">
        <v>0</v>
      </c>
      <c r="J1140" s="408">
        <v>127</v>
      </c>
      <c r="K1140" s="408">
        <v>103</v>
      </c>
      <c r="L1140" s="408">
        <v>102</v>
      </c>
      <c r="M1140" s="408">
        <v>1</v>
      </c>
      <c r="N1140" s="408">
        <v>169.95</v>
      </c>
      <c r="O1140" s="408">
        <v>168.3</v>
      </c>
      <c r="P1140" s="408">
        <v>1.65</v>
      </c>
    </row>
    <row r="1141" spans="1:16" ht="12.75">
      <c r="A1141" s="408">
        <v>2700</v>
      </c>
      <c r="B1141" s="409" t="s">
        <v>955</v>
      </c>
      <c r="C1141" s="408" t="s">
        <v>944</v>
      </c>
      <c r="D1141" s="409" t="s">
        <v>913</v>
      </c>
      <c r="E1141" s="408">
        <v>1.65</v>
      </c>
      <c r="F1141" s="408">
        <v>0</v>
      </c>
      <c r="G1141" s="408">
        <v>19</v>
      </c>
      <c r="H1141" s="408">
        <v>65</v>
      </c>
      <c r="I1141" s="408">
        <v>0</v>
      </c>
      <c r="J1141" s="408">
        <v>84</v>
      </c>
      <c r="K1141" s="408">
        <v>65</v>
      </c>
      <c r="L1141" s="408">
        <v>69</v>
      </c>
      <c r="M1141" s="408">
        <v>-4</v>
      </c>
      <c r="N1141" s="408">
        <v>107.25</v>
      </c>
      <c r="O1141" s="408">
        <v>113.85</v>
      </c>
      <c r="P1141" s="408">
        <v>-6.6</v>
      </c>
    </row>
    <row r="1142" spans="1:16" ht="12.75">
      <c r="A1142" s="408">
        <v>2700</v>
      </c>
      <c r="B1142" s="409" t="s">
        <v>955</v>
      </c>
      <c r="C1142" s="408" t="s">
        <v>822</v>
      </c>
      <c r="D1142" s="409" t="s">
        <v>789</v>
      </c>
      <c r="E1142" s="408">
        <v>1.65</v>
      </c>
      <c r="F1142" s="408">
        <v>0</v>
      </c>
      <c r="G1142" s="408">
        <v>44</v>
      </c>
      <c r="H1142" s="408">
        <v>140</v>
      </c>
      <c r="I1142" s="408">
        <v>2</v>
      </c>
      <c r="J1142" s="408">
        <v>186</v>
      </c>
      <c r="K1142" s="408">
        <v>141</v>
      </c>
      <c r="L1142" s="408">
        <v>139</v>
      </c>
      <c r="M1142" s="408">
        <v>2</v>
      </c>
      <c r="N1142" s="408">
        <v>232.65</v>
      </c>
      <c r="O1142" s="408">
        <v>229.35</v>
      </c>
      <c r="P1142" s="408">
        <v>3.3</v>
      </c>
    </row>
    <row r="1143" spans="1:16" ht="12.75">
      <c r="A1143" s="408">
        <v>2700</v>
      </c>
      <c r="B1143" s="409" t="s">
        <v>955</v>
      </c>
      <c r="C1143" s="408" t="s">
        <v>823</v>
      </c>
      <c r="D1143" s="409" t="s">
        <v>785</v>
      </c>
      <c r="E1143" s="408">
        <v>1.65</v>
      </c>
      <c r="F1143" s="408">
        <v>0</v>
      </c>
      <c r="G1143" s="408">
        <v>21</v>
      </c>
      <c r="H1143" s="408">
        <v>42</v>
      </c>
      <c r="I1143" s="408">
        <v>0</v>
      </c>
      <c r="J1143" s="408">
        <v>63</v>
      </c>
      <c r="K1143" s="408">
        <v>42</v>
      </c>
      <c r="L1143" s="408">
        <v>52</v>
      </c>
      <c r="M1143" s="408">
        <v>-10</v>
      </c>
      <c r="N1143" s="408">
        <v>69.3</v>
      </c>
      <c r="O1143" s="408">
        <v>85.8</v>
      </c>
      <c r="P1143" s="408">
        <v>-16.5</v>
      </c>
    </row>
    <row r="1144" spans="1:16" ht="12.75">
      <c r="A1144" s="408">
        <v>2700</v>
      </c>
      <c r="B1144" s="409" t="s">
        <v>955</v>
      </c>
      <c r="C1144" s="408" t="s">
        <v>1005</v>
      </c>
      <c r="D1144" s="409" t="s">
        <v>646</v>
      </c>
      <c r="E1144" s="408">
        <v>1.65</v>
      </c>
      <c r="F1144" s="408">
        <v>0</v>
      </c>
      <c r="G1144" s="408">
        <v>19</v>
      </c>
      <c r="H1144" s="408">
        <v>40</v>
      </c>
      <c r="I1144" s="408">
        <v>0</v>
      </c>
      <c r="J1144" s="408">
        <v>59</v>
      </c>
      <c r="K1144" s="408">
        <v>40</v>
      </c>
      <c r="L1144" s="408">
        <v>36</v>
      </c>
      <c r="M1144" s="408">
        <v>4</v>
      </c>
      <c r="N1144" s="408">
        <v>66</v>
      </c>
      <c r="O1144" s="408">
        <v>59.4</v>
      </c>
      <c r="P1144" s="408">
        <v>6.6</v>
      </c>
    </row>
    <row r="1145" spans="1:16" ht="25.5">
      <c r="A1145" s="408">
        <v>2700</v>
      </c>
      <c r="B1145" s="409" t="s">
        <v>955</v>
      </c>
      <c r="C1145" s="408" t="s">
        <v>1006</v>
      </c>
      <c r="D1145" s="409" t="s">
        <v>973</v>
      </c>
      <c r="E1145" s="408">
        <v>1.65</v>
      </c>
      <c r="F1145" s="408">
        <v>0</v>
      </c>
      <c r="G1145" s="408">
        <v>25</v>
      </c>
      <c r="H1145" s="408">
        <v>62</v>
      </c>
      <c r="I1145" s="408">
        <v>0</v>
      </c>
      <c r="J1145" s="408">
        <v>87</v>
      </c>
      <c r="K1145" s="408">
        <v>62</v>
      </c>
      <c r="L1145" s="408">
        <v>69.5</v>
      </c>
      <c r="M1145" s="408">
        <v>-7.5</v>
      </c>
      <c r="N1145" s="408">
        <v>102.3</v>
      </c>
      <c r="O1145" s="408">
        <v>114.67</v>
      </c>
      <c r="P1145" s="408">
        <v>-12.38</v>
      </c>
    </row>
    <row r="1146" spans="1:16" ht="12.75">
      <c r="A1146" s="408">
        <v>2700</v>
      </c>
      <c r="B1146" s="409" t="s">
        <v>955</v>
      </c>
      <c r="C1146" s="408" t="s">
        <v>1007</v>
      </c>
      <c r="D1146" s="409" t="s">
        <v>814</v>
      </c>
      <c r="E1146" s="408">
        <v>2.25</v>
      </c>
      <c r="F1146" s="408">
        <v>0</v>
      </c>
      <c r="G1146" s="408">
        <v>7</v>
      </c>
      <c r="H1146" s="408">
        <v>0</v>
      </c>
      <c r="I1146" s="408">
        <v>0</v>
      </c>
      <c r="J1146" s="408">
        <v>7</v>
      </c>
      <c r="K1146" s="408">
        <v>0</v>
      </c>
      <c r="L1146" s="408">
        <v>0</v>
      </c>
      <c r="M1146" s="408">
        <v>0</v>
      </c>
      <c r="N1146" s="408">
        <v>0</v>
      </c>
      <c r="O1146" s="408">
        <v>0</v>
      </c>
      <c r="P1146" s="408">
        <v>0</v>
      </c>
    </row>
    <row r="1147" spans="1:16" ht="12.75">
      <c r="A1147" s="408">
        <v>2700</v>
      </c>
      <c r="B1147" s="409" t="s">
        <v>955</v>
      </c>
      <c r="C1147" s="408" t="s">
        <v>946</v>
      </c>
      <c r="D1147" s="409" t="s">
        <v>947</v>
      </c>
      <c r="E1147" s="408">
        <v>1.65</v>
      </c>
      <c r="F1147" s="408">
        <v>0</v>
      </c>
      <c r="G1147" s="408">
        <v>2</v>
      </c>
      <c r="H1147" s="408">
        <v>0</v>
      </c>
      <c r="I1147" s="408">
        <v>0</v>
      </c>
      <c r="J1147" s="408">
        <v>2</v>
      </c>
      <c r="K1147" s="408">
        <v>0</v>
      </c>
      <c r="L1147" s="408">
        <v>0</v>
      </c>
      <c r="M1147" s="408">
        <v>0</v>
      </c>
      <c r="N1147" s="408">
        <v>0</v>
      </c>
      <c r="O1147" s="408">
        <v>0</v>
      </c>
      <c r="P1147" s="408">
        <v>0</v>
      </c>
    </row>
    <row r="1148" spans="1:16" ht="12.75">
      <c r="A1148" s="408">
        <v>2700</v>
      </c>
      <c r="B1148" s="409" t="s">
        <v>955</v>
      </c>
      <c r="C1148" s="408" t="s">
        <v>1008</v>
      </c>
      <c r="D1148" s="409" t="s">
        <v>1009</v>
      </c>
      <c r="E1148" s="408">
        <v>1.65</v>
      </c>
      <c r="F1148" s="408">
        <v>0</v>
      </c>
      <c r="G1148" s="408">
        <v>14</v>
      </c>
      <c r="H1148" s="408">
        <v>24</v>
      </c>
      <c r="I1148" s="408">
        <v>0</v>
      </c>
      <c r="J1148" s="408">
        <v>38</v>
      </c>
      <c r="K1148" s="408">
        <v>24</v>
      </c>
      <c r="L1148" s="408">
        <v>26.5</v>
      </c>
      <c r="M1148" s="408">
        <v>-2.5</v>
      </c>
      <c r="N1148" s="408">
        <v>39.6</v>
      </c>
      <c r="O1148" s="408">
        <v>43.72</v>
      </c>
      <c r="P1148" s="408">
        <v>-4.12</v>
      </c>
    </row>
    <row r="1149" spans="1:16" ht="12.75">
      <c r="A1149" s="408">
        <v>2700</v>
      </c>
      <c r="B1149" s="409" t="s">
        <v>955</v>
      </c>
      <c r="C1149" s="408" t="s">
        <v>1010</v>
      </c>
      <c r="D1149" s="409" t="s">
        <v>1011</v>
      </c>
      <c r="E1149" s="408">
        <v>1.65</v>
      </c>
      <c r="F1149" s="408">
        <v>0</v>
      </c>
      <c r="G1149" s="408">
        <v>41</v>
      </c>
      <c r="H1149" s="408">
        <v>45</v>
      </c>
      <c r="I1149" s="408">
        <v>1</v>
      </c>
      <c r="J1149" s="408">
        <v>87</v>
      </c>
      <c r="K1149" s="408">
        <v>45.5</v>
      </c>
      <c r="L1149" s="408">
        <v>51</v>
      </c>
      <c r="M1149" s="408">
        <v>-5.5</v>
      </c>
      <c r="N1149" s="408">
        <v>75.07</v>
      </c>
      <c r="O1149" s="408">
        <v>84.15</v>
      </c>
      <c r="P1149" s="408">
        <v>-9.08</v>
      </c>
    </row>
    <row r="1150" spans="1:16" ht="12.75">
      <c r="A1150" s="408">
        <v>2700</v>
      </c>
      <c r="B1150" s="409" t="s">
        <v>955</v>
      </c>
      <c r="C1150" s="408" t="s">
        <v>578</v>
      </c>
      <c r="D1150" s="409" t="s">
        <v>314</v>
      </c>
      <c r="E1150" s="408">
        <v>1</v>
      </c>
      <c r="F1150" s="408">
        <v>0</v>
      </c>
      <c r="G1150" s="408">
        <v>14</v>
      </c>
      <c r="H1150" s="408">
        <v>38</v>
      </c>
      <c r="I1150" s="408">
        <v>0</v>
      </c>
      <c r="J1150" s="408">
        <v>52</v>
      </c>
      <c r="K1150" s="408">
        <v>38</v>
      </c>
      <c r="L1150" s="408">
        <v>31.5</v>
      </c>
      <c r="M1150" s="408">
        <v>6.5</v>
      </c>
      <c r="N1150" s="408">
        <v>38</v>
      </c>
      <c r="O1150" s="408">
        <v>31.5</v>
      </c>
      <c r="P1150" s="408">
        <v>6.5</v>
      </c>
    </row>
    <row r="1151" spans="1:16" ht="12.75">
      <c r="A1151" s="408">
        <v>2700</v>
      </c>
      <c r="B1151" s="409" t="s">
        <v>955</v>
      </c>
      <c r="C1151" s="408" t="s">
        <v>707</v>
      </c>
      <c r="D1151" s="409" t="s">
        <v>648</v>
      </c>
      <c r="E1151" s="408">
        <v>1</v>
      </c>
      <c r="F1151" s="408">
        <v>0</v>
      </c>
      <c r="G1151" s="408">
        <v>22</v>
      </c>
      <c r="H1151" s="408">
        <v>48</v>
      </c>
      <c r="I1151" s="408">
        <v>1</v>
      </c>
      <c r="J1151" s="408">
        <v>71</v>
      </c>
      <c r="K1151" s="408">
        <v>48.5</v>
      </c>
      <c r="L1151" s="408">
        <v>54.5</v>
      </c>
      <c r="M1151" s="408">
        <v>-6</v>
      </c>
      <c r="N1151" s="408">
        <v>48.5</v>
      </c>
      <c r="O1151" s="408">
        <v>54.5</v>
      </c>
      <c r="P1151" s="408">
        <v>-6</v>
      </c>
    </row>
    <row r="1152" spans="1:16" ht="12.75">
      <c r="A1152" s="408">
        <v>2700</v>
      </c>
      <c r="B1152" s="409" t="s">
        <v>955</v>
      </c>
      <c r="C1152" s="408" t="s">
        <v>635</v>
      </c>
      <c r="D1152" s="409" t="s">
        <v>613</v>
      </c>
      <c r="E1152" s="408">
        <v>1</v>
      </c>
      <c r="F1152" s="408">
        <v>0</v>
      </c>
      <c r="G1152" s="408">
        <v>39</v>
      </c>
      <c r="H1152" s="408">
        <v>109</v>
      </c>
      <c r="I1152" s="408">
        <v>5</v>
      </c>
      <c r="J1152" s="408">
        <v>153</v>
      </c>
      <c r="K1152" s="408">
        <v>111.5</v>
      </c>
      <c r="L1152" s="408">
        <v>94</v>
      </c>
      <c r="M1152" s="408">
        <v>17.5</v>
      </c>
      <c r="N1152" s="408">
        <v>111.5</v>
      </c>
      <c r="O1152" s="408">
        <v>94</v>
      </c>
      <c r="P1152" s="408">
        <v>17.5</v>
      </c>
    </row>
    <row r="1153" spans="1:16" ht="12.75">
      <c r="A1153" s="408">
        <v>2700</v>
      </c>
      <c r="B1153" s="409" t="s">
        <v>955</v>
      </c>
      <c r="C1153" s="408" t="s">
        <v>766</v>
      </c>
      <c r="D1153" s="409" t="s">
        <v>669</v>
      </c>
      <c r="E1153" s="408">
        <v>1.65</v>
      </c>
      <c r="F1153" s="408">
        <v>0</v>
      </c>
      <c r="G1153" s="408">
        <v>8</v>
      </c>
      <c r="H1153" s="408">
        <v>17</v>
      </c>
      <c r="I1153" s="408">
        <v>0</v>
      </c>
      <c r="J1153" s="408">
        <v>25</v>
      </c>
      <c r="K1153" s="408">
        <v>17</v>
      </c>
      <c r="L1153" s="408">
        <v>12</v>
      </c>
      <c r="M1153" s="408">
        <v>5</v>
      </c>
      <c r="N1153" s="408">
        <v>28.05</v>
      </c>
      <c r="O1153" s="408">
        <v>19.8</v>
      </c>
      <c r="P1153" s="408">
        <v>8.25</v>
      </c>
    </row>
    <row r="1154" spans="1:16" ht="13.5" thickBot="1">
      <c r="A1154" s="429"/>
      <c r="B1154" s="428"/>
      <c r="C1154" s="427"/>
      <c r="D1154" s="428"/>
      <c r="E1154" s="427"/>
      <c r="F1154" s="427"/>
      <c r="G1154" s="427"/>
      <c r="H1154" s="427"/>
      <c r="I1154" s="427"/>
      <c r="J1154" s="427"/>
      <c r="K1154" s="427"/>
      <c r="L1154" s="427"/>
      <c r="M1154" s="427"/>
      <c r="N1154" s="427"/>
      <c r="O1154" s="427"/>
      <c r="P1154" s="430"/>
    </row>
    <row r="1155" spans="1:16" ht="12.75">
      <c r="A1155" s="416">
        <v>2700</v>
      </c>
      <c r="B1155" s="417" t="s">
        <v>955</v>
      </c>
      <c r="C1155" s="418" t="s">
        <v>594</v>
      </c>
      <c r="D1155" s="417"/>
      <c r="E1155" s="418"/>
      <c r="F1155" s="418">
        <v>4995</v>
      </c>
      <c r="G1155" s="418">
        <v>626</v>
      </c>
      <c r="H1155" s="418">
        <v>9094</v>
      </c>
      <c r="I1155" s="418">
        <v>152</v>
      </c>
      <c r="J1155" s="418">
        <v>14867</v>
      </c>
      <c r="K1155" s="418">
        <v>14165</v>
      </c>
      <c r="L1155" s="418">
        <v>12074.5</v>
      </c>
      <c r="M1155" s="418">
        <v>2090.5</v>
      </c>
      <c r="N1155" s="418">
        <v>21500.28</v>
      </c>
      <c r="O1155" s="418">
        <v>18548.17</v>
      </c>
      <c r="P1155" s="419">
        <v>2952.1</v>
      </c>
    </row>
    <row r="1156" spans="1:16" ht="12.75">
      <c r="A1156" s="420">
        <v>2700</v>
      </c>
      <c r="B1156" s="409" t="s">
        <v>955</v>
      </c>
      <c r="C1156" s="408" t="s">
        <v>595</v>
      </c>
      <c r="D1156" s="409"/>
      <c r="E1156" s="408"/>
      <c r="F1156" s="408">
        <v>0</v>
      </c>
      <c r="G1156" s="408">
        <v>179</v>
      </c>
      <c r="H1156" s="408">
        <v>2290</v>
      </c>
      <c r="I1156" s="408">
        <v>25</v>
      </c>
      <c r="J1156" s="408">
        <v>2494</v>
      </c>
      <c r="K1156" s="408">
        <v>2302.5</v>
      </c>
      <c r="L1156" s="408">
        <v>3600.5</v>
      </c>
      <c r="M1156" s="408">
        <v>-1298</v>
      </c>
      <c r="N1156" s="408">
        <v>3256.05</v>
      </c>
      <c r="O1156" s="408">
        <v>5050.75</v>
      </c>
      <c r="P1156" s="421">
        <v>-1794.7</v>
      </c>
    </row>
    <row r="1157" spans="1:16" ht="12.75">
      <c r="A1157" s="420">
        <v>2700</v>
      </c>
      <c r="B1157" s="409" t="s">
        <v>955</v>
      </c>
      <c r="C1157" s="408" t="s">
        <v>596</v>
      </c>
      <c r="D1157" s="409"/>
      <c r="E1157" s="408"/>
      <c r="F1157" s="408">
        <v>0</v>
      </c>
      <c r="G1157" s="408">
        <v>62</v>
      </c>
      <c r="H1157" s="408">
        <v>2451</v>
      </c>
      <c r="I1157" s="408">
        <v>15</v>
      </c>
      <c r="J1157" s="408">
        <v>2528</v>
      </c>
      <c r="K1157" s="408">
        <v>2458.5</v>
      </c>
      <c r="L1157" s="408">
        <v>1659</v>
      </c>
      <c r="M1157" s="408">
        <v>799.5</v>
      </c>
      <c r="N1157" s="408">
        <v>3563.7</v>
      </c>
      <c r="O1157" s="408">
        <v>2409.05</v>
      </c>
      <c r="P1157" s="421">
        <v>1154.65</v>
      </c>
    </row>
    <row r="1158" spans="1:16" ht="13.5" thickBot="1">
      <c r="A1158" s="422">
        <v>2700</v>
      </c>
      <c r="B1158" s="411" t="s">
        <v>955</v>
      </c>
      <c r="C1158" s="410" t="s">
        <v>597</v>
      </c>
      <c r="D1158" s="411"/>
      <c r="E1158" s="410"/>
      <c r="F1158" s="410">
        <v>0</v>
      </c>
      <c r="G1158" s="410">
        <v>495</v>
      </c>
      <c r="H1158" s="410">
        <v>1168</v>
      </c>
      <c r="I1158" s="410">
        <v>13</v>
      </c>
      <c r="J1158" s="410">
        <v>1676</v>
      </c>
      <c r="K1158" s="410">
        <v>1174.5</v>
      </c>
      <c r="L1158" s="410">
        <v>1173</v>
      </c>
      <c r="M1158" s="410">
        <v>1.5</v>
      </c>
      <c r="N1158" s="410">
        <v>1832.88</v>
      </c>
      <c r="O1158" s="410">
        <v>1834.6</v>
      </c>
      <c r="P1158" s="423">
        <v>-1.72</v>
      </c>
    </row>
    <row r="1159" spans="1:16" ht="13.5" thickBot="1">
      <c r="A1159" s="424"/>
      <c r="B1159" s="425"/>
      <c r="C1159" s="426" t="s">
        <v>125</v>
      </c>
      <c r="D1159" s="425"/>
      <c r="E1159" s="426"/>
      <c r="F1159" s="426">
        <f aca="true" t="shared" si="15" ref="F1159:P1159">SUM(F1155:F1158)</f>
        <v>4995</v>
      </c>
      <c r="G1159" s="426">
        <f t="shared" si="15"/>
        <v>1362</v>
      </c>
      <c r="H1159" s="426">
        <f t="shared" si="15"/>
        <v>15003</v>
      </c>
      <c r="I1159" s="426">
        <f t="shared" si="15"/>
        <v>205</v>
      </c>
      <c r="J1159" s="426">
        <f t="shared" si="15"/>
        <v>21565</v>
      </c>
      <c r="K1159" s="426">
        <f t="shared" si="15"/>
        <v>20100.5</v>
      </c>
      <c r="L1159" s="426">
        <f t="shared" si="15"/>
        <v>18507</v>
      </c>
      <c r="M1159" s="426">
        <f t="shared" si="15"/>
        <v>1593.5</v>
      </c>
      <c r="N1159" s="426">
        <f t="shared" si="15"/>
        <v>30152.91</v>
      </c>
      <c r="O1159" s="426">
        <f t="shared" si="15"/>
        <v>27842.569999999996</v>
      </c>
      <c r="P1159" s="426">
        <f t="shared" si="15"/>
        <v>2310.3300000000004</v>
      </c>
    </row>
    <row r="1160" spans="1:16" ht="12.75">
      <c r="A1160" s="408">
        <v>2800</v>
      </c>
      <c r="B1160" s="409" t="s">
        <v>1012</v>
      </c>
      <c r="C1160" s="408" t="s">
        <v>916</v>
      </c>
      <c r="D1160" s="409" t="s">
        <v>857</v>
      </c>
      <c r="E1160" s="408">
        <v>2.8</v>
      </c>
      <c r="F1160" s="408">
        <v>0</v>
      </c>
      <c r="G1160" s="408">
        <v>5</v>
      </c>
      <c r="H1160" s="408">
        <v>2</v>
      </c>
      <c r="I1160" s="408">
        <v>0</v>
      </c>
      <c r="J1160" s="408">
        <v>7</v>
      </c>
      <c r="K1160" s="408">
        <v>2</v>
      </c>
      <c r="L1160" s="408">
        <v>21</v>
      </c>
      <c r="M1160" s="408">
        <v>-19</v>
      </c>
      <c r="N1160" s="408">
        <v>5.6</v>
      </c>
      <c r="O1160" s="408">
        <v>58.8</v>
      </c>
      <c r="P1160" s="408">
        <v>-53.2</v>
      </c>
    </row>
    <row r="1161" spans="1:16" ht="12.75">
      <c r="A1161" s="408">
        <v>2800</v>
      </c>
      <c r="B1161" s="409" t="s">
        <v>1012</v>
      </c>
      <c r="C1161" s="408" t="s">
        <v>643</v>
      </c>
      <c r="D1161" s="409" t="s">
        <v>644</v>
      </c>
      <c r="E1161" s="408">
        <v>2.8</v>
      </c>
      <c r="F1161" s="408">
        <v>70</v>
      </c>
      <c r="G1161" s="408">
        <v>8</v>
      </c>
      <c r="H1161" s="408">
        <v>201</v>
      </c>
      <c r="I1161" s="408">
        <v>1</v>
      </c>
      <c r="J1161" s="408">
        <v>280</v>
      </c>
      <c r="K1161" s="408">
        <v>271.5</v>
      </c>
      <c r="L1161" s="408">
        <v>308.5</v>
      </c>
      <c r="M1161" s="408">
        <v>-37</v>
      </c>
      <c r="N1161" s="408">
        <v>760.2</v>
      </c>
      <c r="O1161" s="408">
        <v>863.8</v>
      </c>
      <c r="P1161" s="408">
        <v>-103.6</v>
      </c>
    </row>
    <row r="1162" spans="1:16" ht="12.75">
      <c r="A1162" s="408">
        <v>2800</v>
      </c>
      <c r="B1162" s="409" t="s">
        <v>1012</v>
      </c>
      <c r="C1162" s="408" t="s">
        <v>847</v>
      </c>
      <c r="D1162" s="409" t="s">
        <v>848</v>
      </c>
      <c r="E1162" s="408">
        <v>2.8</v>
      </c>
      <c r="F1162" s="408">
        <v>188</v>
      </c>
      <c r="G1162" s="408">
        <v>4</v>
      </c>
      <c r="H1162" s="408">
        <v>312</v>
      </c>
      <c r="I1162" s="408">
        <v>0</v>
      </c>
      <c r="J1162" s="408">
        <v>504</v>
      </c>
      <c r="K1162" s="408">
        <v>500</v>
      </c>
      <c r="L1162" s="408">
        <v>415.5</v>
      </c>
      <c r="M1162" s="408">
        <v>84.5</v>
      </c>
      <c r="N1162" s="408">
        <v>1400</v>
      </c>
      <c r="O1162" s="408">
        <v>1163.4</v>
      </c>
      <c r="P1162" s="408">
        <v>236.6</v>
      </c>
    </row>
    <row r="1163" spans="1:16" ht="12.75">
      <c r="A1163" s="408">
        <v>2800</v>
      </c>
      <c r="B1163" s="409" t="s">
        <v>1012</v>
      </c>
      <c r="C1163" s="408" t="s">
        <v>853</v>
      </c>
      <c r="D1163" s="409" t="s">
        <v>826</v>
      </c>
      <c r="E1163" s="408">
        <v>1.65</v>
      </c>
      <c r="F1163" s="408">
        <v>302</v>
      </c>
      <c r="G1163" s="408">
        <v>41</v>
      </c>
      <c r="H1163" s="408">
        <v>561</v>
      </c>
      <c r="I1163" s="408">
        <v>24</v>
      </c>
      <c r="J1163" s="408">
        <v>928</v>
      </c>
      <c r="K1163" s="408">
        <v>875</v>
      </c>
      <c r="L1163" s="408">
        <v>828.5</v>
      </c>
      <c r="M1163" s="408">
        <v>46.5</v>
      </c>
      <c r="N1163" s="408">
        <v>1443.75</v>
      </c>
      <c r="O1163" s="408">
        <v>1367.03</v>
      </c>
      <c r="P1163" s="408">
        <v>76.72</v>
      </c>
    </row>
    <row r="1164" spans="1:16" ht="12.75">
      <c r="A1164" s="408">
        <v>2800</v>
      </c>
      <c r="B1164" s="409" t="s">
        <v>1012</v>
      </c>
      <c r="C1164" s="408" t="s">
        <v>974</v>
      </c>
      <c r="D1164" s="409" t="s">
        <v>814</v>
      </c>
      <c r="E1164" s="408">
        <v>2.25</v>
      </c>
      <c r="F1164" s="408">
        <v>134</v>
      </c>
      <c r="G1164" s="408">
        <v>17</v>
      </c>
      <c r="H1164" s="408">
        <v>192</v>
      </c>
      <c r="I1164" s="408">
        <v>1</v>
      </c>
      <c r="J1164" s="408">
        <v>344</v>
      </c>
      <c r="K1164" s="408">
        <v>326.5</v>
      </c>
      <c r="L1164" s="408">
        <v>302</v>
      </c>
      <c r="M1164" s="408">
        <v>24.5</v>
      </c>
      <c r="N1164" s="408">
        <v>734.62</v>
      </c>
      <c r="O1164" s="408">
        <v>679.5</v>
      </c>
      <c r="P1164" s="408">
        <v>55.12</v>
      </c>
    </row>
    <row r="1165" spans="1:16" ht="12.75">
      <c r="A1165" s="408">
        <v>2800</v>
      </c>
      <c r="B1165" s="409" t="s">
        <v>1012</v>
      </c>
      <c r="C1165" s="408" t="s">
        <v>299</v>
      </c>
      <c r="D1165" s="409" t="s">
        <v>300</v>
      </c>
      <c r="E1165" s="408">
        <v>1.65</v>
      </c>
      <c r="F1165" s="408">
        <v>103</v>
      </c>
      <c r="G1165" s="408">
        <v>3</v>
      </c>
      <c r="H1165" s="408">
        <v>139</v>
      </c>
      <c r="I1165" s="408">
        <v>1</v>
      </c>
      <c r="J1165" s="408">
        <v>246</v>
      </c>
      <c r="K1165" s="408">
        <v>242.5</v>
      </c>
      <c r="L1165" s="408">
        <v>151</v>
      </c>
      <c r="M1165" s="408">
        <v>91.5</v>
      </c>
      <c r="N1165" s="408">
        <v>400.12</v>
      </c>
      <c r="O1165" s="408">
        <v>249.15</v>
      </c>
      <c r="P1165" s="408">
        <v>150.98</v>
      </c>
    </row>
    <row r="1166" spans="1:16" ht="12.75">
      <c r="A1166" s="408">
        <v>2800</v>
      </c>
      <c r="B1166" s="409" t="s">
        <v>1012</v>
      </c>
      <c r="C1166" s="408" t="s">
        <v>647</v>
      </c>
      <c r="D1166" s="409" t="s">
        <v>648</v>
      </c>
      <c r="E1166" s="408">
        <v>1</v>
      </c>
      <c r="F1166" s="408">
        <v>102</v>
      </c>
      <c r="G1166" s="408">
        <v>11</v>
      </c>
      <c r="H1166" s="408">
        <v>311</v>
      </c>
      <c r="I1166" s="408">
        <v>12</v>
      </c>
      <c r="J1166" s="408">
        <v>436</v>
      </c>
      <c r="K1166" s="408">
        <v>419</v>
      </c>
      <c r="L1166" s="408">
        <v>393.5</v>
      </c>
      <c r="M1166" s="408">
        <v>25.5</v>
      </c>
      <c r="N1166" s="408">
        <v>419</v>
      </c>
      <c r="O1166" s="408">
        <v>393.5</v>
      </c>
      <c r="P1166" s="408">
        <v>25.5</v>
      </c>
    </row>
    <row r="1167" spans="1:16" ht="12.75">
      <c r="A1167" s="408">
        <v>2800</v>
      </c>
      <c r="B1167" s="409" t="s">
        <v>1012</v>
      </c>
      <c r="C1167" s="408" t="s">
        <v>612</v>
      </c>
      <c r="D1167" s="409" t="s">
        <v>613</v>
      </c>
      <c r="E1167" s="408">
        <v>1</v>
      </c>
      <c r="F1167" s="408">
        <v>622</v>
      </c>
      <c r="G1167" s="408">
        <v>58</v>
      </c>
      <c r="H1167" s="408">
        <v>1176</v>
      </c>
      <c r="I1167" s="408">
        <v>41</v>
      </c>
      <c r="J1167" s="408">
        <v>1897</v>
      </c>
      <c r="K1167" s="408">
        <v>1818.5</v>
      </c>
      <c r="L1167" s="408">
        <v>1562</v>
      </c>
      <c r="M1167" s="408">
        <v>256.5</v>
      </c>
      <c r="N1167" s="408">
        <v>1818.5</v>
      </c>
      <c r="O1167" s="408">
        <v>1562</v>
      </c>
      <c r="P1167" s="408">
        <v>256.5</v>
      </c>
    </row>
    <row r="1168" spans="1:16" ht="12.75">
      <c r="A1168" s="408">
        <v>2800</v>
      </c>
      <c r="B1168" s="409" t="s">
        <v>1012</v>
      </c>
      <c r="C1168" s="408" t="s">
        <v>327</v>
      </c>
      <c r="D1168" s="409" t="s">
        <v>328</v>
      </c>
      <c r="E1168" s="408">
        <v>1.65</v>
      </c>
      <c r="F1168" s="408">
        <v>112</v>
      </c>
      <c r="G1168" s="408">
        <v>5</v>
      </c>
      <c r="H1168" s="408">
        <v>216</v>
      </c>
      <c r="I1168" s="408">
        <v>3</v>
      </c>
      <c r="J1168" s="408">
        <v>336</v>
      </c>
      <c r="K1168" s="408">
        <v>329.5</v>
      </c>
      <c r="L1168" s="408">
        <v>300.5</v>
      </c>
      <c r="M1168" s="408">
        <v>29</v>
      </c>
      <c r="N1168" s="408">
        <v>543.67</v>
      </c>
      <c r="O1168" s="408">
        <v>495.82</v>
      </c>
      <c r="P1168" s="408">
        <v>47.85</v>
      </c>
    </row>
    <row r="1169" spans="1:16" ht="12.75">
      <c r="A1169" s="408">
        <v>2800</v>
      </c>
      <c r="B1169" s="409" t="s">
        <v>1012</v>
      </c>
      <c r="C1169" s="408" t="s">
        <v>329</v>
      </c>
      <c r="D1169" s="409" t="s">
        <v>330</v>
      </c>
      <c r="E1169" s="408">
        <v>1.2</v>
      </c>
      <c r="F1169" s="408">
        <v>100</v>
      </c>
      <c r="G1169" s="408">
        <v>0</v>
      </c>
      <c r="H1169" s="408">
        <v>82</v>
      </c>
      <c r="I1169" s="408">
        <v>0</v>
      </c>
      <c r="J1169" s="408">
        <v>182</v>
      </c>
      <c r="K1169" s="408">
        <v>182</v>
      </c>
      <c r="L1169" s="408">
        <v>75</v>
      </c>
      <c r="M1169" s="408">
        <v>107</v>
      </c>
      <c r="N1169" s="408">
        <v>218.4</v>
      </c>
      <c r="O1169" s="408">
        <v>90</v>
      </c>
      <c r="P1169" s="408">
        <v>128.4</v>
      </c>
    </row>
    <row r="1170" spans="1:16" ht="12.75">
      <c r="A1170" s="408">
        <v>2800</v>
      </c>
      <c r="B1170" s="409" t="s">
        <v>1012</v>
      </c>
      <c r="C1170" s="408" t="s">
        <v>337</v>
      </c>
      <c r="D1170" s="409" t="s">
        <v>338</v>
      </c>
      <c r="E1170" s="408">
        <v>1</v>
      </c>
      <c r="F1170" s="408">
        <v>0</v>
      </c>
      <c r="G1170" s="408">
        <v>0</v>
      </c>
      <c r="H1170" s="408">
        <v>0</v>
      </c>
      <c r="I1170" s="408">
        <v>0</v>
      </c>
      <c r="J1170" s="408">
        <v>0</v>
      </c>
      <c r="K1170" s="408">
        <v>0</v>
      </c>
      <c r="L1170" s="408">
        <v>1524</v>
      </c>
      <c r="M1170" s="408">
        <v>-1524</v>
      </c>
      <c r="N1170" s="408">
        <v>0</v>
      </c>
      <c r="O1170" s="408">
        <v>1524</v>
      </c>
      <c r="P1170" s="408">
        <v>-1524</v>
      </c>
    </row>
    <row r="1171" spans="1:16" ht="12.75">
      <c r="A1171" s="408">
        <v>2800</v>
      </c>
      <c r="B1171" s="409" t="s">
        <v>1012</v>
      </c>
      <c r="C1171" s="408" t="s">
        <v>343</v>
      </c>
      <c r="D1171" s="409" t="s">
        <v>344</v>
      </c>
      <c r="E1171" s="408">
        <v>1.2</v>
      </c>
      <c r="F1171" s="408">
        <v>553</v>
      </c>
      <c r="G1171" s="408">
        <v>20</v>
      </c>
      <c r="H1171" s="408">
        <v>1191</v>
      </c>
      <c r="I1171" s="408">
        <v>17</v>
      </c>
      <c r="J1171" s="408">
        <v>1781</v>
      </c>
      <c r="K1171" s="408">
        <v>1752.5</v>
      </c>
      <c r="L1171" s="408">
        <v>100</v>
      </c>
      <c r="M1171" s="408">
        <v>1652.5</v>
      </c>
      <c r="N1171" s="408">
        <v>2103</v>
      </c>
      <c r="O1171" s="408">
        <v>120</v>
      </c>
      <c r="P1171" s="408">
        <v>1983</v>
      </c>
    </row>
    <row r="1172" spans="1:16" ht="12.75">
      <c r="A1172" s="408">
        <v>2800</v>
      </c>
      <c r="B1172" s="409" t="s">
        <v>1012</v>
      </c>
      <c r="C1172" s="408" t="s">
        <v>649</v>
      </c>
      <c r="D1172" s="409" t="s">
        <v>650</v>
      </c>
      <c r="E1172" s="408">
        <v>3.5</v>
      </c>
      <c r="F1172" s="408">
        <v>137</v>
      </c>
      <c r="G1172" s="408">
        <v>10</v>
      </c>
      <c r="H1172" s="408">
        <v>258</v>
      </c>
      <c r="I1172" s="408">
        <v>2</v>
      </c>
      <c r="J1172" s="408">
        <v>407</v>
      </c>
      <c r="K1172" s="408">
        <v>396</v>
      </c>
      <c r="L1172" s="408">
        <v>337</v>
      </c>
      <c r="M1172" s="408">
        <v>59</v>
      </c>
      <c r="N1172" s="408">
        <v>1386</v>
      </c>
      <c r="O1172" s="408">
        <v>1179.5</v>
      </c>
      <c r="P1172" s="408">
        <v>206.5</v>
      </c>
    </row>
    <row r="1173" spans="1:16" ht="12.75">
      <c r="A1173" s="408">
        <v>2800</v>
      </c>
      <c r="B1173" s="409" t="s">
        <v>1012</v>
      </c>
      <c r="C1173" s="408" t="s">
        <v>856</v>
      </c>
      <c r="D1173" s="409" t="s">
        <v>857</v>
      </c>
      <c r="E1173" s="408">
        <v>2.8</v>
      </c>
      <c r="F1173" s="408">
        <v>0</v>
      </c>
      <c r="G1173" s="408">
        <v>0</v>
      </c>
      <c r="H1173" s="408">
        <v>0</v>
      </c>
      <c r="I1173" s="408">
        <v>0</v>
      </c>
      <c r="J1173" s="408">
        <v>0</v>
      </c>
      <c r="K1173" s="408">
        <v>0</v>
      </c>
      <c r="L1173" s="408">
        <v>2.5</v>
      </c>
      <c r="M1173" s="408">
        <v>-2.5</v>
      </c>
      <c r="N1173" s="408">
        <v>0</v>
      </c>
      <c r="O1173" s="408">
        <v>7</v>
      </c>
      <c r="P1173" s="408">
        <v>-7</v>
      </c>
    </row>
    <row r="1174" spans="1:16" ht="12.75">
      <c r="A1174" s="408">
        <v>2800</v>
      </c>
      <c r="B1174" s="409" t="s">
        <v>1012</v>
      </c>
      <c r="C1174" s="408" t="s">
        <v>858</v>
      </c>
      <c r="D1174" s="409" t="s">
        <v>644</v>
      </c>
      <c r="E1174" s="408">
        <v>2.8</v>
      </c>
      <c r="F1174" s="408">
        <v>0</v>
      </c>
      <c r="G1174" s="408">
        <v>1</v>
      </c>
      <c r="H1174" s="408">
        <v>0</v>
      </c>
      <c r="I1174" s="408">
        <v>0</v>
      </c>
      <c r="J1174" s="408">
        <v>1</v>
      </c>
      <c r="K1174" s="408">
        <v>0</v>
      </c>
      <c r="L1174" s="408">
        <v>3</v>
      </c>
      <c r="M1174" s="408">
        <v>-3</v>
      </c>
      <c r="N1174" s="408">
        <v>0</v>
      </c>
      <c r="O1174" s="408">
        <v>8.4</v>
      </c>
      <c r="P1174" s="408">
        <v>-8.4</v>
      </c>
    </row>
    <row r="1175" spans="1:16" ht="12.75">
      <c r="A1175" s="408">
        <v>2800</v>
      </c>
      <c r="B1175" s="409" t="s">
        <v>1012</v>
      </c>
      <c r="C1175" s="408" t="s">
        <v>619</v>
      </c>
      <c r="D1175" s="409" t="s">
        <v>613</v>
      </c>
      <c r="E1175" s="408">
        <v>1</v>
      </c>
      <c r="F1175" s="408">
        <v>0</v>
      </c>
      <c r="G1175" s="408">
        <v>0</v>
      </c>
      <c r="H1175" s="408">
        <v>0</v>
      </c>
      <c r="I1175" s="408">
        <v>0</v>
      </c>
      <c r="J1175" s="408">
        <v>0</v>
      </c>
      <c r="K1175" s="408">
        <v>0</v>
      </c>
      <c r="L1175" s="408">
        <v>9</v>
      </c>
      <c r="M1175" s="408">
        <v>-9</v>
      </c>
      <c r="N1175" s="408">
        <v>0</v>
      </c>
      <c r="O1175" s="408">
        <v>9</v>
      </c>
      <c r="P1175" s="408">
        <v>-9</v>
      </c>
    </row>
    <row r="1176" spans="1:16" ht="12.75">
      <c r="A1176" s="408">
        <v>2800</v>
      </c>
      <c r="B1176" s="409" t="s">
        <v>1012</v>
      </c>
      <c r="C1176" s="408" t="s">
        <v>1013</v>
      </c>
      <c r="D1176" s="409" t="s">
        <v>857</v>
      </c>
      <c r="E1176" s="408">
        <v>2.8</v>
      </c>
      <c r="F1176" s="408">
        <v>0</v>
      </c>
      <c r="G1176" s="408">
        <v>3</v>
      </c>
      <c r="H1176" s="408">
        <v>27</v>
      </c>
      <c r="I1176" s="408">
        <v>0</v>
      </c>
      <c r="J1176" s="408">
        <v>30</v>
      </c>
      <c r="K1176" s="408">
        <v>27</v>
      </c>
      <c r="L1176" s="408">
        <v>35</v>
      </c>
      <c r="M1176" s="408">
        <v>-8</v>
      </c>
      <c r="N1176" s="408">
        <v>75.6</v>
      </c>
      <c r="O1176" s="408">
        <v>98</v>
      </c>
      <c r="P1176" s="408">
        <v>-22.4</v>
      </c>
    </row>
    <row r="1177" spans="1:16" ht="12.75">
      <c r="A1177" s="408">
        <v>2800</v>
      </c>
      <c r="B1177" s="409" t="s">
        <v>1012</v>
      </c>
      <c r="C1177" s="408" t="s">
        <v>1014</v>
      </c>
      <c r="D1177" s="409" t="s">
        <v>644</v>
      </c>
      <c r="E1177" s="408">
        <v>2.8</v>
      </c>
      <c r="F1177" s="408">
        <v>0</v>
      </c>
      <c r="G1177" s="408">
        <v>0</v>
      </c>
      <c r="H1177" s="408">
        <v>132</v>
      </c>
      <c r="I1177" s="408">
        <v>0</v>
      </c>
      <c r="J1177" s="408">
        <v>132</v>
      </c>
      <c r="K1177" s="408">
        <v>132</v>
      </c>
      <c r="L1177" s="408">
        <v>113</v>
      </c>
      <c r="M1177" s="408">
        <v>19</v>
      </c>
      <c r="N1177" s="408">
        <v>369.6</v>
      </c>
      <c r="O1177" s="408">
        <v>316.4</v>
      </c>
      <c r="P1177" s="408">
        <v>53.2</v>
      </c>
    </row>
    <row r="1178" spans="1:16" ht="12.75">
      <c r="A1178" s="408">
        <v>2800</v>
      </c>
      <c r="B1178" s="409" t="s">
        <v>1012</v>
      </c>
      <c r="C1178" s="408" t="s">
        <v>941</v>
      </c>
      <c r="D1178" s="409" t="s">
        <v>848</v>
      </c>
      <c r="E1178" s="408">
        <v>2.8</v>
      </c>
      <c r="F1178" s="408">
        <v>0</v>
      </c>
      <c r="G1178" s="408">
        <v>0</v>
      </c>
      <c r="H1178" s="408">
        <v>68</v>
      </c>
      <c r="I1178" s="408">
        <v>0</v>
      </c>
      <c r="J1178" s="408">
        <v>68</v>
      </c>
      <c r="K1178" s="408">
        <v>68</v>
      </c>
      <c r="L1178" s="408">
        <v>38</v>
      </c>
      <c r="M1178" s="408">
        <v>30</v>
      </c>
      <c r="N1178" s="408">
        <v>190.4</v>
      </c>
      <c r="O1178" s="408">
        <v>106.4</v>
      </c>
      <c r="P1178" s="408">
        <v>84</v>
      </c>
    </row>
    <row r="1179" spans="1:16" ht="12.75">
      <c r="A1179" s="408">
        <v>2800</v>
      </c>
      <c r="B1179" s="409" t="s">
        <v>1012</v>
      </c>
      <c r="C1179" s="408" t="s">
        <v>893</v>
      </c>
      <c r="D1179" s="409" t="s">
        <v>826</v>
      </c>
      <c r="E1179" s="408">
        <v>1.65</v>
      </c>
      <c r="F1179" s="408">
        <v>0</v>
      </c>
      <c r="G1179" s="408">
        <v>2</v>
      </c>
      <c r="H1179" s="408">
        <v>351</v>
      </c>
      <c r="I1179" s="408">
        <v>0</v>
      </c>
      <c r="J1179" s="408">
        <v>353</v>
      </c>
      <c r="K1179" s="408">
        <v>351</v>
      </c>
      <c r="L1179" s="408">
        <v>246</v>
      </c>
      <c r="M1179" s="408">
        <v>105</v>
      </c>
      <c r="N1179" s="408">
        <v>579.15</v>
      </c>
      <c r="O1179" s="408">
        <v>405.9</v>
      </c>
      <c r="P1179" s="408">
        <v>173.25</v>
      </c>
    </row>
    <row r="1180" spans="1:16" ht="12.75">
      <c r="A1180" s="408">
        <v>2800</v>
      </c>
      <c r="B1180" s="409" t="s">
        <v>1012</v>
      </c>
      <c r="C1180" s="408" t="s">
        <v>813</v>
      </c>
      <c r="D1180" s="409" t="s">
        <v>814</v>
      </c>
      <c r="E1180" s="408">
        <v>2.25</v>
      </c>
      <c r="F1180" s="408">
        <v>0</v>
      </c>
      <c r="G1180" s="408">
        <v>0</v>
      </c>
      <c r="H1180" s="408">
        <v>80</v>
      </c>
      <c r="I1180" s="408">
        <v>0</v>
      </c>
      <c r="J1180" s="408">
        <v>80</v>
      </c>
      <c r="K1180" s="408">
        <v>80</v>
      </c>
      <c r="L1180" s="408">
        <v>66</v>
      </c>
      <c r="M1180" s="408">
        <v>14</v>
      </c>
      <c r="N1180" s="408">
        <v>180</v>
      </c>
      <c r="O1180" s="408">
        <v>148.5</v>
      </c>
      <c r="P1180" s="408">
        <v>31.5</v>
      </c>
    </row>
    <row r="1181" spans="1:16" ht="12.75">
      <c r="A1181" s="408">
        <v>2800</v>
      </c>
      <c r="B1181" s="409" t="s">
        <v>1012</v>
      </c>
      <c r="C1181" s="408" t="s">
        <v>700</v>
      </c>
      <c r="D1181" s="409" t="s">
        <v>648</v>
      </c>
      <c r="E1181" s="408">
        <v>1</v>
      </c>
      <c r="F1181" s="408">
        <v>0</v>
      </c>
      <c r="G1181" s="408">
        <v>1</v>
      </c>
      <c r="H1181" s="408">
        <v>364</v>
      </c>
      <c r="I1181" s="408">
        <v>1</v>
      </c>
      <c r="J1181" s="408">
        <v>366</v>
      </c>
      <c r="K1181" s="408">
        <v>364.5</v>
      </c>
      <c r="L1181" s="408">
        <v>254.5</v>
      </c>
      <c r="M1181" s="408">
        <v>110</v>
      </c>
      <c r="N1181" s="408">
        <v>364.5</v>
      </c>
      <c r="O1181" s="408">
        <v>254.5</v>
      </c>
      <c r="P1181" s="408">
        <v>110</v>
      </c>
    </row>
    <row r="1182" spans="1:16" ht="12.75">
      <c r="A1182" s="408">
        <v>2800</v>
      </c>
      <c r="B1182" s="409" t="s">
        <v>1012</v>
      </c>
      <c r="C1182" s="408" t="s">
        <v>627</v>
      </c>
      <c r="D1182" s="409" t="s">
        <v>613</v>
      </c>
      <c r="E1182" s="408">
        <v>1</v>
      </c>
      <c r="F1182" s="408">
        <v>0</v>
      </c>
      <c r="G1182" s="408">
        <v>6</v>
      </c>
      <c r="H1182" s="408">
        <v>703</v>
      </c>
      <c r="I1182" s="408">
        <v>4</v>
      </c>
      <c r="J1182" s="408">
        <v>713</v>
      </c>
      <c r="K1182" s="408">
        <v>705</v>
      </c>
      <c r="L1182" s="408">
        <v>687.5</v>
      </c>
      <c r="M1182" s="408">
        <v>17.5</v>
      </c>
      <c r="N1182" s="408">
        <v>705</v>
      </c>
      <c r="O1182" s="408">
        <v>687.5</v>
      </c>
      <c r="P1182" s="408">
        <v>17.5</v>
      </c>
    </row>
    <row r="1183" spans="1:16" ht="12.75">
      <c r="A1183" s="408">
        <v>2800</v>
      </c>
      <c r="B1183" s="409" t="s">
        <v>1012</v>
      </c>
      <c r="C1183" s="408" t="s">
        <v>439</v>
      </c>
      <c r="D1183" s="409" t="s">
        <v>328</v>
      </c>
      <c r="E1183" s="408">
        <v>1.65</v>
      </c>
      <c r="F1183" s="408">
        <v>0</v>
      </c>
      <c r="G1183" s="408">
        <v>2</v>
      </c>
      <c r="H1183" s="408">
        <v>204</v>
      </c>
      <c r="I1183" s="408">
        <v>2</v>
      </c>
      <c r="J1183" s="408">
        <v>208</v>
      </c>
      <c r="K1183" s="408">
        <v>205</v>
      </c>
      <c r="L1183" s="408">
        <v>230.5</v>
      </c>
      <c r="M1183" s="408">
        <v>-25.5</v>
      </c>
      <c r="N1183" s="408">
        <v>338.25</v>
      </c>
      <c r="O1183" s="408">
        <v>380.32</v>
      </c>
      <c r="P1183" s="408">
        <v>-42.07</v>
      </c>
    </row>
    <row r="1184" spans="1:16" ht="12.75">
      <c r="A1184" s="408">
        <v>2800</v>
      </c>
      <c r="B1184" s="409" t="s">
        <v>1012</v>
      </c>
      <c r="C1184" s="408" t="s">
        <v>760</v>
      </c>
      <c r="D1184" s="409" t="s">
        <v>344</v>
      </c>
      <c r="E1184" s="408">
        <v>1.2</v>
      </c>
      <c r="F1184" s="408">
        <v>0</v>
      </c>
      <c r="G1184" s="408">
        <v>0</v>
      </c>
      <c r="H1184" s="408">
        <v>270</v>
      </c>
      <c r="I1184" s="408">
        <v>0</v>
      </c>
      <c r="J1184" s="408">
        <v>270</v>
      </c>
      <c r="K1184" s="408">
        <v>270</v>
      </c>
      <c r="L1184" s="408">
        <v>0</v>
      </c>
      <c r="M1184" s="408">
        <v>270</v>
      </c>
      <c r="N1184" s="408">
        <v>324</v>
      </c>
      <c r="O1184" s="408">
        <v>0</v>
      </c>
      <c r="P1184" s="408">
        <v>324</v>
      </c>
    </row>
    <row r="1185" spans="1:16" ht="12.75">
      <c r="A1185" s="408">
        <v>2800</v>
      </c>
      <c r="B1185" s="409" t="s">
        <v>1012</v>
      </c>
      <c r="C1185" s="408" t="s">
        <v>652</v>
      </c>
      <c r="D1185" s="409" t="s">
        <v>650</v>
      </c>
      <c r="E1185" s="408">
        <v>3.5</v>
      </c>
      <c r="F1185" s="408">
        <v>0</v>
      </c>
      <c r="G1185" s="408">
        <v>2</v>
      </c>
      <c r="H1185" s="408">
        <v>79</v>
      </c>
      <c r="I1185" s="408">
        <v>0</v>
      </c>
      <c r="J1185" s="408">
        <v>81</v>
      </c>
      <c r="K1185" s="408">
        <v>79</v>
      </c>
      <c r="L1185" s="408">
        <v>77</v>
      </c>
      <c r="M1185" s="408">
        <v>2</v>
      </c>
      <c r="N1185" s="408">
        <v>276.5</v>
      </c>
      <c r="O1185" s="408">
        <v>269.5</v>
      </c>
      <c r="P1185" s="408">
        <v>7</v>
      </c>
    </row>
    <row r="1186" spans="1:16" ht="12.75">
      <c r="A1186" s="408">
        <v>2800</v>
      </c>
      <c r="B1186" s="409" t="s">
        <v>1012</v>
      </c>
      <c r="C1186" s="408" t="s">
        <v>866</v>
      </c>
      <c r="D1186" s="409" t="s">
        <v>857</v>
      </c>
      <c r="E1186" s="408">
        <v>2.8</v>
      </c>
      <c r="F1186" s="408">
        <v>0</v>
      </c>
      <c r="G1186" s="408">
        <v>18</v>
      </c>
      <c r="H1186" s="408">
        <v>53</v>
      </c>
      <c r="I1186" s="408">
        <v>1</v>
      </c>
      <c r="J1186" s="408">
        <v>72</v>
      </c>
      <c r="K1186" s="408">
        <v>53.5</v>
      </c>
      <c r="L1186" s="408">
        <v>41</v>
      </c>
      <c r="M1186" s="408">
        <v>12.5</v>
      </c>
      <c r="N1186" s="408">
        <v>149.8</v>
      </c>
      <c r="O1186" s="408">
        <v>114.8</v>
      </c>
      <c r="P1186" s="408">
        <v>35</v>
      </c>
    </row>
    <row r="1187" spans="1:16" ht="12.75">
      <c r="A1187" s="408">
        <v>2800</v>
      </c>
      <c r="B1187" s="409" t="s">
        <v>1012</v>
      </c>
      <c r="C1187" s="408" t="s">
        <v>867</v>
      </c>
      <c r="D1187" s="409" t="s">
        <v>644</v>
      </c>
      <c r="E1187" s="408">
        <v>2.8</v>
      </c>
      <c r="F1187" s="408">
        <v>0</v>
      </c>
      <c r="G1187" s="408">
        <v>8</v>
      </c>
      <c r="H1187" s="408">
        <v>84</v>
      </c>
      <c r="I1187" s="408">
        <v>2</v>
      </c>
      <c r="J1187" s="408">
        <v>94</v>
      </c>
      <c r="K1187" s="408">
        <v>85</v>
      </c>
      <c r="L1187" s="408">
        <v>77</v>
      </c>
      <c r="M1187" s="408">
        <v>8</v>
      </c>
      <c r="N1187" s="408">
        <v>238</v>
      </c>
      <c r="O1187" s="408">
        <v>215.6</v>
      </c>
      <c r="P1187" s="408">
        <v>22.4</v>
      </c>
    </row>
    <row r="1188" spans="1:16" ht="12.75">
      <c r="A1188" s="408">
        <v>2800</v>
      </c>
      <c r="B1188" s="409" t="s">
        <v>1012</v>
      </c>
      <c r="C1188" s="408" t="s">
        <v>870</v>
      </c>
      <c r="D1188" s="409" t="s">
        <v>848</v>
      </c>
      <c r="E1188" s="408">
        <v>2.8</v>
      </c>
      <c r="F1188" s="408">
        <v>0</v>
      </c>
      <c r="G1188" s="408">
        <v>0</v>
      </c>
      <c r="H1188" s="408">
        <v>28</v>
      </c>
      <c r="I1188" s="408">
        <v>0</v>
      </c>
      <c r="J1188" s="408">
        <v>28</v>
      </c>
      <c r="K1188" s="408">
        <v>28</v>
      </c>
      <c r="L1188" s="408">
        <v>9</v>
      </c>
      <c r="M1188" s="408">
        <v>19</v>
      </c>
      <c r="N1188" s="408">
        <v>78.4</v>
      </c>
      <c r="O1188" s="408">
        <v>25.2</v>
      </c>
      <c r="P1188" s="408">
        <v>53.2</v>
      </c>
    </row>
    <row r="1189" spans="1:16" ht="12.75">
      <c r="A1189" s="408">
        <v>2800</v>
      </c>
      <c r="B1189" s="409" t="s">
        <v>1012</v>
      </c>
      <c r="C1189" s="408" t="s">
        <v>635</v>
      </c>
      <c r="D1189" s="409" t="s">
        <v>613</v>
      </c>
      <c r="E1189" s="408">
        <v>1</v>
      </c>
      <c r="F1189" s="408">
        <v>0</v>
      </c>
      <c r="G1189" s="408">
        <v>31</v>
      </c>
      <c r="H1189" s="408">
        <v>99</v>
      </c>
      <c r="I1189" s="408">
        <v>0</v>
      </c>
      <c r="J1189" s="408">
        <v>130</v>
      </c>
      <c r="K1189" s="408">
        <v>99</v>
      </c>
      <c r="L1189" s="408">
        <v>67.5</v>
      </c>
      <c r="M1189" s="408">
        <v>31.5</v>
      </c>
      <c r="N1189" s="408">
        <v>99</v>
      </c>
      <c r="O1189" s="408">
        <v>67.5</v>
      </c>
      <c r="P1189" s="408">
        <v>31.5</v>
      </c>
    </row>
    <row r="1190" spans="1:16" ht="13.5" thickBot="1">
      <c r="A1190" s="429"/>
      <c r="B1190" s="428"/>
      <c r="C1190" s="427"/>
      <c r="D1190" s="428"/>
      <c r="E1190" s="427"/>
      <c r="F1190" s="427"/>
      <c r="G1190" s="427"/>
      <c r="H1190" s="427"/>
      <c r="I1190" s="427"/>
      <c r="J1190" s="427"/>
      <c r="K1190" s="427"/>
      <c r="L1190" s="427"/>
      <c r="M1190" s="427"/>
      <c r="N1190" s="427"/>
      <c r="O1190" s="427"/>
      <c r="P1190" s="430"/>
    </row>
    <row r="1191" spans="1:16" ht="12.75">
      <c r="A1191" s="416">
        <v>2800</v>
      </c>
      <c r="B1191" s="417" t="s">
        <v>1012</v>
      </c>
      <c r="C1191" s="418" t="s">
        <v>594</v>
      </c>
      <c r="D1191" s="417"/>
      <c r="E1191" s="418"/>
      <c r="F1191" s="418">
        <v>2423</v>
      </c>
      <c r="G1191" s="418">
        <v>182</v>
      </c>
      <c r="H1191" s="418">
        <v>4641</v>
      </c>
      <c r="I1191" s="418">
        <v>102</v>
      </c>
      <c r="J1191" s="418">
        <v>7348</v>
      </c>
      <c r="K1191" s="418">
        <v>7115</v>
      </c>
      <c r="L1191" s="418">
        <v>6318.5</v>
      </c>
      <c r="M1191" s="418">
        <v>796.5</v>
      </c>
      <c r="N1191" s="418">
        <v>11232.88</v>
      </c>
      <c r="O1191" s="418">
        <v>9746.5</v>
      </c>
      <c r="P1191" s="419">
        <v>1486.38</v>
      </c>
    </row>
    <row r="1192" spans="1:16" ht="12.75">
      <c r="A1192" s="420">
        <v>2800</v>
      </c>
      <c r="B1192" s="409" t="s">
        <v>1012</v>
      </c>
      <c r="C1192" s="408" t="s">
        <v>595</v>
      </c>
      <c r="D1192" s="409"/>
      <c r="E1192" s="408"/>
      <c r="F1192" s="408">
        <v>0</v>
      </c>
      <c r="G1192" s="408">
        <v>1</v>
      </c>
      <c r="H1192" s="408">
        <v>0</v>
      </c>
      <c r="I1192" s="408">
        <v>0</v>
      </c>
      <c r="J1192" s="408">
        <v>1</v>
      </c>
      <c r="K1192" s="408">
        <v>0</v>
      </c>
      <c r="L1192" s="408">
        <v>14.5</v>
      </c>
      <c r="M1192" s="408">
        <v>-14.5</v>
      </c>
      <c r="N1192" s="408">
        <v>0</v>
      </c>
      <c r="O1192" s="408">
        <v>24.4</v>
      </c>
      <c r="P1192" s="421">
        <v>-24.4</v>
      </c>
    </row>
    <row r="1193" spans="1:16" ht="12.75">
      <c r="A1193" s="420">
        <v>2800</v>
      </c>
      <c r="B1193" s="409" t="s">
        <v>1012</v>
      </c>
      <c r="C1193" s="408" t="s">
        <v>596</v>
      </c>
      <c r="D1193" s="409"/>
      <c r="E1193" s="408"/>
      <c r="F1193" s="408">
        <v>0</v>
      </c>
      <c r="G1193" s="408">
        <v>16</v>
      </c>
      <c r="H1193" s="408">
        <v>2278</v>
      </c>
      <c r="I1193" s="408">
        <v>7</v>
      </c>
      <c r="J1193" s="408">
        <v>2301</v>
      </c>
      <c r="K1193" s="408">
        <v>2281.5</v>
      </c>
      <c r="L1193" s="408">
        <v>1747.5</v>
      </c>
      <c r="M1193" s="408">
        <v>534</v>
      </c>
      <c r="N1193" s="408">
        <v>3403</v>
      </c>
      <c r="O1193" s="408">
        <v>2667.02</v>
      </c>
      <c r="P1193" s="421">
        <v>735.98</v>
      </c>
    </row>
    <row r="1194" spans="1:16" ht="13.5" thickBot="1">
      <c r="A1194" s="422">
        <v>2800</v>
      </c>
      <c r="B1194" s="411" t="s">
        <v>1012</v>
      </c>
      <c r="C1194" s="410" t="s">
        <v>597</v>
      </c>
      <c r="D1194" s="411"/>
      <c r="E1194" s="410"/>
      <c r="F1194" s="410">
        <v>0</v>
      </c>
      <c r="G1194" s="410">
        <v>57</v>
      </c>
      <c r="H1194" s="410">
        <v>264</v>
      </c>
      <c r="I1194" s="410">
        <v>3</v>
      </c>
      <c r="J1194" s="410">
        <v>324</v>
      </c>
      <c r="K1194" s="410">
        <v>265.5</v>
      </c>
      <c r="L1194" s="410">
        <v>194.5</v>
      </c>
      <c r="M1194" s="410">
        <v>71</v>
      </c>
      <c r="N1194" s="410">
        <v>565.2</v>
      </c>
      <c r="O1194" s="410">
        <v>423.1</v>
      </c>
      <c r="P1194" s="423">
        <v>142.1</v>
      </c>
    </row>
    <row r="1195" spans="1:16" ht="13.5" thickBot="1">
      <c r="A1195" s="424"/>
      <c r="B1195" s="425"/>
      <c r="C1195" s="426" t="s">
        <v>125</v>
      </c>
      <c r="D1195" s="425"/>
      <c r="E1195" s="426"/>
      <c r="F1195" s="426">
        <f aca="true" t="shared" si="16" ref="F1195:P1195">SUM(F1191:F1194)</f>
        <v>2423</v>
      </c>
      <c r="G1195" s="426">
        <f t="shared" si="16"/>
        <v>256</v>
      </c>
      <c r="H1195" s="426">
        <f t="shared" si="16"/>
        <v>7183</v>
      </c>
      <c r="I1195" s="426">
        <f t="shared" si="16"/>
        <v>112</v>
      </c>
      <c r="J1195" s="426">
        <f t="shared" si="16"/>
        <v>9974</v>
      </c>
      <c r="K1195" s="426">
        <f t="shared" si="16"/>
        <v>9662</v>
      </c>
      <c r="L1195" s="426">
        <f t="shared" si="16"/>
        <v>8275</v>
      </c>
      <c r="M1195" s="426">
        <f t="shared" si="16"/>
        <v>1387</v>
      </c>
      <c r="N1195" s="426">
        <f t="shared" si="16"/>
        <v>15201.08</v>
      </c>
      <c r="O1195" s="426">
        <f t="shared" si="16"/>
        <v>12861.02</v>
      </c>
      <c r="P1195" s="426">
        <f t="shared" si="16"/>
        <v>2340.06</v>
      </c>
    </row>
    <row r="1196" spans="1:16" ht="12.75">
      <c r="A1196" s="408">
        <v>3100</v>
      </c>
      <c r="B1196" s="409" t="s">
        <v>1015</v>
      </c>
      <c r="C1196" s="408" t="s">
        <v>602</v>
      </c>
      <c r="D1196" s="409" t="s">
        <v>603</v>
      </c>
      <c r="E1196" s="408">
        <v>1.65</v>
      </c>
      <c r="F1196" s="408">
        <v>400</v>
      </c>
      <c r="G1196" s="408">
        <v>152</v>
      </c>
      <c r="H1196" s="408">
        <v>970</v>
      </c>
      <c r="I1196" s="408">
        <v>57</v>
      </c>
      <c r="J1196" s="408">
        <v>1579</v>
      </c>
      <c r="K1196" s="408">
        <v>1398.5</v>
      </c>
      <c r="L1196" s="408">
        <v>1431.5</v>
      </c>
      <c r="M1196" s="408">
        <v>-33</v>
      </c>
      <c r="N1196" s="408">
        <v>2307.52</v>
      </c>
      <c r="O1196" s="408">
        <v>2361.97</v>
      </c>
      <c r="P1196" s="408">
        <v>-54.45</v>
      </c>
    </row>
    <row r="1197" spans="1:16" ht="12.75">
      <c r="A1197" s="408">
        <v>3100</v>
      </c>
      <c r="B1197" s="409" t="s">
        <v>1015</v>
      </c>
      <c r="C1197" s="408" t="s">
        <v>647</v>
      </c>
      <c r="D1197" s="409" t="s">
        <v>648</v>
      </c>
      <c r="E1197" s="408">
        <v>1</v>
      </c>
      <c r="F1197" s="408">
        <v>361</v>
      </c>
      <c r="G1197" s="408">
        <v>93</v>
      </c>
      <c r="H1197" s="408">
        <v>1068</v>
      </c>
      <c r="I1197" s="408">
        <v>31</v>
      </c>
      <c r="J1197" s="408">
        <v>1553</v>
      </c>
      <c r="K1197" s="408">
        <v>1444.5</v>
      </c>
      <c r="L1197" s="408">
        <v>2748.5</v>
      </c>
      <c r="M1197" s="408">
        <v>-1304</v>
      </c>
      <c r="N1197" s="408">
        <v>1444.5</v>
      </c>
      <c r="O1197" s="408">
        <v>2748.5</v>
      </c>
      <c r="P1197" s="408">
        <v>-1304</v>
      </c>
    </row>
    <row r="1198" spans="1:16" ht="12.75">
      <c r="A1198" s="408">
        <v>3100</v>
      </c>
      <c r="B1198" s="409" t="s">
        <v>1015</v>
      </c>
      <c r="C1198" s="408" t="s">
        <v>979</v>
      </c>
      <c r="D1198" s="409" t="s">
        <v>980</v>
      </c>
      <c r="E1198" s="408">
        <v>1</v>
      </c>
      <c r="F1198" s="408">
        <v>34</v>
      </c>
      <c r="G1198" s="408">
        <v>10</v>
      </c>
      <c r="H1198" s="408">
        <v>82</v>
      </c>
      <c r="I1198" s="408">
        <v>3</v>
      </c>
      <c r="J1198" s="408">
        <v>129</v>
      </c>
      <c r="K1198" s="408">
        <v>117.5</v>
      </c>
      <c r="L1198" s="408">
        <v>118</v>
      </c>
      <c r="M1198" s="408">
        <v>-0.5</v>
      </c>
      <c r="N1198" s="408">
        <v>117.5</v>
      </c>
      <c r="O1198" s="408">
        <v>118</v>
      </c>
      <c r="P1198" s="408">
        <v>-0.5</v>
      </c>
    </row>
    <row r="1199" spans="1:16" ht="12.75">
      <c r="A1199" s="408">
        <v>3100</v>
      </c>
      <c r="B1199" s="409" t="s">
        <v>1015</v>
      </c>
      <c r="C1199" s="408" t="s">
        <v>612</v>
      </c>
      <c r="D1199" s="409" t="s">
        <v>613</v>
      </c>
      <c r="E1199" s="408">
        <v>1</v>
      </c>
      <c r="F1199" s="408">
        <v>786</v>
      </c>
      <c r="G1199" s="408">
        <v>214</v>
      </c>
      <c r="H1199" s="408">
        <v>1707</v>
      </c>
      <c r="I1199" s="408">
        <v>60</v>
      </c>
      <c r="J1199" s="408">
        <v>2767</v>
      </c>
      <c r="K1199" s="408">
        <v>2523</v>
      </c>
      <c r="L1199" s="408">
        <v>2410</v>
      </c>
      <c r="M1199" s="408">
        <v>113</v>
      </c>
      <c r="N1199" s="408">
        <v>2523</v>
      </c>
      <c r="O1199" s="408">
        <v>2410</v>
      </c>
      <c r="P1199" s="408">
        <v>113</v>
      </c>
    </row>
    <row r="1200" spans="1:16" ht="12.75">
      <c r="A1200" s="408">
        <v>3100</v>
      </c>
      <c r="B1200" s="409" t="s">
        <v>1015</v>
      </c>
      <c r="C1200" s="408" t="s">
        <v>1016</v>
      </c>
      <c r="D1200" s="409" t="s">
        <v>1017</v>
      </c>
      <c r="E1200" s="408">
        <v>1</v>
      </c>
      <c r="F1200" s="408">
        <v>627</v>
      </c>
      <c r="G1200" s="408">
        <v>79</v>
      </c>
      <c r="H1200" s="408">
        <v>1460</v>
      </c>
      <c r="I1200" s="408">
        <v>21</v>
      </c>
      <c r="J1200" s="408">
        <v>2187</v>
      </c>
      <c r="K1200" s="408">
        <v>2097.5</v>
      </c>
      <c r="L1200" s="408">
        <v>1888.5</v>
      </c>
      <c r="M1200" s="408">
        <v>209</v>
      </c>
      <c r="N1200" s="408">
        <v>2097.5</v>
      </c>
      <c r="O1200" s="408">
        <v>1888.5</v>
      </c>
      <c r="P1200" s="408">
        <v>209</v>
      </c>
    </row>
    <row r="1201" spans="1:16" ht="12.75">
      <c r="A1201" s="408">
        <v>3100</v>
      </c>
      <c r="B1201" s="409" t="s">
        <v>1015</v>
      </c>
      <c r="C1201" s="408" t="s">
        <v>1018</v>
      </c>
      <c r="D1201" s="409" t="s">
        <v>1019</v>
      </c>
      <c r="E1201" s="408">
        <v>1</v>
      </c>
      <c r="F1201" s="408">
        <v>0</v>
      </c>
      <c r="G1201" s="408">
        <v>6</v>
      </c>
      <c r="H1201" s="408">
        <v>443</v>
      </c>
      <c r="I1201" s="408">
        <v>6</v>
      </c>
      <c r="J1201" s="408">
        <v>455</v>
      </c>
      <c r="K1201" s="408">
        <v>446</v>
      </c>
      <c r="L1201" s="408">
        <v>0</v>
      </c>
      <c r="M1201" s="408">
        <v>446</v>
      </c>
      <c r="N1201" s="408">
        <v>446</v>
      </c>
      <c r="O1201" s="408">
        <v>0</v>
      </c>
      <c r="P1201" s="408">
        <v>446</v>
      </c>
    </row>
    <row r="1202" spans="1:16" ht="12.75">
      <c r="A1202" s="408">
        <v>3100</v>
      </c>
      <c r="B1202" s="409" t="s">
        <v>1015</v>
      </c>
      <c r="C1202" s="408" t="s">
        <v>1020</v>
      </c>
      <c r="D1202" s="409" t="s">
        <v>1021</v>
      </c>
      <c r="E1202" s="408">
        <v>1</v>
      </c>
      <c r="F1202" s="408">
        <v>500</v>
      </c>
      <c r="G1202" s="408">
        <v>18</v>
      </c>
      <c r="H1202" s="408">
        <v>607</v>
      </c>
      <c r="I1202" s="408">
        <v>10</v>
      </c>
      <c r="J1202" s="408">
        <v>1135</v>
      </c>
      <c r="K1202" s="408">
        <v>1112</v>
      </c>
      <c r="L1202" s="408">
        <v>0</v>
      </c>
      <c r="M1202" s="408">
        <v>1112</v>
      </c>
      <c r="N1202" s="408">
        <v>1112</v>
      </c>
      <c r="O1202" s="408">
        <v>0</v>
      </c>
      <c r="P1202" s="408">
        <v>1112</v>
      </c>
    </row>
    <row r="1203" spans="1:16" ht="12.75">
      <c r="A1203" s="408">
        <v>3100</v>
      </c>
      <c r="B1203" s="409" t="s">
        <v>1015</v>
      </c>
      <c r="C1203" s="408" t="s">
        <v>315</v>
      </c>
      <c r="D1203" s="409" t="s">
        <v>316</v>
      </c>
      <c r="E1203" s="408">
        <v>1</v>
      </c>
      <c r="F1203" s="408">
        <v>51</v>
      </c>
      <c r="G1203" s="408">
        <v>0</v>
      </c>
      <c r="H1203" s="408">
        <v>13</v>
      </c>
      <c r="I1203" s="408">
        <v>0</v>
      </c>
      <c r="J1203" s="408">
        <v>64</v>
      </c>
      <c r="K1203" s="408">
        <v>64</v>
      </c>
      <c r="L1203" s="408">
        <v>0</v>
      </c>
      <c r="M1203" s="408">
        <v>64</v>
      </c>
      <c r="N1203" s="408">
        <v>64</v>
      </c>
      <c r="O1203" s="408">
        <v>0</v>
      </c>
      <c r="P1203" s="408">
        <v>64</v>
      </c>
    </row>
    <row r="1204" spans="1:16" ht="12.75">
      <c r="A1204" s="408">
        <v>3100</v>
      </c>
      <c r="B1204" s="409" t="s">
        <v>1015</v>
      </c>
      <c r="C1204" s="408" t="s">
        <v>1022</v>
      </c>
      <c r="D1204" s="409" t="s">
        <v>603</v>
      </c>
      <c r="E1204" s="408">
        <v>1.65</v>
      </c>
      <c r="F1204" s="408">
        <v>0</v>
      </c>
      <c r="G1204" s="408">
        <v>27</v>
      </c>
      <c r="H1204" s="408">
        <v>9</v>
      </c>
      <c r="I1204" s="408">
        <v>5</v>
      </c>
      <c r="J1204" s="408">
        <v>41</v>
      </c>
      <c r="K1204" s="408">
        <v>11.5</v>
      </c>
      <c r="L1204" s="408">
        <v>65.5</v>
      </c>
      <c r="M1204" s="408">
        <v>-54</v>
      </c>
      <c r="N1204" s="408">
        <v>18.98</v>
      </c>
      <c r="O1204" s="408">
        <v>108.07</v>
      </c>
      <c r="P1204" s="408">
        <v>-89.1</v>
      </c>
    </row>
    <row r="1205" spans="1:16" ht="12.75">
      <c r="A1205" s="408">
        <v>3100</v>
      </c>
      <c r="B1205" s="409" t="s">
        <v>1015</v>
      </c>
      <c r="C1205" s="408" t="s">
        <v>689</v>
      </c>
      <c r="D1205" s="409" t="s">
        <v>648</v>
      </c>
      <c r="E1205" s="408">
        <v>1</v>
      </c>
      <c r="F1205" s="408">
        <v>0</v>
      </c>
      <c r="G1205" s="408">
        <v>106</v>
      </c>
      <c r="H1205" s="408">
        <v>871</v>
      </c>
      <c r="I1205" s="408">
        <v>39</v>
      </c>
      <c r="J1205" s="408">
        <v>1016</v>
      </c>
      <c r="K1205" s="408">
        <v>890.5</v>
      </c>
      <c r="L1205" s="408">
        <v>1418.5</v>
      </c>
      <c r="M1205" s="408">
        <v>-528</v>
      </c>
      <c r="N1205" s="408">
        <v>890.5</v>
      </c>
      <c r="O1205" s="408">
        <v>1418.5</v>
      </c>
      <c r="P1205" s="408">
        <v>-528</v>
      </c>
    </row>
    <row r="1206" spans="1:16" ht="12.75">
      <c r="A1206" s="408">
        <v>3100</v>
      </c>
      <c r="B1206" s="409" t="s">
        <v>1015</v>
      </c>
      <c r="C1206" s="408" t="s">
        <v>1023</v>
      </c>
      <c r="D1206" s="409" t="s">
        <v>980</v>
      </c>
      <c r="E1206" s="408">
        <v>1</v>
      </c>
      <c r="F1206" s="408">
        <v>18</v>
      </c>
      <c r="G1206" s="408">
        <v>21</v>
      </c>
      <c r="H1206" s="408">
        <v>271</v>
      </c>
      <c r="I1206" s="408">
        <v>4</v>
      </c>
      <c r="J1206" s="408">
        <v>314</v>
      </c>
      <c r="K1206" s="408">
        <v>291</v>
      </c>
      <c r="L1206" s="408">
        <v>337</v>
      </c>
      <c r="M1206" s="408">
        <v>-46</v>
      </c>
      <c r="N1206" s="408">
        <v>291</v>
      </c>
      <c r="O1206" s="408">
        <v>337</v>
      </c>
      <c r="P1206" s="408">
        <v>-46</v>
      </c>
    </row>
    <row r="1207" spans="1:16" ht="12.75">
      <c r="A1207" s="408">
        <v>3100</v>
      </c>
      <c r="B1207" s="409" t="s">
        <v>1015</v>
      </c>
      <c r="C1207" s="408" t="s">
        <v>619</v>
      </c>
      <c r="D1207" s="409" t="s">
        <v>613</v>
      </c>
      <c r="E1207" s="408">
        <v>1</v>
      </c>
      <c r="F1207" s="408">
        <v>0</v>
      </c>
      <c r="G1207" s="408">
        <v>40</v>
      </c>
      <c r="H1207" s="408">
        <v>17</v>
      </c>
      <c r="I1207" s="408">
        <v>19</v>
      </c>
      <c r="J1207" s="408">
        <v>76</v>
      </c>
      <c r="K1207" s="408">
        <v>26.5</v>
      </c>
      <c r="L1207" s="408">
        <v>239.5</v>
      </c>
      <c r="M1207" s="408">
        <v>-213</v>
      </c>
      <c r="N1207" s="408">
        <v>26.5</v>
      </c>
      <c r="O1207" s="408">
        <v>239.5</v>
      </c>
      <c r="P1207" s="408">
        <v>-213</v>
      </c>
    </row>
    <row r="1208" spans="1:16" ht="12.75">
      <c r="A1208" s="408">
        <v>3100</v>
      </c>
      <c r="B1208" s="409" t="s">
        <v>1015</v>
      </c>
      <c r="C1208" s="408" t="s">
        <v>1024</v>
      </c>
      <c r="D1208" s="409" t="s">
        <v>1017</v>
      </c>
      <c r="E1208" s="408">
        <v>1</v>
      </c>
      <c r="F1208" s="408">
        <v>0</v>
      </c>
      <c r="G1208" s="408">
        <v>64</v>
      </c>
      <c r="H1208" s="408">
        <v>538</v>
      </c>
      <c r="I1208" s="408">
        <v>22</v>
      </c>
      <c r="J1208" s="408">
        <v>624</v>
      </c>
      <c r="K1208" s="408">
        <v>549</v>
      </c>
      <c r="L1208" s="408">
        <v>917</v>
      </c>
      <c r="M1208" s="408">
        <v>-368</v>
      </c>
      <c r="N1208" s="408">
        <v>549</v>
      </c>
      <c r="O1208" s="408">
        <v>917</v>
      </c>
      <c r="P1208" s="408">
        <v>-368</v>
      </c>
    </row>
    <row r="1209" spans="1:16" ht="12.75">
      <c r="A1209" s="408">
        <v>3100</v>
      </c>
      <c r="B1209" s="409" t="s">
        <v>1015</v>
      </c>
      <c r="C1209" s="408" t="s">
        <v>697</v>
      </c>
      <c r="D1209" s="409" t="s">
        <v>603</v>
      </c>
      <c r="E1209" s="408">
        <v>1.65</v>
      </c>
      <c r="F1209" s="408">
        <v>0</v>
      </c>
      <c r="G1209" s="408">
        <v>29</v>
      </c>
      <c r="H1209" s="408">
        <v>331</v>
      </c>
      <c r="I1209" s="408">
        <v>4</v>
      </c>
      <c r="J1209" s="408">
        <v>364</v>
      </c>
      <c r="K1209" s="408">
        <v>333</v>
      </c>
      <c r="L1209" s="408">
        <v>199</v>
      </c>
      <c r="M1209" s="408">
        <v>134</v>
      </c>
      <c r="N1209" s="408">
        <v>549.45</v>
      </c>
      <c r="O1209" s="408">
        <v>328.35</v>
      </c>
      <c r="P1209" s="408">
        <v>221.1</v>
      </c>
    </row>
    <row r="1210" spans="1:16" ht="12.75">
      <c r="A1210" s="408">
        <v>3100</v>
      </c>
      <c r="B1210" s="409" t="s">
        <v>1015</v>
      </c>
      <c r="C1210" s="408" t="s">
        <v>700</v>
      </c>
      <c r="D1210" s="409" t="s">
        <v>648</v>
      </c>
      <c r="E1210" s="408">
        <v>1</v>
      </c>
      <c r="F1210" s="408">
        <v>0</v>
      </c>
      <c r="G1210" s="408">
        <v>19</v>
      </c>
      <c r="H1210" s="408">
        <v>70</v>
      </c>
      <c r="I1210" s="408">
        <v>5</v>
      </c>
      <c r="J1210" s="408">
        <v>94</v>
      </c>
      <c r="K1210" s="408">
        <v>72.5</v>
      </c>
      <c r="L1210" s="408">
        <v>227.5</v>
      </c>
      <c r="M1210" s="408">
        <v>-155</v>
      </c>
      <c r="N1210" s="408">
        <v>72.5</v>
      </c>
      <c r="O1210" s="408">
        <v>227.5</v>
      </c>
      <c r="P1210" s="408">
        <v>-155</v>
      </c>
    </row>
    <row r="1211" spans="1:16" ht="12.75">
      <c r="A1211" s="408">
        <v>3100</v>
      </c>
      <c r="B1211" s="409" t="s">
        <v>1015</v>
      </c>
      <c r="C1211" s="408" t="s">
        <v>1025</v>
      </c>
      <c r="D1211" s="409" t="s">
        <v>980</v>
      </c>
      <c r="E1211" s="408">
        <v>1</v>
      </c>
      <c r="F1211" s="408">
        <v>0</v>
      </c>
      <c r="G1211" s="408">
        <v>9</v>
      </c>
      <c r="H1211" s="408">
        <v>25</v>
      </c>
      <c r="I1211" s="408">
        <v>0</v>
      </c>
      <c r="J1211" s="408">
        <v>34</v>
      </c>
      <c r="K1211" s="408">
        <v>25</v>
      </c>
      <c r="L1211" s="408">
        <v>15</v>
      </c>
      <c r="M1211" s="408">
        <v>10</v>
      </c>
      <c r="N1211" s="408">
        <v>25</v>
      </c>
      <c r="O1211" s="408">
        <v>15</v>
      </c>
      <c r="P1211" s="408">
        <v>10</v>
      </c>
    </row>
    <row r="1212" spans="1:16" ht="12.75">
      <c r="A1212" s="408">
        <v>3100</v>
      </c>
      <c r="B1212" s="409" t="s">
        <v>1015</v>
      </c>
      <c r="C1212" s="408" t="s">
        <v>627</v>
      </c>
      <c r="D1212" s="409" t="s">
        <v>613</v>
      </c>
      <c r="E1212" s="408">
        <v>1</v>
      </c>
      <c r="F1212" s="408">
        <v>0</v>
      </c>
      <c r="G1212" s="408">
        <v>148</v>
      </c>
      <c r="H1212" s="408">
        <v>1549</v>
      </c>
      <c r="I1212" s="408">
        <v>50</v>
      </c>
      <c r="J1212" s="408">
        <v>1747</v>
      </c>
      <c r="K1212" s="408">
        <v>1574</v>
      </c>
      <c r="L1212" s="408">
        <v>1166</v>
      </c>
      <c r="M1212" s="408">
        <v>408</v>
      </c>
      <c r="N1212" s="408">
        <v>1574</v>
      </c>
      <c r="O1212" s="408">
        <v>1166</v>
      </c>
      <c r="P1212" s="408">
        <v>408</v>
      </c>
    </row>
    <row r="1213" spans="1:16" ht="12.75">
      <c r="A1213" s="408">
        <v>3100</v>
      </c>
      <c r="B1213" s="409" t="s">
        <v>1015</v>
      </c>
      <c r="C1213" s="408" t="s">
        <v>1026</v>
      </c>
      <c r="D1213" s="409" t="s">
        <v>1017</v>
      </c>
      <c r="E1213" s="408">
        <v>1</v>
      </c>
      <c r="F1213" s="408">
        <v>0</v>
      </c>
      <c r="G1213" s="408">
        <v>35</v>
      </c>
      <c r="H1213" s="408">
        <v>838</v>
      </c>
      <c r="I1213" s="408">
        <v>5</v>
      </c>
      <c r="J1213" s="408">
        <v>878</v>
      </c>
      <c r="K1213" s="408">
        <v>840.5</v>
      </c>
      <c r="L1213" s="408">
        <v>520</v>
      </c>
      <c r="M1213" s="408">
        <v>320.5</v>
      </c>
      <c r="N1213" s="408">
        <v>840.5</v>
      </c>
      <c r="O1213" s="408">
        <v>520</v>
      </c>
      <c r="P1213" s="408">
        <v>320.5</v>
      </c>
    </row>
    <row r="1214" spans="1:16" ht="12.75">
      <c r="A1214" s="408">
        <v>3100</v>
      </c>
      <c r="B1214" s="409" t="s">
        <v>1015</v>
      </c>
      <c r="C1214" s="408" t="s">
        <v>1027</v>
      </c>
      <c r="D1214" s="409" t="s">
        <v>1021</v>
      </c>
      <c r="E1214" s="408">
        <v>1</v>
      </c>
      <c r="F1214" s="408">
        <v>0</v>
      </c>
      <c r="G1214" s="408">
        <v>4</v>
      </c>
      <c r="H1214" s="408">
        <v>364</v>
      </c>
      <c r="I1214" s="408">
        <v>1</v>
      </c>
      <c r="J1214" s="408">
        <v>369</v>
      </c>
      <c r="K1214" s="408">
        <v>364.5</v>
      </c>
      <c r="L1214" s="408">
        <v>0</v>
      </c>
      <c r="M1214" s="408">
        <v>364.5</v>
      </c>
      <c r="N1214" s="408">
        <v>364.5</v>
      </c>
      <c r="O1214" s="408">
        <v>0</v>
      </c>
      <c r="P1214" s="408">
        <v>364.5</v>
      </c>
    </row>
    <row r="1215" spans="1:16" ht="12.75">
      <c r="A1215" s="408">
        <v>3100</v>
      </c>
      <c r="B1215" s="409" t="s">
        <v>1015</v>
      </c>
      <c r="C1215" s="408" t="s">
        <v>433</v>
      </c>
      <c r="D1215" s="409" t="s">
        <v>316</v>
      </c>
      <c r="E1215" s="408">
        <v>1</v>
      </c>
      <c r="F1215" s="408">
        <v>0</v>
      </c>
      <c r="G1215" s="408">
        <v>0</v>
      </c>
      <c r="H1215" s="408">
        <v>1</v>
      </c>
      <c r="I1215" s="408">
        <v>0</v>
      </c>
      <c r="J1215" s="408">
        <v>1</v>
      </c>
      <c r="K1215" s="408">
        <v>1</v>
      </c>
      <c r="L1215" s="408">
        <v>0</v>
      </c>
      <c r="M1215" s="408">
        <v>1</v>
      </c>
      <c r="N1215" s="408">
        <v>1</v>
      </c>
      <c r="O1215" s="408">
        <v>0</v>
      </c>
      <c r="P1215" s="408">
        <v>1</v>
      </c>
    </row>
    <row r="1216" spans="1:16" ht="12.75">
      <c r="A1216" s="408">
        <v>3100</v>
      </c>
      <c r="B1216" s="409" t="s">
        <v>1015</v>
      </c>
      <c r="C1216" s="408" t="s">
        <v>1028</v>
      </c>
      <c r="D1216" s="409" t="s">
        <v>603</v>
      </c>
      <c r="E1216" s="408">
        <v>1.65</v>
      </c>
      <c r="F1216" s="408">
        <v>0</v>
      </c>
      <c r="G1216" s="408">
        <v>14</v>
      </c>
      <c r="H1216" s="408">
        <v>54</v>
      </c>
      <c r="I1216" s="408">
        <v>0</v>
      </c>
      <c r="J1216" s="408">
        <v>68</v>
      </c>
      <c r="K1216" s="408">
        <v>54</v>
      </c>
      <c r="L1216" s="408">
        <v>57</v>
      </c>
      <c r="M1216" s="408">
        <v>-3</v>
      </c>
      <c r="N1216" s="408">
        <v>89.1</v>
      </c>
      <c r="O1216" s="408">
        <v>94.05</v>
      </c>
      <c r="P1216" s="408">
        <v>-4.95</v>
      </c>
    </row>
    <row r="1217" spans="1:16" ht="12.75">
      <c r="A1217" s="408">
        <v>3100</v>
      </c>
      <c r="B1217" s="409" t="s">
        <v>1015</v>
      </c>
      <c r="C1217" s="408" t="s">
        <v>578</v>
      </c>
      <c r="D1217" s="409" t="s">
        <v>314</v>
      </c>
      <c r="E1217" s="408">
        <v>1</v>
      </c>
      <c r="F1217" s="408">
        <v>0</v>
      </c>
      <c r="G1217" s="408">
        <v>4</v>
      </c>
      <c r="H1217" s="408">
        <v>15</v>
      </c>
      <c r="I1217" s="408">
        <v>0</v>
      </c>
      <c r="J1217" s="408">
        <v>19</v>
      </c>
      <c r="K1217" s="408">
        <v>15</v>
      </c>
      <c r="L1217" s="408">
        <v>13.5</v>
      </c>
      <c r="M1217" s="408">
        <v>1.5</v>
      </c>
      <c r="N1217" s="408">
        <v>15</v>
      </c>
      <c r="O1217" s="408">
        <v>13.5</v>
      </c>
      <c r="P1217" s="408">
        <v>1.5</v>
      </c>
    </row>
    <row r="1218" spans="1:16" ht="12.75">
      <c r="A1218" s="408">
        <v>3100</v>
      </c>
      <c r="B1218" s="409" t="s">
        <v>1015</v>
      </c>
      <c r="C1218" s="408" t="s">
        <v>707</v>
      </c>
      <c r="D1218" s="409" t="s">
        <v>648</v>
      </c>
      <c r="E1218" s="408">
        <v>1</v>
      </c>
      <c r="F1218" s="408">
        <v>0</v>
      </c>
      <c r="G1218" s="408">
        <v>32</v>
      </c>
      <c r="H1218" s="408">
        <v>117</v>
      </c>
      <c r="I1218" s="408">
        <v>0</v>
      </c>
      <c r="J1218" s="408">
        <v>149</v>
      </c>
      <c r="K1218" s="408">
        <v>117</v>
      </c>
      <c r="L1218" s="408">
        <v>166.5</v>
      </c>
      <c r="M1218" s="408">
        <v>-49.5</v>
      </c>
      <c r="N1218" s="408">
        <v>117</v>
      </c>
      <c r="O1218" s="408">
        <v>166.5</v>
      </c>
      <c r="P1218" s="408">
        <v>-49.5</v>
      </c>
    </row>
    <row r="1219" spans="1:16" ht="12.75">
      <c r="A1219" s="408">
        <v>3100</v>
      </c>
      <c r="B1219" s="409" t="s">
        <v>1015</v>
      </c>
      <c r="C1219" s="408" t="s">
        <v>1029</v>
      </c>
      <c r="D1219" s="409" t="s">
        <v>980</v>
      </c>
      <c r="E1219" s="408">
        <v>1</v>
      </c>
      <c r="F1219" s="408">
        <v>0</v>
      </c>
      <c r="G1219" s="408">
        <v>11</v>
      </c>
      <c r="H1219" s="408">
        <v>37</v>
      </c>
      <c r="I1219" s="408">
        <v>0</v>
      </c>
      <c r="J1219" s="408">
        <v>48</v>
      </c>
      <c r="K1219" s="408">
        <v>37</v>
      </c>
      <c r="L1219" s="408">
        <v>39.5</v>
      </c>
      <c r="M1219" s="408">
        <v>-2.5</v>
      </c>
      <c r="N1219" s="408">
        <v>37</v>
      </c>
      <c r="O1219" s="408">
        <v>39.5</v>
      </c>
      <c r="P1219" s="408">
        <v>-2.5</v>
      </c>
    </row>
    <row r="1220" spans="1:16" ht="12.75">
      <c r="A1220" s="408">
        <v>3100</v>
      </c>
      <c r="B1220" s="409" t="s">
        <v>1015</v>
      </c>
      <c r="C1220" s="408" t="s">
        <v>635</v>
      </c>
      <c r="D1220" s="409" t="s">
        <v>613</v>
      </c>
      <c r="E1220" s="408">
        <v>1</v>
      </c>
      <c r="F1220" s="408">
        <v>0</v>
      </c>
      <c r="G1220" s="408">
        <v>29</v>
      </c>
      <c r="H1220" s="408">
        <v>122</v>
      </c>
      <c r="I1220" s="408">
        <v>1</v>
      </c>
      <c r="J1220" s="408">
        <v>152</v>
      </c>
      <c r="K1220" s="408">
        <v>122.5</v>
      </c>
      <c r="L1220" s="408">
        <v>113</v>
      </c>
      <c r="M1220" s="408">
        <v>9.5</v>
      </c>
      <c r="N1220" s="408">
        <v>122.5</v>
      </c>
      <c r="O1220" s="408">
        <v>113</v>
      </c>
      <c r="P1220" s="408">
        <v>9.5</v>
      </c>
    </row>
    <row r="1221" spans="1:16" ht="12.75">
      <c r="A1221" s="408">
        <v>3100</v>
      </c>
      <c r="B1221" s="409" t="s">
        <v>1015</v>
      </c>
      <c r="C1221" s="408" t="s">
        <v>1030</v>
      </c>
      <c r="D1221" s="409" t="s">
        <v>1017</v>
      </c>
      <c r="E1221" s="408">
        <v>1</v>
      </c>
      <c r="F1221" s="408">
        <v>0</v>
      </c>
      <c r="G1221" s="408">
        <v>39</v>
      </c>
      <c r="H1221" s="408">
        <v>127</v>
      </c>
      <c r="I1221" s="408">
        <v>6</v>
      </c>
      <c r="J1221" s="408">
        <v>172</v>
      </c>
      <c r="K1221" s="408">
        <v>130</v>
      </c>
      <c r="L1221" s="408">
        <v>143</v>
      </c>
      <c r="M1221" s="408">
        <v>-13</v>
      </c>
      <c r="N1221" s="408">
        <v>130</v>
      </c>
      <c r="O1221" s="408">
        <v>143</v>
      </c>
      <c r="P1221" s="408">
        <v>-13</v>
      </c>
    </row>
    <row r="1222" spans="1:16" ht="12.75">
      <c r="A1222" s="408">
        <v>3100</v>
      </c>
      <c r="B1222" s="409" t="s">
        <v>1015</v>
      </c>
      <c r="C1222" s="408" t="s">
        <v>1031</v>
      </c>
      <c r="D1222" s="409" t="s">
        <v>1021</v>
      </c>
      <c r="E1222" s="408">
        <v>1</v>
      </c>
      <c r="F1222" s="408">
        <v>0</v>
      </c>
      <c r="G1222" s="408">
        <v>2</v>
      </c>
      <c r="H1222" s="408">
        <v>67</v>
      </c>
      <c r="I1222" s="408">
        <v>0</v>
      </c>
      <c r="J1222" s="408">
        <v>69</v>
      </c>
      <c r="K1222" s="408">
        <v>67</v>
      </c>
      <c r="L1222" s="408">
        <v>0</v>
      </c>
      <c r="M1222" s="408">
        <v>67</v>
      </c>
      <c r="N1222" s="408">
        <v>67</v>
      </c>
      <c r="O1222" s="408">
        <v>0</v>
      </c>
      <c r="P1222" s="408">
        <v>67</v>
      </c>
    </row>
    <row r="1223" spans="1:16" ht="12.75">
      <c r="A1223" s="408">
        <v>3100</v>
      </c>
      <c r="B1223" s="409" t="s">
        <v>1015</v>
      </c>
      <c r="C1223" s="408" t="s">
        <v>579</v>
      </c>
      <c r="D1223" s="409" t="s">
        <v>316</v>
      </c>
      <c r="E1223" s="408">
        <v>1</v>
      </c>
      <c r="F1223" s="408">
        <v>0</v>
      </c>
      <c r="G1223" s="408">
        <v>3</v>
      </c>
      <c r="H1223" s="408">
        <v>19</v>
      </c>
      <c r="I1223" s="408">
        <v>0</v>
      </c>
      <c r="J1223" s="408">
        <v>22</v>
      </c>
      <c r="K1223" s="408">
        <v>19</v>
      </c>
      <c r="L1223" s="408">
        <v>18</v>
      </c>
      <c r="M1223" s="408">
        <v>1</v>
      </c>
      <c r="N1223" s="408">
        <v>19</v>
      </c>
      <c r="O1223" s="408">
        <v>18</v>
      </c>
      <c r="P1223" s="408">
        <v>1</v>
      </c>
    </row>
    <row r="1224" spans="1:16" ht="13.5" thickBot="1">
      <c r="A1224" s="429"/>
      <c r="B1224" s="428"/>
      <c r="C1224" s="427"/>
      <c r="D1224" s="428"/>
      <c r="E1224" s="427"/>
      <c r="F1224" s="427"/>
      <c r="G1224" s="427"/>
      <c r="H1224" s="427"/>
      <c r="I1224" s="427"/>
      <c r="J1224" s="427"/>
      <c r="K1224" s="427"/>
      <c r="L1224" s="427"/>
      <c r="M1224" s="427"/>
      <c r="N1224" s="427"/>
      <c r="O1224" s="427"/>
      <c r="P1224" s="430"/>
    </row>
    <row r="1225" spans="1:16" ht="12.75">
      <c r="A1225" s="416">
        <v>3100</v>
      </c>
      <c r="B1225" s="417" t="s">
        <v>1015</v>
      </c>
      <c r="C1225" s="418" t="s">
        <v>594</v>
      </c>
      <c r="D1225" s="417"/>
      <c r="E1225" s="418"/>
      <c r="F1225" s="418">
        <v>2759</v>
      </c>
      <c r="G1225" s="418">
        <v>572</v>
      </c>
      <c r="H1225" s="418">
        <v>6350</v>
      </c>
      <c r="I1225" s="418">
        <v>188</v>
      </c>
      <c r="J1225" s="418">
        <v>9869</v>
      </c>
      <c r="K1225" s="418">
        <v>9203</v>
      </c>
      <c r="L1225" s="418">
        <v>8596.5</v>
      </c>
      <c r="M1225" s="418">
        <v>606.5</v>
      </c>
      <c r="N1225" s="418">
        <v>10112.03</v>
      </c>
      <c r="O1225" s="418">
        <v>9526.97</v>
      </c>
      <c r="P1225" s="419">
        <v>585.05</v>
      </c>
    </row>
    <row r="1226" spans="1:16" ht="12.75">
      <c r="A1226" s="420">
        <v>3100</v>
      </c>
      <c r="B1226" s="409" t="s">
        <v>1015</v>
      </c>
      <c r="C1226" s="408" t="s">
        <v>595</v>
      </c>
      <c r="D1226" s="409"/>
      <c r="E1226" s="408"/>
      <c r="F1226" s="408">
        <v>18</v>
      </c>
      <c r="G1226" s="408">
        <v>258</v>
      </c>
      <c r="H1226" s="408">
        <v>1706</v>
      </c>
      <c r="I1226" s="408">
        <v>89</v>
      </c>
      <c r="J1226" s="408">
        <v>2071</v>
      </c>
      <c r="K1226" s="408">
        <v>1768.5</v>
      </c>
      <c r="L1226" s="408">
        <v>2977.5</v>
      </c>
      <c r="M1226" s="408">
        <v>-1209</v>
      </c>
      <c r="N1226" s="408">
        <v>1775.97</v>
      </c>
      <c r="O1226" s="408">
        <v>3020.07</v>
      </c>
      <c r="P1226" s="421">
        <v>-1244.1</v>
      </c>
    </row>
    <row r="1227" spans="1:16" ht="12.75">
      <c r="A1227" s="420">
        <v>3100</v>
      </c>
      <c r="B1227" s="409" t="s">
        <v>1015</v>
      </c>
      <c r="C1227" s="408" t="s">
        <v>596</v>
      </c>
      <c r="D1227" s="409"/>
      <c r="E1227" s="408"/>
      <c r="F1227" s="408">
        <v>0</v>
      </c>
      <c r="G1227" s="408">
        <v>244</v>
      </c>
      <c r="H1227" s="408">
        <v>3178</v>
      </c>
      <c r="I1227" s="408">
        <v>65</v>
      </c>
      <c r="J1227" s="408">
        <v>3487</v>
      </c>
      <c r="K1227" s="408">
        <v>3210.5</v>
      </c>
      <c r="L1227" s="408">
        <v>2127.5</v>
      </c>
      <c r="M1227" s="408">
        <v>1083</v>
      </c>
      <c r="N1227" s="408">
        <v>3426.95</v>
      </c>
      <c r="O1227" s="408">
        <v>2256.85</v>
      </c>
      <c r="P1227" s="421">
        <v>1170.1</v>
      </c>
    </row>
    <row r="1228" spans="1:16" ht="13.5" thickBot="1">
      <c r="A1228" s="422">
        <v>3100</v>
      </c>
      <c r="B1228" s="411" t="s">
        <v>1015</v>
      </c>
      <c r="C1228" s="410" t="s">
        <v>597</v>
      </c>
      <c r="D1228" s="411"/>
      <c r="E1228" s="410"/>
      <c r="F1228" s="410">
        <v>0</v>
      </c>
      <c r="G1228" s="410">
        <v>134</v>
      </c>
      <c r="H1228" s="410">
        <v>558</v>
      </c>
      <c r="I1228" s="410">
        <v>7</v>
      </c>
      <c r="J1228" s="410">
        <v>699</v>
      </c>
      <c r="K1228" s="410">
        <v>561.5</v>
      </c>
      <c r="L1228" s="410">
        <v>550.5</v>
      </c>
      <c r="M1228" s="410">
        <v>11</v>
      </c>
      <c r="N1228" s="410">
        <v>596.6</v>
      </c>
      <c r="O1228" s="410">
        <v>587.55</v>
      </c>
      <c r="P1228" s="423">
        <v>9.05</v>
      </c>
    </row>
    <row r="1229" spans="1:16" ht="13.5" thickBot="1">
      <c r="A1229" s="424"/>
      <c r="B1229" s="425"/>
      <c r="C1229" s="426" t="s">
        <v>125</v>
      </c>
      <c r="D1229" s="425"/>
      <c r="E1229" s="426"/>
      <c r="F1229" s="426">
        <f aca="true" t="shared" si="17" ref="F1229:P1229">SUM(F1225:F1228)</f>
        <v>2777</v>
      </c>
      <c r="G1229" s="426">
        <f t="shared" si="17"/>
        <v>1208</v>
      </c>
      <c r="H1229" s="426">
        <f t="shared" si="17"/>
        <v>11792</v>
      </c>
      <c r="I1229" s="426">
        <f t="shared" si="17"/>
        <v>349</v>
      </c>
      <c r="J1229" s="426">
        <f t="shared" si="17"/>
        <v>16126</v>
      </c>
      <c r="K1229" s="426">
        <f t="shared" si="17"/>
        <v>14743.5</v>
      </c>
      <c r="L1229" s="426">
        <f t="shared" si="17"/>
        <v>14252</v>
      </c>
      <c r="M1229" s="426">
        <f t="shared" si="17"/>
        <v>491.5</v>
      </c>
      <c r="N1229" s="426">
        <f t="shared" si="17"/>
        <v>15911.550000000001</v>
      </c>
      <c r="O1229" s="426">
        <f t="shared" si="17"/>
        <v>15391.439999999999</v>
      </c>
      <c r="P1229" s="426">
        <f t="shared" si="17"/>
        <v>520.0999999999999</v>
      </c>
    </row>
    <row r="1230" spans="1:16" ht="12.75">
      <c r="A1230" s="408">
        <v>4100</v>
      </c>
      <c r="B1230" s="409" t="s">
        <v>1032</v>
      </c>
      <c r="C1230" s="408" t="s">
        <v>1033</v>
      </c>
      <c r="D1230" s="409" t="s">
        <v>1034</v>
      </c>
      <c r="E1230" s="408">
        <v>2.25</v>
      </c>
      <c r="F1230" s="408">
        <v>37</v>
      </c>
      <c r="G1230" s="408">
        <v>6</v>
      </c>
      <c r="H1230" s="408">
        <v>93</v>
      </c>
      <c r="I1230" s="408">
        <v>1</v>
      </c>
      <c r="J1230" s="408">
        <v>137</v>
      </c>
      <c r="K1230" s="408">
        <v>130.5</v>
      </c>
      <c r="L1230" s="408">
        <v>134</v>
      </c>
      <c r="M1230" s="408">
        <v>-3.5</v>
      </c>
      <c r="N1230" s="408">
        <v>293.62</v>
      </c>
      <c r="O1230" s="408">
        <v>301.5</v>
      </c>
      <c r="P1230" s="408">
        <v>-7.88</v>
      </c>
    </row>
    <row r="1231" spans="1:16" ht="25.5">
      <c r="A1231" s="408">
        <v>4100</v>
      </c>
      <c r="B1231" s="409" t="s">
        <v>1032</v>
      </c>
      <c r="C1231" s="408" t="s">
        <v>792</v>
      </c>
      <c r="D1231" s="409" t="s">
        <v>793</v>
      </c>
      <c r="E1231" s="408">
        <v>1.65</v>
      </c>
      <c r="F1231" s="408">
        <v>147</v>
      </c>
      <c r="G1231" s="408">
        <v>45</v>
      </c>
      <c r="H1231" s="408">
        <v>296</v>
      </c>
      <c r="I1231" s="408">
        <v>8</v>
      </c>
      <c r="J1231" s="408">
        <v>496</v>
      </c>
      <c r="K1231" s="408">
        <v>447</v>
      </c>
      <c r="L1231" s="408">
        <v>359</v>
      </c>
      <c r="M1231" s="408">
        <v>88</v>
      </c>
      <c r="N1231" s="408">
        <v>737.55</v>
      </c>
      <c r="O1231" s="408">
        <v>592.35</v>
      </c>
      <c r="P1231" s="408">
        <v>145.2</v>
      </c>
    </row>
    <row r="1232" spans="1:16" ht="12.75">
      <c r="A1232" s="408">
        <v>4100</v>
      </c>
      <c r="B1232" s="409" t="s">
        <v>1032</v>
      </c>
      <c r="C1232" s="408" t="s">
        <v>645</v>
      </c>
      <c r="D1232" s="409" t="s">
        <v>646</v>
      </c>
      <c r="E1232" s="408">
        <v>1.65</v>
      </c>
      <c r="F1232" s="408">
        <v>101</v>
      </c>
      <c r="G1232" s="408">
        <v>12</v>
      </c>
      <c r="H1232" s="408">
        <v>237</v>
      </c>
      <c r="I1232" s="408">
        <v>5</v>
      </c>
      <c r="J1232" s="408">
        <v>355</v>
      </c>
      <c r="K1232" s="408">
        <v>340.5</v>
      </c>
      <c r="L1232" s="408">
        <v>284</v>
      </c>
      <c r="M1232" s="408">
        <v>56.5</v>
      </c>
      <c r="N1232" s="408">
        <v>561.83</v>
      </c>
      <c r="O1232" s="408">
        <v>468.6</v>
      </c>
      <c r="P1232" s="408">
        <v>93.23</v>
      </c>
    </row>
    <row r="1233" spans="1:16" ht="12.75">
      <c r="A1233" s="408">
        <v>4100</v>
      </c>
      <c r="B1233" s="409" t="s">
        <v>1032</v>
      </c>
      <c r="C1233" s="408" t="s">
        <v>974</v>
      </c>
      <c r="D1233" s="409" t="s">
        <v>814</v>
      </c>
      <c r="E1233" s="408">
        <v>2.25</v>
      </c>
      <c r="F1233" s="408">
        <v>37</v>
      </c>
      <c r="G1233" s="408">
        <v>27</v>
      </c>
      <c r="H1233" s="408">
        <v>141</v>
      </c>
      <c r="I1233" s="408">
        <v>6</v>
      </c>
      <c r="J1233" s="408">
        <v>211</v>
      </c>
      <c r="K1233" s="408">
        <v>181</v>
      </c>
      <c r="L1233" s="408">
        <v>130</v>
      </c>
      <c r="M1233" s="408">
        <v>51</v>
      </c>
      <c r="N1233" s="408">
        <v>407.25</v>
      </c>
      <c r="O1233" s="408">
        <v>292.5</v>
      </c>
      <c r="P1233" s="408">
        <v>114.75</v>
      </c>
    </row>
    <row r="1234" spans="1:16" ht="12.75">
      <c r="A1234" s="408">
        <v>4100</v>
      </c>
      <c r="B1234" s="409" t="s">
        <v>1032</v>
      </c>
      <c r="C1234" s="408" t="s">
        <v>1035</v>
      </c>
      <c r="D1234" s="409" t="s">
        <v>1036</v>
      </c>
      <c r="E1234" s="408">
        <v>1.65</v>
      </c>
      <c r="F1234" s="408">
        <v>218</v>
      </c>
      <c r="G1234" s="408">
        <v>21</v>
      </c>
      <c r="H1234" s="408">
        <v>368</v>
      </c>
      <c r="I1234" s="408">
        <v>5</v>
      </c>
      <c r="J1234" s="408">
        <v>612</v>
      </c>
      <c r="K1234" s="408">
        <v>588.5</v>
      </c>
      <c r="L1234" s="408">
        <v>399</v>
      </c>
      <c r="M1234" s="408">
        <v>189.5</v>
      </c>
      <c r="N1234" s="408">
        <v>971.02</v>
      </c>
      <c r="O1234" s="408">
        <v>658.35</v>
      </c>
      <c r="P1234" s="408">
        <v>312.67</v>
      </c>
    </row>
    <row r="1235" spans="1:16" ht="12.75">
      <c r="A1235" s="408">
        <v>4100</v>
      </c>
      <c r="B1235" s="409" t="s">
        <v>1032</v>
      </c>
      <c r="C1235" s="408" t="s">
        <v>1037</v>
      </c>
      <c r="D1235" s="409" t="s">
        <v>617</v>
      </c>
      <c r="E1235" s="408">
        <v>2.25</v>
      </c>
      <c r="F1235" s="408">
        <v>25</v>
      </c>
      <c r="G1235" s="408">
        <v>25</v>
      </c>
      <c r="H1235" s="408">
        <v>117</v>
      </c>
      <c r="I1235" s="408">
        <v>2</v>
      </c>
      <c r="J1235" s="408">
        <v>169</v>
      </c>
      <c r="K1235" s="408">
        <v>143</v>
      </c>
      <c r="L1235" s="408">
        <v>152</v>
      </c>
      <c r="M1235" s="408">
        <v>-9</v>
      </c>
      <c r="N1235" s="408">
        <v>321.75</v>
      </c>
      <c r="O1235" s="408">
        <v>342</v>
      </c>
      <c r="P1235" s="408">
        <v>-20.25</v>
      </c>
    </row>
    <row r="1236" spans="1:16" ht="12.75">
      <c r="A1236" s="408">
        <v>4100</v>
      </c>
      <c r="B1236" s="409" t="s">
        <v>1032</v>
      </c>
      <c r="C1236" s="408" t="s">
        <v>1038</v>
      </c>
      <c r="D1236" s="409" t="s">
        <v>632</v>
      </c>
      <c r="E1236" s="408">
        <v>2.25</v>
      </c>
      <c r="F1236" s="408">
        <v>54</v>
      </c>
      <c r="G1236" s="408">
        <v>7</v>
      </c>
      <c r="H1236" s="408">
        <v>152</v>
      </c>
      <c r="I1236" s="408">
        <v>9</v>
      </c>
      <c r="J1236" s="408">
        <v>222</v>
      </c>
      <c r="K1236" s="408">
        <v>210.5</v>
      </c>
      <c r="L1236" s="408">
        <v>194</v>
      </c>
      <c r="M1236" s="408">
        <v>16.5</v>
      </c>
      <c r="N1236" s="408">
        <v>473.62</v>
      </c>
      <c r="O1236" s="408">
        <v>436.5</v>
      </c>
      <c r="P1236" s="408">
        <v>37.12</v>
      </c>
    </row>
    <row r="1237" spans="1:16" ht="12.75">
      <c r="A1237" s="408">
        <v>4100</v>
      </c>
      <c r="B1237" s="409" t="s">
        <v>1032</v>
      </c>
      <c r="C1237" s="408" t="s">
        <v>606</v>
      </c>
      <c r="D1237" s="409" t="s">
        <v>607</v>
      </c>
      <c r="E1237" s="408">
        <v>2.25</v>
      </c>
      <c r="F1237" s="408">
        <v>219</v>
      </c>
      <c r="G1237" s="408">
        <v>27</v>
      </c>
      <c r="H1237" s="408">
        <v>460</v>
      </c>
      <c r="I1237" s="408">
        <v>10</v>
      </c>
      <c r="J1237" s="408">
        <v>716</v>
      </c>
      <c r="K1237" s="408">
        <v>684</v>
      </c>
      <c r="L1237" s="408">
        <v>569</v>
      </c>
      <c r="M1237" s="408">
        <v>115</v>
      </c>
      <c r="N1237" s="408">
        <v>1539</v>
      </c>
      <c r="O1237" s="408">
        <v>1280.25</v>
      </c>
      <c r="P1237" s="408">
        <v>258.75</v>
      </c>
    </row>
    <row r="1238" spans="1:16" ht="12.75">
      <c r="A1238" s="408">
        <v>4100</v>
      </c>
      <c r="B1238" s="409" t="s">
        <v>1032</v>
      </c>
      <c r="C1238" s="408" t="s">
        <v>608</v>
      </c>
      <c r="D1238" s="409" t="s">
        <v>609</v>
      </c>
      <c r="E1238" s="408">
        <v>2.25</v>
      </c>
      <c r="F1238" s="408">
        <v>244</v>
      </c>
      <c r="G1238" s="408">
        <v>43</v>
      </c>
      <c r="H1238" s="408">
        <v>364</v>
      </c>
      <c r="I1238" s="408">
        <v>8</v>
      </c>
      <c r="J1238" s="408">
        <v>659</v>
      </c>
      <c r="K1238" s="408">
        <v>612</v>
      </c>
      <c r="L1238" s="408">
        <v>463.5</v>
      </c>
      <c r="M1238" s="408">
        <v>148.5</v>
      </c>
      <c r="N1238" s="408">
        <v>1377</v>
      </c>
      <c r="O1238" s="408">
        <v>1042.88</v>
      </c>
      <c r="P1238" s="408">
        <v>334.12</v>
      </c>
    </row>
    <row r="1239" spans="1:16" ht="12.75">
      <c r="A1239" s="408">
        <v>4100</v>
      </c>
      <c r="B1239" s="409" t="s">
        <v>1032</v>
      </c>
      <c r="C1239" s="408" t="s">
        <v>1039</v>
      </c>
      <c r="D1239" s="409" t="s">
        <v>1040</v>
      </c>
      <c r="E1239" s="408">
        <v>2.25</v>
      </c>
      <c r="F1239" s="408">
        <v>283</v>
      </c>
      <c r="G1239" s="408">
        <v>28</v>
      </c>
      <c r="H1239" s="408">
        <v>384</v>
      </c>
      <c r="I1239" s="408">
        <v>5</v>
      </c>
      <c r="J1239" s="408">
        <v>700</v>
      </c>
      <c r="K1239" s="408">
        <v>669.5</v>
      </c>
      <c r="L1239" s="408">
        <v>441.5</v>
      </c>
      <c r="M1239" s="408">
        <v>228</v>
      </c>
      <c r="N1239" s="408">
        <v>1506.38</v>
      </c>
      <c r="O1239" s="408">
        <v>993.38</v>
      </c>
      <c r="P1239" s="408">
        <v>513</v>
      </c>
    </row>
    <row r="1240" spans="1:16" ht="12.75">
      <c r="A1240" s="408">
        <v>4100</v>
      </c>
      <c r="B1240" s="409" t="s">
        <v>1032</v>
      </c>
      <c r="C1240" s="408" t="s">
        <v>1041</v>
      </c>
      <c r="D1240" s="409" t="s">
        <v>1042</v>
      </c>
      <c r="E1240" s="408">
        <v>2.25</v>
      </c>
      <c r="F1240" s="408">
        <v>151</v>
      </c>
      <c r="G1240" s="408">
        <v>21</v>
      </c>
      <c r="H1240" s="408">
        <v>276</v>
      </c>
      <c r="I1240" s="408">
        <v>7</v>
      </c>
      <c r="J1240" s="408">
        <v>455</v>
      </c>
      <c r="K1240" s="408">
        <v>430.5</v>
      </c>
      <c r="L1240" s="408">
        <v>356.5</v>
      </c>
      <c r="M1240" s="408">
        <v>74</v>
      </c>
      <c r="N1240" s="408">
        <v>968.62</v>
      </c>
      <c r="O1240" s="408">
        <v>802.12</v>
      </c>
      <c r="P1240" s="408">
        <v>166.5</v>
      </c>
    </row>
    <row r="1241" spans="1:16" ht="12.75">
      <c r="A1241" s="408">
        <v>4100</v>
      </c>
      <c r="B1241" s="409" t="s">
        <v>1032</v>
      </c>
      <c r="C1241" s="408" t="s">
        <v>1043</v>
      </c>
      <c r="D1241" s="409" t="s">
        <v>1044</v>
      </c>
      <c r="E1241" s="408">
        <v>1.65</v>
      </c>
      <c r="F1241" s="408">
        <v>68</v>
      </c>
      <c r="G1241" s="408">
        <v>10</v>
      </c>
      <c r="H1241" s="408">
        <v>141</v>
      </c>
      <c r="I1241" s="408">
        <v>7</v>
      </c>
      <c r="J1241" s="408">
        <v>226</v>
      </c>
      <c r="K1241" s="408">
        <v>212.5</v>
      </c>
      <c r="L1241" s="408">
        <v>227</v>
      </c>
      <c r="M1241" s="408">
        <v>-14.5</v>
      </c>
      <c r="N1241" s="408">
        <v>350.62</v>
      </c>
      <c r="O1241" s="408">
        <v>374.55</v>
      </c>
      <c r="P1241" s="408">
        <v>-23.92</v>
      </c>
    </row>
    <row r="1242" spans="1:16" ht="25.5">
      <c r="A1242" s="408">
        <v>4100</v>
      </c>
      <c r="B1242" s="409" t="s">
        <v>1032</v>
      </c>
      <c r="C1242" s="408" t="s">
        <v>1045</v>
      </c>
      <c r="D1242" s="409" t="s">
        <v>1046</v>
      </c>
      <c r="E1242" s="408">
        <v>2.25</v>
      </c>
      <c r="F1242" s="408">
        <v>160</v>
      </c>
      <c r="G1242" s="408">
        <v>39</v>
      </c>
      <c r="H1242" s="408">
        <v>355</v>
      </c>
      <c r="I1242" s="408">
        <v>14</v>
      </c>
      <c r="J1242" s="408">
        <v>568</v>
      </c>
      <c r="K1242" s="408">
        <v>522</v>
      </c>
      <c r="L1242" s="408">
        <v>602.5</v>
      </c>
      <c r="M1242" s="408">
        <v>-80.5</v>
      </c>
      <c r="N1242" s="408">
        <v>1174.5</v>
      </c>
      <c r="O1242" s="408">
        <v>1355.62</v>
      </c>
      <c r="P1242" s="408">
        <v>-181.12</v>
      </c>
    </row>
    <row r="1243" spans="1:16" ht="12.75">
      <c r="A1243" s="408">
        <v>4100</v>
      </c>
      <c r="B1243" s="409" t="s">
        <v>1032</v>
      </c>
      <c r="C1243" s="408" t="s">
        <v>647</v>
      </c>
      <c r="D1243" s="409" t="s">
        <v>648</v>
      </c>
      <c r="E1243" s="408">
        <v>1</v>
      </c>
      <c r="F1243" s="408">
        <v>535</v>
      </c>
      <c r="G1243" s="408">
        <v>22</v>
      </c>
      <c r="H1243" s="408">
        <v>907</v>
      </c>
      <c r="I1243" s="408">
        <v>9</v>
      </c>
      <c r="J1243" s="408">
        <v>1473</v>
      </c>
      <c r="K1243" s="408">
        <v>1446.5</v>
      </c>
      <c r="L1243" s="408">
        <v>1011.5</v>
      </c>
      <c r="M1243" s="408">
        <v>435</v>
      </c>
      <c r="N1243" s="408">
        <v>1446.5</v>
      </c>
      <c r="O1243" s="408">
        <v>1011.5</v>
      </c>
      <c r="P1243" s="408">
        <v>435</v>
      </c>
    </row>
    <row r="1244" spans="1:16" ht="12.75">
      <c r="A1244" s="408">
        <v>4100</v>
      </c>
      <c r="B1244" s="409" t="s">
        <v>1032</v>
      </c>
      <c r="C1244" s="408" t="s">
        <v>979</v>
      </c>
      <c r="D1244" s="409" t="s">
        <v>980</v>
      </c>
      <c r="E1244" s="408">
        <v>1</v>
      </c>
      <c r="F1244" s="408">
        <v>38</v>
      </c>
      <c r="G1244" s="408">
        <v>0</v>
      </c>
      <c r="H1244" s="408">
        <v>43</v>
      </c>
      <c r="I1244" s="408">
        <v>0</v>
      </c>
      <c r="J1244" s="408">
        <v>81</v>
      </c>
      <c r="K1244" s="408">
        <v>81</v>
      </c>
      <c r="L1244" s="408">
        <v>62</v>
      </c>
      <c r="M1244" s="408">
        <v>19</v>
      </c>
      <c r="N1244" s="408">
        <v>81</v>
      </c>
      <c r="O1244" s="408">
        <v>62</v>
      </c>
      <c r="P1244" s="408">
        <v>19</v>
      </c>
    </row>
    <row r="1245" spans="1:16" ht="12.75">
      <c r="A1245" s="408">
        <v>4100</v>
      </c>
      <c r="B1245" s="409" t="s">
        <v>1032</v>
      </c>
      <c r="C1245" s="408" t="s">
        <v>612</v>
      </c>
      <c r="D1245" s="409" t="s">
        <v>613</v>
      </c>
      <c r="E1245" s="408">
        <v>1</v>
      </c>
      <c r="F1245" s="408">
        <v>636</v>
      </c>
      <c r="G1245" s="408">
        <v>38</v>
      </c>
      <c r="H1245" s="408">
        <v>779</v>
      </c>
      <c r="I1245" s="408">
        <v>20</v>
      </c>
      <c r="J1245" s="408">
        <v>1473</v>
      </c>
      <c r="K1245" s="408">
        <v>1425</v>
      </c>
      <c r="L1245" s="408">
        <v>797.5</v>
      </c>
      <c r="M1245" s="408">
        <v>627.5</v>
      </c>
      <c r="N1245" s="408">
        <v>1425</v>
      </c>
      <c r="O1245" s="408">
        <v>797.5</v>
      </c>
      <c r="P1245" s="408">
        <v>627.5</v>
      </c>
    </row>
    <row r="1246" spans="1:16" ht="12.75">
      <c r="A1246" s="408">
        <v>4100</v>
      </c>
      <c r="B1246" s="409" t="s">
        <v>1032</v>
      </c>
      <c r="C1246" s="408" t="s">
        <v>668</v>
      </c>
      <c r="D1246" s="409" t="s">
        <v>669</v>
      </c>
      <c r="E1246" s="408">
        <v>1.65</v>
      </c>
      <c r="F1246" s="408">
        <v>245</v>
      </c>
      <c r="G1246" s="408">
        <v>63</v>
      </c>
      <c r="H1246" s="408">
        <v>509</v>
      </c>
      <c r="I1246" s="408">
        <v>16</v>
      </c>
      <c r="J1246" s="408">
        <v>833</v>
      </c>
      <c r="K1246" s="408">
        <v>762</v>
      </c>
      <c r="L1246" s="408">
        <v>548.5</v>
      </c>
      <c r="M1246" s="408">
        <v>213.5</v>
      </c>
      <c r="N1246" s="408">
        <v>1257.3</v>
      </c>
      <c r="O1246" s="408">
        <v>905.02</v>
      </c>
      <c r="P1246" s="408">
        <v>352.27</v>
      </c>
    </row>
    <row r="1247" spans="1:16" ht="12.75">
      <c r="A1247" s="408">
        <v>4100</v>
      </c>
      <c r="B1247" s="409" t="s">
        <v>1032</v>
      </c>
      <c r="C1247" s="408" t="s">
        <v>343</v>
      </c>
      <c r="D1247" s="409" t="s">
        <v>344</v>
      </c>
      <c r="E1247" s="408">
        <v>1.2</v>
      </c>
      <c r="F1247" s="408">
        <v>52</v>
      </c>
      <c r="G1247" s="408">
        <v>2</v>
      </c>
      <c r="H1247" s="408">
        <v>99</v>
      </c>
      <c r="I1247" s="408">
        <v>0</v>
      </c>
      <c r="J1247" s="408">
        <v>153</v>
      </c>
      <c r="K1247" s="408">
        <v>151</v>
      </c>
      <c r="L1247" s="408">
        <v>80</v>
      </c>
      <c r="M1247" s="408">
        <v>71</v>
      </c>
      <c r="N1247" s="408">
        <v>181.2</v>
      </c>
      <c r="O1247" s="408">
        <v>96</v>
      </c>
      <c r="P1247" s="408">
        <v>85.2</v>
      </c>
    </row>
    <row r="1248" spans="1:16" ht="12.75">
      <c r="A1248" s="408">
        <v>4100</v>
      </c>
      <c r="B1248" s="409" t="s">
        <v>1032</v>
      </c>
      <c r="C1248" s="408" t="s">
        <v>1047</v>
      </c>
      <c r="D1248" s="409" t="s">
        <v>1048</v>
      </c>
      <c r="E1248" s="408">
        <v>2.25</v>
      </c>
      <c r="F1248" s="408">
        <v>0</v>
      </c>
      <c r="G1248" s="408">
        <v>3</v>
      </c>
      <c r="H1248" s="408">
        <v>43</v>
      </c>
      <c r="I1248" s="408">
        <v>0</v>
      </c>
      <c r="J1248" s="408">
        <v>46</v>
      </c>
      <c r="K1248" s="408">
        <v>43</v>
      </c>
      <c r="L1248" s="408">
        <v>66.5</v>
      </c>
      <c r="M1248" s="408">
        <v>-23.5</v>
      </c>
      <c r="N1248" s="408">
        <v>96.75</v>
      </c>
      <c r="O1248" s="408">
        <v>149.62</v>
      </c>
      <c r="P1248" s="408">
        <v>-52.88</v>
      </c>
    </row>
    <row r="1249" spans="1:16" ht="25.5">
      <c r="A1249" s="408">
        <v>4100</v>
      </c>
      <c r="B1249" s="409" t="s">
        <v>1032</v>
      </c>
      <c r="C1249" s="408" t="s">
        <v>1049</v>
      </c>
      <c r="D1249" s="409" t="s">
        <v>793</v>
      </c>
      <c r="E1249" s="408">
        <v>1.65</v>
      </c>
      <c r="F1249" s="408">
        <v>0</v>
      </c>
      <c r="G1249" s="408">
        <v>7</v>
      </c>
      <c r="H1249" s="408">
        <v>51</v>
      </c>
      <c r="I1249" s="408">
        <v>1</v>
      </c>
      <c r="J1249" s="408">
        <v>59</v>
      </c>
      <c r="K1249" s="408">
        <v>51.5</v>
      </c>
      <c r="L1249" s="408">
        <v>98.5</v>
      </c>
      <c r="M1249" s="408">
        <v>-47</v>
      </c>
      <c r="N1249" s="408">
        <v>84.97</v>
      </c>
      <c r="O1249" s="408">
        <v>162.52</v>
      </c>
      <c r="P1249" s="408">
        <v>-77.55</v>
      </c>
    </row>
    <row r="1250" spans="1:16" ht="12.75">
      <c r="A1250" s="408">
        <v>4100</v>
      </c>
      <c r="B1250" s="409" t="s">
        <v>1032</v>
      </c>
      <c r="C1250" s="408" t="s">
        <v>1050</v>
      </c>
      <c r="D1250" s="409" t="s">
        <v>646</v>
      </c>
      <c r="E1250" s="408">
        <v>1.65</v>
      </c>
      <c r="F1250" s="408">
        <v>0</v>
      </c>
      <c r="G1250" s="408">
        <v>2</v>
      </c>
      <c r="H1250" s="408">
        <v>83</v>
      </c>
      <c r="I1250" s="408">
        <v>0</v>
      </c>
      <c r="J1250" s="408">
        <v>85</v>
      </c>
      <c r="K1250" s="408">
        <v>83</v>
      </c>
      <c r="L1250" s="408">
        <v>84.5</v>
      </c>
      <c r="M1250" s="408">
        <v>-1.5</v>
      </c>
      <c r="N1250" s="408">
        <v>136.95</v>
      </c>
      <c r="O1250" s="408">
        <v>139.43</v>
      </c>
      <c r="P1250" s="408">
        <v>-2.48</v>
      </c>
    </row>
    <row r="1251" spans="1:16" ht="12.75">
      <c r="A1251" s="408">
        <v>4100</v>
      </c>
      <c r="B1251" s="409" t="s">
        <v>1032</v>
      </c>
      <c r="C1251" s="408" t="s">
        <v>986</v>
      </c>
      <c r="D1251" s="409" t="s">
        <v>814</v>
      </c>
      <c r="E1251" s="408">
        <v>2.25</v>
      </c>
      <c r="F1251" s="408">
        <v>0</v>
      </c>
      <c r="G1251" s="408">
        <v>7</v>
      </c>
      <c r="H1251" s="408">
        <v>53</v>
      </c>
      <c r="I1251" s="408">
        <v>4</v>
      </c>
      <c r="J1251" s="408">
        <v>64</v>
      </c>
      <c r="K1251" s="408">
        <v>55</v>
      </c>
      <c r="L1251" s="408">
        <v>103.5</v>
      </c>
      <c r="M1251" s="408">
        <v>-48.5</v>
      </c>
      <c r="N1251" s="408">
        <v>123.75</v>
      </c>
      <c r="O1251" s="408">
        <v>232.88</v>
      </c>
      <c r="P1251" s="408">
        <v>-109.12</v>
      </c>
    </row>
    <row r="1252" spans="1:16" ht="12.75">
      <c r="A1252" s="408">
        <v>4100</v>
      </c>
      <c r="B1252" s="409" t="s">
        <v>1032</v>
      </c>
      <c r="C1252" s="408" t="s">
        <v>1051</v>
      </c>
      <c r="D1252" s="409" t="s">
        <v>1052</v>
      </c>
      <c r="E1252" s="408">
        <v>1.65</v>
      </c>
      <c r="F1252" s="408">
        <v>0</v>
      </c>
      <c r="G1252" s="408">
        <v>11</v>
      </c>
      <c r="H1252" s="408">
        <v>77</v>
      </c>
      <c r="I1252" s="408">
        <v>0</v>
      </c>
      <c r="J1252" s="408">
        <v>88</v>
      </c>
      <c r="K1252" s="408">
        <v>77</v>
      </c>
      <c r="L1252" s="408">
        <v>157.5</v>
      </c>
      <c r="M1252" s="408">
        <v>-80.5</v>
      </c>
      <c r="N1252" s="408">
        <v>127.05</v>
      </c>
      <c r="O1252" s="408">
        <v>259.88</v>
      </c>
      <c r="P1252" s="408">
        <v>-132.83</v>
      </c>
    </row>
    <row r="1253" spans="1:16" ht="12.75">
      <c r="A1253" s="408">
        <v>4100</v>
      </c>
      <c r="B1253" s="409" t="s">
        <v>1032</v>
      </c>
      <c r="C1253" s="408" t="s">
        <v>616</v>
      </c>
      <c r="D1253" s="409" t="s">
        <v>617</v>
      </c>
      <c r="E1253" s="408">
        <v>2.25</v>
      </c>
      <c r="F1253" s="408">
        <v>0</v>
      </c>
      <c r="G1253" s="408">
        <v>9</v>
      </c>
      <c r="H1253" s="408">
        <v>28</v>
      </c>
      <c r="I1253" s="408">
        <v>0</v>
      </c>
      <c r="J1253" s="408">
        <v>37</v>
      </c>
      <c r="K1253" s="408">
        <v>28</v>
      </c>
      <c r="L1253" s="408">
        <v>200.5</v>
      </c>
      <c r="M1253" s="408">
        <v>-172.5</v>
      </c>
      <c r="N1253" s="408">
        <v>63</v>
      </c>
      <c r="O1253" s="408">
        <v>451.12</v>
      </c>
      <c r="P1253" s="408">
        <v>-388.12</v>
      </c>
    </row>
    <row r="1254" spans="1:16" ht="12.75">
      <c r="A1254" s="408">
        <v>4100</v>
      </c>
      <c r="B1254" s="409" t="s">
        <v>1032</v>
      </c>
      <c r="C1254" s="408" t="s">
        <v>1053</v>
      </c>
      <c r="D1254" s="409" t="s">
        <v>609</v>
      </c>
      <c r="E1254" s="408">
        <v>2.25</v>
      </c>
      <c r="F1254" s="408">
        <v>0</v>
      </c>
      <c r="G1254" s="408">
        <v>11</v>
      </c>
      <c r="H1254" s="408">
        <v>151</v>
      </c>
      <c r="I1254" s="408">
        <v>1</v>
      </c>
      <c r="J1254" s="408">
        <v>163</v>
      </c>
      <c r="K1254" s="408">
        <v>151.5</v>
      </c>
      <c r="L1254" s="408">
        <v>316</v>
      </c>
      <c r="M1254" s="408">
        <v>-164.5</v>
      </c>
      <c r="N1254" s="408">
        <v>340.88</v>
      </c>
      <c r="O1254" s="408">
        <v>711</v>
      </c>
      <c r="P1254" s="408">
        <v>-370.12</v>
      </c>
    </row>
    <row r="1255" spans="1:16" ht="12.75">
      <c r="A1255" s="408">
        <v>4100</v>
      </c>
      <c r="B1255" s="409" t="s">
        <v>1032</v>
      </c>
      <c r="C1255" s="408" t="s">
        <v>1054</v>
      </c>
      <c r="D1255" s="409" t="s">
        <v>1055</v>
      </c>
      <c r="E1255" s="408">
        <v>2.25</v>
      </c>
      <c r="F1255" s="408">
        <v>12</v>
      </c>
      <c r="G1255" s="408">
        <v>20</v>
      </c>
      <c r="H1255" s="408">
        <v>159</v>
      </c>
      <c r="I1255" s="408">
        <v>5</v>
      </c>
      <c r="J1255" s="408">
        <v>196</v>
      </c>
      <c r="K1255" s="408">
        <v>173.5</v>
      </c>
      <c r="L1255" s="408">
        <v>224</v>
      </c>
      <c r="M1255" s="408">
        <v>-50.5</v>
      </c>
      <c r="N1255" s="408">
        <v>390.38</v>
      </c>
      <c r="O1255" s="408">
        <v>504</v>
      </c>
      <c r="P1255" s="408">
        <v>-113.62</v>
      </c>
    </row>
    <row r="1256" spans="1:16" ht="12.75">
      <c r="A1256" s="408">
        <v>4100</v>
      </c>
      <c r="B1256" s="409" t="s">
        <v>1032</v>
      </c>
      <c r="C1256" s="408" t="s">
        <v>1056</v>
      </c>
      <c r="D1256" s="409" t="s">
        <v>1057</v>
      </c>
      <c r="E1256" s="408">
        <v>2.25</v>
      </c>
      <c r="F1256" s="408">
        <v>0</v>
      </c>
      <c r="G1256" s="408">
        <v>1</v>
      </c>
      <c r="H1256" s="408">
        <v>4</v>
      </c>
      <c r="I1256" s="408">
        <v>0</v>
      </c>
      <c r="J1256" s="408">
        <v>5</v>
      </c>
      <c r="K1256" s="408">
        <v>4</v>
      </c>
      <c r="L1256" s="408">
        <v>51.5</v>
      </c>
      <c r="M1256" s="408">
        <v>-47.5</v>
      </c>
      <c r="N1256" s="408">
        <v>9</v>
      </c>
      <c r="O1256" s="408">
        <v>115.88</v>
      </c>
      <c r="P1256" s="408">
        <v>-106.88</v>
      </c>
    </row>
    <row r="1257" spans="1:16" ht="12.75">
      <c r="A1257" s="408">
        <v>4100</v>
      </c>
      <c r="B1257" s="409" t="s">
        <v>1032</v>
      </c>
      <c r="C1257" s="408" t="s">
        <v>689</v>
      </c>
      <c r="D1257" s="409" t="s">
        <v>648</v>
      </c>
      <c r="E1257" s="408">
        <v>1</v>
      </c>
      <c r="F1257" s="408">
        <v>0</v>
      </c>
      <c r="G1257" s="408">
        <v>4</v>
      </c>
      <c r="H1257" s="408">
        <v>401</v>
      </c>
      <c r="I1257" s="408">
        <v>1</v>
      </c>
      <c r="J1257" s="408">
        <v>406</v>
      </c>
      <c r="K1257" s="408">
        <v>401.5</v>
      </c>
      <c r="L1257" s="408">
        <v>515</v>
      </c>
      <c r="M1257" s="408">
        <v>-113.5</v>
      </c>
      <c r="N1257" s="408">
        <v>401.5</v>
      </c>
      <c r="O1257" s="408">
        <v>515</v>
      </c>
      <c r="P1257" s="408">
        <v>-113.5</v>
      </c>
    </row>
    <row r="1258" spans="1:16" ht="12.75">
      <c r="A1258" s="408">
        <v>4100</v>
      </c>
      <c r="B1258" s="409" t="s">
        <v>1032</v>
      </c>
      <c r="C1258" s="408" t="s">
        <v>1023</v>
      </c>
      <c r="D1258" s="409" t="s">
        <v>980</v>
      </c>
      <c r="E1258" s="408">
        <v>1</v>
      </c>
      <c r="F1258" s="408">
        <v>0</v>
      </c>
      <c r="G1258" s="408">
        <v>2</v>
      </c>
      <c r="H1258" s="408">
        <v>104</v>
      </c>
      <c r="I1258" s="408">
        <v>0</v>
      </c>
      <c r="J1258" s="408">
        <v>106</v>
      </c>
      <c r="K1258" s="408">
        <v>104</v>
      </c>
      <c r="L1258" s="408">
        <v>116</v>
      </c>
      <c r="M1258" s="408">
        <v>-12</v>
      </c>
      <c r="N1258" s="408">
        <v>104</v>
      </c>
      <c r="O1258" s="408">
        <v>116</v>
      </c>
      <c r="P1258" s="408">
        <v>-12</v>
      </c>
    </row>
    <row r="1259" spans="1:16" ht="12.75">
      <c r="A1259" s="408">
        <v>4100</v>
      </c>
      <c r="B1259" s="409" t="s">
        <v>1032</v>
      </c>
      <c r="C1259" s="408" t="s">
        <v>619</v>
      </c>
      <c r="D1259" s="409" t="s">
        <v>613</v>
      </c>
      <c r="E1259" s="408">
        <v>1</v>
      </c>
      <c r="F1259" s="408">
        <v>0</v>
      </c>
      <c r="G1259" s="408">
        <v>68</v>
      </c>
      <c r="H1259" s="408">
        <v>1672</v>
      </c>
      <c r="I1259" s="408">
        <v>24</v>
      </c>
      <c r="J1259" s="408">
        <v>1764</v>
      </c>
      <c r="K1259" s="408">
        <v>1684</v>
      </c>
      <c r="L1259" s="408">
        <v>2156.5</v>
      </c>
      <c r="M1259" s="408">
        <v>-472.5</v>
      </c>
      <c r="N1259" s="408">
        <v>1684</v>
      </c>
      <c r="O1259" s="408">
        <v>2156.5</v>
      </c>
      <c r="P1259" s="408">
        <v>-472.5</v>
      </c>
    </row>
    <row r="1260" spans="1:16" ht="12.75">
      <c r="A1260" s="408">
        <v>4100</v>
      </c>
      <c r="B1260" s="409" t="s">
        <v>1032</v>
      </c>
      <c r="C1260" s="408" t="s">
        <v>764</v>
      </c>
      <c r="D1260" s="409" t="s">
        <v>669</v>
      </c>
      <c r="E1260" s="408">
        <v>1.65</v>
      </c>
      <c r="F1260" s="408">
        <v>0</v>
      </c>
      <c r="G1260" s="408">
        <v>22</v>
      </c>
      <c r="H1260" s="408">
        <v>248</v>
      </c>
      <c r="I1260" s="408">
        <v>10</v>
      </c>
      <c r="J1260" s="408">
        <v>280</v>
      </c>
      <c r="K1260" s="408">
        <v>253</v>
      </c>
      <c r="L1260" s="408">
        <v>379</v>
      </c>
      <c r="M1260" s="408">
        <v>-126</v>
      </c>
      <c r="N1260" s="408">
        <v>417.45</v>
      </c>
      <c r="O1260" s="408">
        <v>625.35</v>
      </c>
      <c r="P1260" s="408">
        <v>-207.9</v>
      </c>
    </row>
    <row r="1261" spans="1:16" ht="12.75">
      <c r="A1261" s="408">
        <v>4100</v>
      </c>
      <c r="B1261" s="409" t="s">
        <v>1032</v>
      </c>
      <c r="C1261" s="408" t="s">
        <v>1058</v>
      </c>
      <c r="D1261" s="409" t="s">
        <v>1048</v>
      </c>
      <c r="E1261" s="408">
        <v>2.25</v>
      </c>
      <c r="F1261" s="408">
        <v>0</v>
      </c>
      <c r="G1261" s="408">
        <v>0</v>
      </c>
      <c r="H1261" s="408">
        <v>3</v>
      </c>
      <c r="I1261" s="408">
        <v>0</v>
      </c>
      <c r="J1261" s="408">
        <v>3</v>
      </c>
      <c r="K1261" s="408">
        <v>3</v>
      </c>
      <c r="L1261" s="408">
        <v>0</v>
      </c>
      <c r="M1261" s="408">
        <v>3</v>
      </c>
      <c r="N1261" s="408">
        <v>6.75</v>
      </c>
      <c r="O1261" s="408">
        <v>0</v>
      </c>
      <c r="P1261" s="408">
        <v>6.75</v>
      </c>
    </row>
    <row r="1262" spans="1:16" ht="25.5">
      <c r="A1262" s="408">
        <v>4100</v>
      </c>
      <c r="B1262" s="409" t="s">
        <v>1032</v>
      </c>
      <c r="C1262" s="408" t="s">
        <v>812</v>
      </c>
      <c r="D1262" s="409" t="s">
        <v>793</v>
      </c>
      <c r="E1262" s="408">
        <v>1.65</v>
      </c>
      <c r="F1262" s="408">
        <v>0</v>
      </c>
      <c r="G1262" s="408">
        <v>0</v>
      </c>
      <c r="H1262" s="408">
        <v>18</v>
      </c>
      <c r="I1262" s="408">
        <v>0</v>
      </c>
      <c r="J1262" s="408">
        <v>18</v>
      </c>
      <c r="K1262" s="408">
        <v>18</v>
      </c>
      <c r="L1262" s="408">
        <v>3</v>
      </c>
      <c r="M1262" s="408">
        <v>15</v>
      </c>
      <c r="N1262" s="408">
        <v>29.7</v>
      </c>
      <c r="O1262" s="408">
        <v>4.95</v>
      </c>
      <c r="P1262" s="408">
        <v>24.75</v>
      </c>
    </row>
    <row r="1263" spans="1:16" ht="12.75">
      <c r="A1263" s="408">
        <v>4100</v>
      </c>
      <c r="B1263" s="409" t="s">
        <v>1032</v>
      </c>
      <c r="C1263" s="408" t="s">
        <v>1059</v>
      </c>
      <c r="D1263" s="409" t="s">
        <v>646</v>
      </c>
      <c r="E1263" s="408">
        <v>1.65</v>
      </c>
      <c r="F1263" s="408">
        <v>0</v>
      </c>
      <c r="G1263" s="408">
        <v>2</v>
      </c>
      <c r="H1263" s="408">
        <v>96</v>
      </c>
      <c r="I1263" s="408">
        <v>0</v>
      </c>
      <c r="J1263" s="408">
        <v>98</v>
      </c>
      <c r="K1263" s="408">
        <v>96</v>
      </c>
      <c r="L1263" s="408">
        <v>27</v>
      </c>
      <c r="M1263" s="408">
        <v>69</v>
      </c>
      <c r="N1263" s="408">
        <v>158.4</v>
      </c>
      <c r="O1263" s="408">
        <v>44.55</v>
      </c>
      <c r="P1263" s="408">
        <v>113.85</v>
      </c>
    </row>
    <row r="1264" spans="1:16" ht="12.75">
      <c r="A1264" s="408">
        <v>4100</v>
      </c>
      <c r="B1264" s="409" t="s">
        <v>1032</v>
      </c>
      <c r="C1264" s="408" t="s">
        <v>813</v>
      </c>
      <c r="D1264" s="409" t="s">
        <v>814</v>
      </c>
      <c r="E1264" s="408">
        <v>2.25</v>
      </c>
      <c r="F1264" s="408">
        <v>0</v>
      </c>
      <c r="G1264" s="408">
        <v>0</v>
      </c>
      <c r="H1264" s="408">
        <v>18</v>
      </c>
      <c r="I1264" s="408">
        <v>0</v>
      </c>
      <c r="J1264" s="408">
        <v>18</v>
      </c>
      <c r="K1264" s="408">
        <v>18</v>
      </c>
      <c r="L1264" s="408">
        <v>5</v>
      </c>
      <c r="M1264" s="408">
        <v>13</v>
      </c>
      <c r="N1264" s="408">
        <v>40.5</v>
      </c>
      <c r="O1264" s="408">
        <v>11.25</v>
      </c>
      <c r="P1264" s="408">
        <v>29.25</v>
      </c>
    </row>
    <row r="1265" spans="1:16" ht="12.75">
      <c r="A1265" s="408">
        <v>4100</v>
      </c>
      <c r="B1265" s="409" t="s">
        <v>1032</v>
      </c>
      <c r="C1265" s="408" t="s">
        <v>1060</v>
      </c>
      <c r="D1265" s="409" t="s">
        <v>1052</v>
      </c>
      <c r="E1265" s="408">
        <v>1.65</v>
      </c>
      <c r="F1265" s="408">
        <v>0</v>
      </c>
      <c r="G1265" s="408">
        <v>4</v>
      </c>
      <c r="H1265" s="408">
        <v>186</v>
      </c>
      <c r="I1265" s="408">
        <v>2</v>
      </c>
      <c r="J1265" s="408">
        <v>192</v>
      </c>
      <c r="K1265" s="408">
        <v>187</v>
      </c>
      <c r="L1265" s="408">
        <v>68</v>
      </c>
      <c r="M1265" s="408">
        <v>119</v>
      </c>
      <c r="N1265" s="408">
        <v>308.55</v>
      </c>
      <c r="O1265" s="408">
        <v>112.2</v>
      </c>
      <c r="P1265" s="408">
        <v>196.35</v>
      </c>
    </row>
    <row r="1266" spans="1:16" ht="12.75">
      <c r="A1266" s="408">
        <v>4100</v>
      </c>
      <c r="B1266" s="409" t="s">
        <v>1032</v>
      </c>
      <c r="C1266" s="408" t="s">
        <v>626</v>
      </c>
      <c r="D1266" s="409" t="s">
        <v>617</v>
      </c>
      <c r="E1266" s="408">
        <v>2.25</v>
      </c>
      <c r="F1266" s="408">
        <v>0</v>
      </c>
      <c r="G1266" s="408">
        <v>0</v>
      </c>
      <c r="H1266" s="408">
        <v>16</v>
      </c>
      <c r="I1266" s="408">
        <v>0</v>
      </c>
      <c r="J1266" s="408">
        <v>16</v>
      </c>
      <c r="K1266" s="408">
        <v>16</v>
      </c>
      <c r="L1266" s="408">
        <v>8</v>
      </c>
      <c r="M1266" s="408">
        <v>8</v>
      </c>
      <c r="N1266" s="408">
        <v>36</v>
      </c>
      <c r="O1266" s="408">
        <v>18</v>
      </c>
      <c r="P1266" s="408">
        <v>18</v>
      </c>
    </row>
    <row r="1267" spans="1:16" ht="12.75">
      <c r="A1267" s="408">
        <v>4100</v>
      </c>
      <c r="B1267" s="409" t="s">
        <v>1032</v>
      </c>
      <c r="C1267" s="408" t="s">
        <v>1061</v>
      </c>
      <c r="D1267" s="409" t="s">
        <v>632</v>
      </c>
      <c r="E1267" s="408">
        <v>2.25</v>
      </c>
      <c r="F1267" s="408">
        <v>0</v>
      </c>
      <c r="G1267" s="408">
        <v>4</v>
      </c>
      <c r="H1267" s="408">
        <v>78</v>
      </c>
      <c r="I1267" s="408">
        <v>0</v>
      </c>
      <c r="J1267" s="408">
        <v>82</v>
      </c>
      <c r="K1267" s="408">
        <v>78</v>
      </c>
      <c r="L1267" s="408">
        <v>90.5</v>
      </c>
      <c r="M1267" s="408">
        <v>-12.5</v>
      </c>
      <c r="N1267" s="408">
        <v>175.5</v>
      </c>
      <c r="O1267" s="408">
        <v>203.62</v>
      </c>
      <c r="P1267" s="408">
        <v>-28.12</v>
      </c>
    </row>
    <row r="1268" spans="1:16" ht="12.75">
      <c r="A1268" s="408">
        <v>4100</v>
      </c>
      <c r="B1268" s="409" t="s">
        <v>1032</v>
      </c>
      <c r="C1268" s="408" t="s">
        <v>1062</v>
      </c>
      <c r="D1268" s="409" t="s">
        <v>607</v>
      </c>
      <c r="E1268" s="408">
        <v>2.25</v>
      </c>
      <c r="F1268" s="408">
        <v>0</v>
      </c>
      <c r="G1268" s="408">
        <v>5</v>
      </c>
      <c r="H1268" s="408">
        <v>168</v>
      </c>
      <c r="I1268" s="408">
        <v>2</v>
      </c>
      <c r="J1268" s="408">
        <v>175</v>
      </c>
      <c r="K1268" s="408">
        <v>169</v>
      </c>
      <c r="L1268" s="408">
        <v>118</v>
      </c>
      <c r="M1268" s="408">
        <v>51</v>
      </c>
      <c r="N1268" s="408">
        <v>380.25</v>
      </c>
      <c r="O1268" s="408">
        <v>265.5</v>
      </c>
      <c r="P1268" s="408">
        <v>114.75</v>
      </c>
    </row>
    <row r="1269" spans="1:16" ht="12.75">
      <c r="A1269" s="408">
        <v>4100</v>
      </c>
      <c r="B1269" s="409" t="s">
        <v>1032</v>
      </c>
      <c r="C1269" s="408" t="s">
        <v>1063</v>
      </c>
      <c r="D1269" s="409" t="s">
        <v>609</v>
      </c>
      <c r="E1269" s="408">
        <v>2.25</v>
      </c>
      <c r="F1269" s="408">
        <v>0</v>
      </c>
      <c r="G1269" s="408">
        <v>3</v>
      </c>
      <c r="H1269" s="408">
        <v>110</v>
      </c>
      <c r="I1269" s="408">
        <v>0</v>
      </c>
      <c r="J1269" s="408">
        <v>113</v>
      </c>
      <c r="K1269" s="408">
        <v>110</v>
      </c>
      <c r="L1269" s="408">
        <v>10</v>
      </c>
      <c r="M1269" s="408">
        <v>100</v>
      </c>
      <c r="N1269" s="408">
        <v>247.5</v>
      </c>
      <c r="O1269" s="408">
        <v>22.5</v>
      </c>
      <c r="P1269" s="408">
        <v>225</v>
      </c>
    </row>
    <row r="1270" spans="1:16" ht="12.75">
      <c r="A1270" s="408">
        <v>4100</v>
      </c>
      <c r="B1270" s="409" t="s">
        <v>1032</v>
      </c>
      <c r="C1270" s="408" t="s">
        <v>1064</v>
      </c>
      <c r="D1270" s="409" t="s">
        <v>1055</v>
      </c>
      <c r="E1270" s="408">
        <v>2.25</v>
      </c>
      <c r="F1270" s="408">
        <v>0</v>
      </c>
      <c r="G1270" s="408">
        <v>3</v>
      </c>
      <c r="H1270" s="408">
        <v>69</v>
      </c>
      <c r="I1270" s="408">
        <v>1</v>
      </c>
      <c r="J1270" s="408">
        <v>73</v>
      </c>
      <c r="K1270" s="408">
        <v>69.5</v>
      </c>
      <c r="L1270" s="408">
        <v>18</v>
      </c>
      <c r="M1270" s="408">
        <v>51.5</v>
      </c>
      <c r="N1270" s="408">
        <v>156.38</v>
      </c>
      <c r="O1270" s="408">
        <v>40.5</v>
      </c>
      <c r="P1270" s="408">
        <v>115.88</v>
      </c>
    </row>
    <row r="1271" spans="1:16" ht="12.75">
      <c r="A1271" s="408">
        <v>4100</v>
      </c>
      <c r="B1271" s="409" t="s">
        <v>1032</v>
      </c>
      <c r="C1271" s="408" t="s">
        <v>1065</v>
      </c>
      <c r="D1271" s="409" t="s">
        <v>1057</v>
      </c>
      <c r="E1271" s="408">
        <v>2.25</v>
      </c>
      <c r="F1271" s="408">
        <v>0</v>
      </c>
      <c r="G1271" s="408">
        <v>0</v>
      </c>
      <c r="H1271" s="408">
        <v>0</v>
      </c>
      <c r="I1271" s="408">
        <v>0</v>
      </c>
      <c r="J1271" s="408">
        <v>0</v>
      </c>
      <c r="K1271" s="408">
        <v>0</v>
      </c>
      <c r="L1271" s="408">
        <v>69</v>
      </c>
      <c r="M1271" s="408">
        <v>-69</v>
      </c>
      <c r="N1271" s="408">
        <v>0</v>
      </c>
      <c r="O1271" s="408">
        <v>155.25</v>
      </c>
      <c r="P1271" s="408">
        <v>-155.25</v>
      </c>
    </row>
    <row r="1272" spans="1:16" ht="12.75">
      <c r="A1272" s="408">
        <v>4100</v>
      </c>
      <c r="B1272" s="409" t="s">
        <v>1032</v>
      </c>
      <c r="C1272" s="408" t="s">
        <v>1066</v>
      </c>
      <c r="D1272" s="409" t="s">
        <v>1042</v>
      </c>
      <c r="E1272" s="408">
        <v>2.25</v>
      </c>
      <c r="F1272" s="408">
        <v>0</v>
      </c>
      <c r="G1272" s="408">
        <v>5</v>
      </c>
      <c r="H1272" s="408">
        <v>110</v>
      </c>
      <c r="I1272" s="408">
        <v>3</v>
      </c>
      <c r="J1272" s="408">
        <v>118</v>
      </c>
      <c r="K1272" s="408">
        <v>111.5</v>
      </c>
      <c r="L1272" s="408">
        <v>0</v>
      </c>
      <c r="M1272" s="408">
        <v>111.5</v>
      </c>
      <c r="N1272" s="408">
        <v>250.88</v>
      </c>
      <c r="O1272" s="408">
        <v>0</v>
      </c>
      <c r="P1272" s="408">
        <v>250.88</v>
      </c>
    </row>
    <row r="1273" spans="1:16" ht="25.5">
      <c r="A1273" s="408">
        <v>4100</v>
      </c>
      <c r="B1273" s="409" t="s">
        <v>1032</v>
      </c>
      <c r="C1273" s="408" t="s">
        <v>1067</v>
      </c>
      <c r="D1273" s="409" t="s">
        <v>1068</v>
      </c>
      <c r="E1273" s="408">
        <v>2.25</v>
      </c>
      <c r="F1273" s="408">
        <v>0</v>
      </c>
      <c r="G1273" s="408">
        <v>1</v>
      </c>
      <c r="H1273" s="408">
        <v>55</v>
      </c>
      <c r="I1273" s="408">
        <v>0</v>
      </c>
      <c r="J1273" s="408">
        <v>56</v>
      </c>
      <c r="K1273" s="408">
        <v>55</v>
      </c>
      <c r="L1273" s="408">
        <v>41</v>
      </c>
      <c r="M1273" s="408">
        <v>14</v>
      </c>
      <c r="N1273" s="408">
        <v>123.75</v>
      </c>
      <c r="O1273" s="408">
        <v>92.25</v>
      </c>
      <c r="P1273" s="408">
        <v>31.5</v>
      </c>
    </row>
    <row r="1274" spans="1:16" ht="12.75">
      <c r="A1274" s="408">
        <v>4100</v>
      </c>
      <c r="B1274" s="409" t="s">
        <v>1032</v>
      </c>
      <c r="C1274" s="408" t="s">
        <v>1069</v>
      </c>
      <c r="D1274" s="409" t="s">
        <v>1070</v>
      </c>
      <c r="E1274" s="408">
        <v>2.25</v>
      </c>
      <c r="F1274" s="408">
        <v>0</v>
      </c>
      <c r="G1274" s="408">
        <v>0</v>
      </c>
      <c r="H1274" s="408">
        <v>16</v>
      </c>
      <c r="I1274" s="408">
        <v>0</v>
      </c>
      <c r="J1274" s="408">
        <v>16</v>
      </c>
      <c r="K1274" s="408">
        <v>16</v>
      </c>
      <c r="L1274" s="408">
        <v>9</v>
      </c>
      <c r="M1274" s="408">
        <v>7</v>
      </c>
      <c r="N1274" s="408">
        <v>36</v>
      </c>
      <c r="O1274" s="408">
        <v>20.25</v>
      </c>
      <c r="P1274" s="408">
        <v>15.75</v>
      </c>
    </row>
    <row r="1275" spans="1:16" ht="12.75">
      <c r="A1275" s="408">
        <v>4100</v>
      </c>
      <c r="B1275" s="409" t="s">
        <v>1032</v>
      </c>
      <c r="C1275" s="408" t="s">
        <v>1071</v>
      </c>
      <c r="D1275" s="409" t="s">
        <v>1072</v>
      </c>
      <c r="E1275" s="408">
        <v>2.25</v>
      </c>
      <c r="F1275" s="408">
        <v>0</v>
      </c>
      <c r="G1275" s="408">
        <v>0</v>
      </c>
      <c r="H1275" s="408">
        <v>62</v>
      </c>
      <c r="I1275" s="408">
        <v>2</v>
      </c>
      <c r="J1275" s="408">
        <v>64</v>
      </c>
      <c r="K1275" s="408">
        <v>63</v>
      </c>
      <c r="L1275" s="408">
        <v>44</v>
      </c>
      <c r="M1275" s="408">
        <v>19</v>
      </c>
      <c r="N1275" s="408">
        <v>141.75</v>
      </c>
      <c r="O1275" s="408">
        <v>99</v>
      </c>
      <c r="P1275" s="408">
        <v>42.75</v>
      </c>
    </row>
    <row r="1276" spans="1:16" ht="12.75">
      <c r="A1276" s="408">
        <v>4100</v>
      </c>
      <c r="B1276" s="409" t="s">
        <v>1032</v>
      </c>
      <c r="C1276" s="408" t="s">
        <v>1073</v>
      </c>
      <c r="D1276" s="409" t="s">
        <v>1074</v>
      </c>
      <c r="E1276" s="408">
        <v>2.25</v>
      </c>
      <c r="F1276" s="408">
        <v>0</v>
      </c>
      <c r="G1276" s="408">
        <v>0</v>
      </c>
      <c r="H1276" s="408">
        <v>36</v>
      </c>
      <c r="I1276" s="408">
        <v>0</v>
      </c>
      <c r="J1276" s="408">
        <v>36</v>
      </c>
      <c r="K1276" s="408">
        <v>36</v>
      </c>
      <c r="L1276" s="408">
        <v>25</v>
      </c>
      <c r="M1276" s="408">
        <v>11</v>
      </c>
      <c r="N1276" s="408">
        <v>81</v>
      </c>
      <c r="O1276" s="408">
        <v>56.25</v>
      </c>
      <c r="P1276" s="408">
        <v>24.75</v>
      </c>
    </row>
    <row r="1277" spans="1:16" ht="12.75">
      <c r="A1277" s="408">
        <v>4100</v>
      </c>
      <c r="B1277" s="409" t="s">
        <v>1032</v>
      </c>
      <c r="C1277" s="408" t="s">
        <v>1075</v>
      </c>
      <c r="D1277" s="409" t="s">
        <v>1076</v>
      </c>
      <c r="E1277" s="408">
        <v>1.65</v>
      </c>
      <c r="F1277" s="408">
        <v>0</v>
      </c>
      <c r="G1277" s="408">
        <v>1</v>
      </c>
      <c r="H1277" s="408">
        <v>113</v>
      </c>
      <c r="I1277" s="408">
        <v>1</v>
      </c>
      <c r="J1277" s="408">
        <v>115</v>
      </c>
      <c r="K1277" s="408">
        <v>113.5</v>
      </c>
      <c r="L1277" s="408">
        <v>59.5</v>
      </c>
      <c r="M1277" s="408">
        <v>54</v>
      </c>
      <c r="N1277" s="408">
        <v>187.27</v>
      </c>
      <c r="O1277" s="408">
        <v>98.17</v>
      </c>
      <c r="P1277" s="408">
        <v>89.1</v>
      </c>
    </row>
    <row r="1278" spans="1:16" ht="12.75">
      <c r="A1278" s="408">
        <v>4100</v>
      </c>
      <c r="B1278" s="409" t="s">
        <v>1032</v>
      </c>
      <c r="C1278" s="408" t="s">
        <v>1077</v>
      </c>
      <c r="D1278" s="409" t="s">
        <v>1078</v>
      </c>
      <c r="E1278" s="408">
        <v>2.25</v>
      </c>
      <c r="F1278" s="408">
        <v>0</v>
      </c>
      <c r="G1278" s="408">
        <v>1</v>
      </c>
      <c r="H1278" s="408">
        <v>38</v>
      </c>
      <c r="I1278" s="408">
        <v>0</v>
      </c>
      <c r="J1278" s="408">
        <v>39</v>
      </c>
      <c r="K1278" s="408">
        <v>38</v>
      </c>
      <c r="L1278" s="408">
        <v>21</v>
      </c>
      <c r="M1278" s="408">
        <v>17</v>
      </c>
      <c r="N1278" s="408">
        <v>85.5</v>
      </c>
      <c r="O1278" s="408">
        <v>47.25</v>
      </c>
      <c r="P1278" s="408">
        <v>38.25</v>
      </c>
    </row>
    <row r="1279" spans="1:16" ht="25.5">
      <c r="A1279" s="408">
        <v>4100</v>
      </c>
      <c r="B1279" s="409" t="s">
        <v>1032</v>
      </c>
      <c r="C1279" s="408" t="s">
        <v>1079</v>
      </c>
      <c r="D1279" s="409" t="s">
        <v>1080</v>
      </c>
      <c r="E1279" s="408">
        <v>1.65</v>
      </c>
      <c r="F1279" s="408">
        <v>0</v>
      </c>
      <c r="G1279" s="408">
        <v>0</v>
      </c>
      <c r="H1279" s="408">
        <v>18</v>
      </c>
      <c r="I1279" s="408">
        <v>0</v>
      </c>
      <c r="J1279" s="408">
        <v>18</v>
      </c>
      <c r="K1279" s="408">
        <v>18</v>
      </c>
      <c r="L1279" s="408">
        <v>7</v>
      </c>
      <c r="M1279" s="408">
        <v>11</v>
      </c>
      <c r="N1279" s="408">
        <v>29.7</v>
      </c>
      <c r="O1279" s="408">
        <v>11.55</v>
      </c>
      <c r="P1279" s="408">
        <v>18.15</v>
      </c>
    </row>
    <row r="1280" spans="1:16" ht="12.75">
      <c r="A1280" s="408">
        <v>4100</v>
      </c>
      <c r="B1280" s="409" t="s">
        <v>1032</v>
      </c>
      <c r="C1280" s="408" t="s">
        <v>700</v>
      </c>
      <c r="D1280" s="409" t="s">
        <v>648</v>
      </c>
      <c r="E1280" s="408">
        <v>1</v>
      </c>
      <c r="F1280" s="408">
        <v>0</v>
      </c>
      <c r="G1280" s="408">
        <v>32</v>
      </c>
      <c r="H1280" s="408">
        <v>780</v>
      </c>
      <c r="I1280" s="408">
        <v>12</v>
      </c>
      <c r="J1280" s="408">
        <v>824</v>
      </c>
      <c r="K1280" s="408">
        <v>786</v>
      </c>
      <c r="L1280" s="408">
        <v>443.5</v>
      </c>
      <c r="M1280" s="408">
        <v>342.5</v>
      </c>
      <c r="N1280" s="408">
        <v>786</v>
      </c>
      <c r="O1280" s="408">
        <v>443.5</v>
      </c>
      <c r="P1280" s="408">
        <v>342.5</v>
      </c>
    </row>
    <row r="1281" spans="1:16" ht="12.75">
      <c r="A1281" s="408">
        <v>4100</v>
      </c>
      <c r="B1281" s="409" t="s">
        <v>1032</v>
      </c>
      <c r="C1281" s="408" t="s">
        <v>627</v>
      </c>
      <c r="D1281" s="409" t="s">
        <v>613</v>
      </c>
      <c r="E1281" s="408">
        <v>1</v>
      </c>
      <c r="F1281" s="408">
        <v>0</v>
      </c>
      <c r="G1281" s="408">
        <v>38</v>
      </c>
      <c r="H1281" s="408">
        <v>97</v>
      </c>
      <c r="I1281" s="408">
        <v>0</v>
      </c>
      <c r="J1281" s="408">
        <v>135</v>
      </c>
      <c r="K1281" s="408">
        <v>97</v>
      </c>
      <c r="L1281" s="408">
        <v>94</v>
      </c>
      <c r="M1281" s="408">
        <v>3</v>
      </c>
      <c r="N1281" s="408">
        <v>97</v>
      </c>
      <c r="O1281" s="408">
        <v>94</v>
      </c>
      <c r="P1281" s="408">
        <v>3</v>
      </c>
    </row>
    <row r="1282" spans="1:16" ht="12.75">
      <c r="A1282" s="408">
        <v>4100</v>
      </c>
      <c r="B1282" s="409" t="s">
        <v>1032</v>
      </c>
      <c r="C1282" s="408" t="s">
        <v>765</v>
      </c>
      <c r="D1282" s="409" t="s">
        <v>669</v>
      </c>
      <c r="E1282" s="408">
        <v>1.65</v>
      </c>
      <c r="F1282" s="408">
        <v>0</v>
      </c>
      <c r="G1282" s="408">
        <v>1</v>
      </c>
      <c r="H1282" s="408">
        <v>36</v>
      </c>
      <c r="I1282" s="408">
        <v>0</v>
      </c>
      <c r="J1282" s="408">
        <v>37</v>
      </c>
      <c r="K1282" s="408">
        <v>36</v>
      </c>
      <c r="L1282" s="408">
        <v>12</v>
      </c>
      <c r="M1282" s="408">
        <v>24</v>
      </c>
      <c r="N1282" s="408">
        <v>59.4</v>
      </c>
      <c r="O1282" s="408">
        <v>19.8</v>
      </c>
      <c r="P1282" s="408">
        <v>39.6</v>
      </c>
    </row>
    <row r="1283" spans="1:16" ht="12.75">
      <c r="A1283" s="408">
        <v>4100</v>
      </c>
      <c r="B1283" s="409" t="s">
        <v>1032</v>
      </c>
      <c r="C1283" s="408" t="s">
        <v>481</v>
      </c>
      <c r="D1283" s="409" t="s">
        <v>482</v>
      </c>
      <c r="E1283" s="408">
        <v>2.25</v>
      </c>
      <c r="F1283" s="408">
        <v>0</v>
      </c>
      <c r="G1283" s="408">
        <v>0</v>
      </c>
      <c r="H1283" s="408">
        <v>0</v>
      </c>
      <c r="I1283" s="408">
        <v>0</v>
      </c>
      <c r="J1283" s="408">
        <v>0</v>
      </c>
      <c r="K1283" s="408">
        <v>0</v>
      </c>
      <c r="L1283" s="408">
        <v>2</v>
      </c>
      <c r="M1283" s="408">
        <v>-2</v>
      </c>
      <c r="N1283" s="408">
        <v>0</v>
      </c>
      <c r="O1283" s="408">
        <v>4.5</v>
      </c>
      <c r="P1283" s="408">
        <v>-4.5</v>
      </c>
    </row>
    <row r="1284" spans="1:16" ht="12.75">
      <c r="A1284" s="408">
        <v>4100</v>
      </c>
      <c r="B1284" s="409" t="s">
        <v>1032</v>
      </c>
      <c r="C1284" s="408" t="s">
        <v>489</v>
      </c>
      <c r="D1284" s="409" t="s">
        <v>490</v>
      </c>
      <c r="E1284" s="408">
        <v>1.65</v>
      </c>
      <c r="F1284" s="408">
        <v>0</v>
      </c>
      <c r="G1284" s="408">
        <v>3</v>
      </c>
      <c r="H1284" s="408">
        <v>15</v>
      </c>
      <c r="I1284" s="408">
        <v>0</v>
      </c>
      <c r="J1284" s="408">
        <v>18</v>
      </c>
      <c r="K1284" s="408">
        <v>15</v>
      </c>
      <c r="L1284" s="408">
        <v>14.5</v>
      </c>
      <c r="M1284" s="408">
        <v>0.5</v>
      </c>
      <c r="N1284" s="408">
        <v>24.75</v>
      </c>
      <c r="O1284" s="408">
        <v>23.92</v>
      </c>
      <c r="P1284" s="408">
        <v>0.83</v>
      </c>
    </row>
    <row r="1285" spans="1:16" ht="12.75">
      <c r="A1285" s="408">
        <v>4100</v>
      </c>
      <c r="B1285" s="409" t="s">
        <v>1032</v>
      </c>
      <c r="C1285" s="408" t="s">
        <v>1081</v>
      </c>
      <c r="D1285" s="409" t="s">
        <v>1082</v>
      </c>
      <c r="E1285" s="408">
        <v>1.65</v>
      </c>
      <c r="F1285" s="408">
        <v>0</v>
      </c>
      <c r="G1285" s="408">
        <v>0</v>
      </c>
      <c r="H1285" s="408">
        <v>0</v>
      </c>
      <c r="I1285" s="408">
        <v>0</v>
      </c>
      <c r="J1285" s="408">
        <v>0</v>
      </c>
      <c r="K1285" s="408">
        <v>0</v>
      </c>
      <c r="L1285" s="408">
        <v>0</v>
      </c>
      <c r="M1285" s="408">
        <v>0</v>
      </c>
      <c r="N1285" s="408">
        <v>0</v>
      </c>
      <c r="O1285" s="408">
        <v>0</v>
      </c>
      <c r="P1285" s="408">
        <v>0</v>
      </c>
    </row>
    <row r="1286" spans="1:16" ht="12.75">
      <c r="A1286" s="408">
        <v>4100</v>
      </c>
      <c r="B1286" s="409" t="s">
        <v>1032</v>
      </c>
      <c r="C1286" s="408" t="s">
        <v>1005</v>
      </c>
      <c r="D1286" s="409" t="s">
        <v>646</v>
      </c>
      <c r="E1286" s="408">
        <v>1.65</v>
      </c>
      <c r="F1286" s="408">
        <v>0</v>
      </c>
      <c r="G1286" s="408">
        <v>3</v>
      </c>
      <c r="H1286" s="408">
        <v>38</v>
      </c>
      <c r="I1286" s="408">
        <v>1</v>
      </c>
      <c r="J1286" s="408">
        <v>42</v>
      </c>
      <c r="K1286" s="408">
        <v>38.5</v>
      </c>
      <c r="L1286" s="408">
        <v>29</v>
      </c>
      <c r="M1286" s="408">
        <v>9.5</v>
      </c>
      <c r="N1286" s="408">
        <v>63.52</v>
      </c>
      <c r="O1286" s="408">
        <v>47.85</v>
      </c>
      <c r="P1286" s="408">
        <v>15.67</v>
      </c>
    </row>
    <row r="1287" spans="1:16" ht="12.75">
      <c r="A1287" s="408">
        <v>4100</v>
      </c>
      <c r="B1287" s="409" t="s">
        <v>1032</v>
      </c>
      <c r="C1287" s="408" t="s">
        <v>1083</v>
      </c>
      <c r="D1287" s="409" t="s">
        <v>1084</v>
      </c>
      <c r="E1287" s="408">
        <v>1.65</v>
      </c>
      <c r="F1287" s="408">
        <v>0</v>
      </c>
      <c r="G1287" s="408">
        <v>1</v>
      </c>
      <c r="H1287" s="408">
        <v>20</v>
      </c>
      <c r="I1287" s="408">
        <v>0</v>
      </c>
      <c r="J1287" s="408">
        <v>21</v>
      </c>
      <c r="K1287" s="408">
        <v>20</v>
      </c>
      <c r="L1287" s="408">
        <v>18</v>
      </c>
      <c r="M1287" s="408">
        <v>2</v>
      </c>
      <c r="N1287" s="408">
        <v>33</v>
      </c>
      <c r="O1287" s="408">
        <v>29.7</v>
      </c>
      <c r="P1287" s="408">
        <v>3.3</v>
      </c>
    </row>
    <row r="1288" spans="1:16" ht="12.75">
      <c r="A1288" s="408">
        <v>4100</v>
      </c>
      <c r="B1288" s="409" t="s">
        <v>1032</v>
      </c>
      <c r="C1288" s="408" t="s">
        <v>1085</v>
      </c>
      <c r="D1288" s="409" t="s">
        <v>1086</v>
      </c>
      <c r="E1288" s="408">
        <v>1.65</v>
      </c>
      <c r="F1288" s="408">
        <v>0</v>
      </c>
      <c r="G1288" s="408">
        <v>3</v>
      </c>
      <c r="H1288" s="408">
        <v>17</v>
      </c>
      <c r="I1288" s="408">
        <v>0</v>
      </c>
      <c r="J1288" s="408">
        <v>20</v>
      </c>
      <c r="K1288" s="408">
        <v>17</v>
      </c>
      <c r="L1288" s="408">
        <v>16</v>
      </c>
      <c r="M1288" s="408">
        <v>1</v>
      </c>
      <c r="N1288" s="408">
        <v>28.05</v>
      </c>
      <c r="O1288" s="408">
        <v>26.4</v>
      </c>
      <c r="P1288" s="408">
        <v>1.65</v>
      </c>
    </row>
    <row r="1289" spans="1:16" ht="12.75">
      <c r="A1289" s="408">
        <v>4100</v>
      </c>
      <c r="B1289" s="409" t="s">
        <v>1032</v>
      </c>
      <c r="C1289" s="408" t="s">
        <v>1087</v>
      </c>
      <c r="D1289" s="409" t="s">
        <v>1052</v>
      </c>
      <c r="E1289" s="408">
        <v>1.65</v>
      </c>
      <c r="F1289" s="408">
        <v>0</v>
      </c>
      <c r="G1289" s="408">
        <v>7</v>
      </c>
      <c r="H1289" s="408">
        <v>21</v>
      </c>
      <c r="I1289" s="408">
        <v>1</v>
      </c>
      <c r="J1289" s="408">
        <v>29</v>
      </c>
      <c r="K1289" s="408">
        <v>21.5</v>
      </c>
      <c r="L1289" s="408">
        <v>16.5</v>
      </c>
      <c r="M1289" s="408">
        <v>5</v>
      </c>
      <c r="N1289" s="408">
        <v>35.47</v>
      </c>
      <c r="O1289" s="408">
        <v>27.23</v>
      </c>
      <c r="P1289" s="408">
        <v>8.25</v>
      </c>
    </row>
    <row r="1290" spans="1:16" ht="12.75">
      <c r="A1290" s="408">
        <v>4100</v>
      </c>
      <c r="B1290" s="409" t="s">
        <v>1032</v>
      </c>
      <c r="C1290" s="408" t="s">
        <v>1088</v>
      </c>
      <c r="D1290" s="409" t="s">
        <v>617</v>
      </c>
      <c r="E1290" s="408">
        <v>2.25</v>
      </c>
      <c r="F1290" s="408">
        <v>0</v>
      </c>
      <c r="G1290" s="408">
        <v>19</v>
      </c>
      <c r="H1290" s="408">
        <v>35</v>
      </c>
      <c r="I1290" s="408">
        <v>0</v>
      </c>
      <c r="J1290" s="408">
        <v>54</v>
      </c>
      <c r="K1290" s="408">
        <v>35</v>
      </c>
      <c r="L1290" s="408">
        <v>41.5</v>
      </c>
      <c r="M1290" s="408">
        <v>-6.5</v>
      </c>
      <c r="N1290" s="408">
        <v>78.75</v>
      </c>
      <c r="O1290" s="408">
        <v>93.38</v>
      </c>
      <c r="P1290" s="408">
        <v>-14.62</v>
      </c>
    </row>
    <row r="1291" spans="1:16" ht="12.75">
      <c r="A1291" s="408">
        <v>4100</v>
      </c>
      <c r="B1291" s="409" t="s">
        <v>1032</v>
      </c>
      <c r="C1291" s="408" t="s">
        <v>631</v>
      </c>
      <c r="D1291" s="409" t="s">
        <v>632</v>
      </c>
      <c r="E1291" s="408">
        <v>2.25</v>
      </c>
      <c r="F1291" s="408">
        <v>0</v>
      </c>
      <c r="G1291" s="408">
        <v>35</v>
      </c>
      <c r="H1291" s="408">
        <v>85</v>
      </c>
      <c r="I1291" s="408">
        <v>1</v>
      </c>
      <c r="J1291" s="408">
        <v>121</v>
      </c>
      <c r="K1291" s="408">
        <v>85.5</v>
      </c>
      <c r="L1291" s="408">
        <v>79.5</v>
      </c>
      <c r="M1291" s="408">
        <v>6</v>
      </c>
      <c r="N1291" s="408">
        <v>192.38</v>
      </c>
      <c r="O1291" s="408">
        <v>178.88</v>
      </c>
      <c r="P1291" s="408">
        <v>13.5</v>
      </c>
    </row>
    <row r="1292" spans="1:16" ht="12.75">
      <c r="A1292" s="408">
        <v>4100</v>
      </c>
      <c r="B1292" s="409" t="s">
        <v>1032</v>
      </c>
      <c r="C1292" s="408" t="s">
        <v>633</v>
      </c>
      <c r="D1292" s="409" t="s">
        <v>607</v>
      </c>
      <c r="E1292" s="408">
        <v>2.25</v>
      </c>
      <c r="F1292" s="408">
        <v>0</v>
      </c>
      <c r="G1292" s="408">
        <v>18</v>
      </c>
      <c r="H1292" s="408">
        <v>60</v>
      </c>
      <c r="I1292" s="408">
        <v>1</v>
      </c>
      <c r="J1292" s="408">
        <v>79</v>
      </c>
      <c r="K1292" s="408">
        <v>60.5</v>
      </c>
      <c r="L1292" s="408">
        <v>71.5</v>
      </c>
      <c r="M1292" s="408">
        <v>-11</v>
      </c>
      <c r="N1292" s="408">
        <v>136.12</v>
      </c>
      <c r="O1292" s="408">
        <v>160.88</v>
      </c>
      <c r="P1292" s="408">
        <v>-24.75</v>
      </c>
    </row>
    <row r="1293" spans="1:16" ht="12.75">
      <c r="A1293" s="408">
        <v>4100</v>
      </c>
      <c r="B1293" s="409" t="s">
        <v>1032</v>
      </c>
      <c r="C1293" s="408" t="s">
        <v>1089</v>
      </c>
      <c r="D1293" s="409" t="s">
        <v>609</v>
      </c>
      <c r="E1293" s="408">
        <v>2.25</v>
      </c>
      <c r="F1293" s="408">
        <v>0</v>
      </c>
      <c r="G1293" s="408">
        <v>35</v>
      </c>
      <c r="H1293" s="408">
        <v>94</v>
      </c>
      <c r="I1293" s="408">
        <v>1</v>
      </c>
      <c r="J1293" s="408">
        <v>130</v>
      </c>
      <c r="K1293" s="408">
        <v>94.5</v>
      </c>
      <c r="L1293" s="408">
        <v>105</v>
      </c>
      <c r="M1293" s="408">
        <v>-10.5</v>
      </c>
      <c r="N1293" s="408">
        <v>212.62</v>
      </c>
      <c r="O1293" s="408">
        <v>236.25</v>
      </c>
      <c r="P1293" s="408">
        <v>-23.62</v>
      </c>
    </row>
    <row r="1294" spans="1:16" ht="12.75">
      <c r="A1294" s="408">
        <v>4100</v>
      </c>
      <c r="B1294" s="409" t="s">
        <v>1032</v>
      </c>
      <c r="C1294" s="408" t="s">
        <v>1090</v>
      </c>
      <c r="D1294" s="409" t="s">
        <v>1055</v>
      </c>
      <c r="E1294" s="408">
        <v>2.25</v>
      </c>
      <c r="F1294" s="408">
        <v>0</v>
      </c>
      <c r="G1294" s="408">
        <v>12</v>
      </c>
      <c r="H1294" s="408">
        <v>77</v>
      </c>
      <c r="I1294" s="408">
        <v>2</v>
      </c>
      <c r="J1294" s="408">
        <v>91</v>
      </c>
      <c r="K1294" s="408">
        <v>78</v>
      </c>
      <c r="L1294" s="408">
        <v>69</v>
      </c>
      <c r="M1294" s="408">
        <v>9</v>
      </c>
      <c r="N1294" s="408">
        <v>175.5</v>
      </c>
      <c r="O1294" s="408">
        <v>155.25</v>
      </c>
      <c r="P1294" s="408">
        <v>20.25</v>
      </c>
    </row>
    <row r="1295" spans="1:16" ht="12.75">
      <c r="A1295" s="408">
        <v>4100</v>
      </c>
      <c r="B1295" s="409" t="s">
        <v>1032</v>
      </c>
      <c r="C1295" s="408" t="s">
        <v>707</v>
      </c>
      <c r="D1295" s="409" t="s">
        <v>648</v>
      </c>
      <c r="E1295" s="408">
        <v>1</v>
      </c>
      <c r="F1295" s="408">
        <v>0</v>
      </c>
      <c r="G1295" s="408">
        <v>4</v>
      </c>
      <c r="H1295" s="408">
        <v>16</v>
      </c>
      <c r="I1295" s="408">
        <v>1</v>
      </c>
      <c r="J1295" s="408">
        <v>21</v>
      </c>
      <c r="K1295" s="408">
        <v>16.5</v>
      </c>
      <c r="L1295" s="408">
        <v>14</v>
      </c>
      <c r="M1295" s="408">
        <v>2.5</v>
      </c>
      <c r="N1295" s="408">
        <v>16.5</v>
      </c>
      <c r="O1295" s="408">
        <v>14</v>
      </c>
      <c r="P1295" s="408">
        <v>2.5</v>
      </c>
    </row>
    <row r="1296" spans="1:16" ht="12.75">
      <c r="A1296" s="408">
        <v>4100</v>
      </c>
      <c r="B1296" s="409" t="s">
        <v>1032</v>
      </c>
      <c r="C1296" s="408" t="s">
        <v>1029</v>
      </c>
      <c r="D1296" s="409" t="s">
        <v>980</v>
      </c>
      <c r="E1296" s="408">
        <v>1</v>
      </c>
      <c r="F1296" s="408">
        <v>0</v>
      </c>
      <c r="G1296" s="408">
        <v>20</v>
      </c>
      <c r="H1296" s="408">
        <v>16</v>
      </c>
      <c r="I1296" s="408">
        <v>0</v>
      </c>
      <c r="J1296" s="408">
        <v>36</v>
      </c>
      <c r="K1296" s="408">
        <v>16</v>
      </c>
      <c r="L1296" s="408">
        <v>23</v>
      </c>
      <c r="M1296" s="408">
        <v>-7</v>
      </c>
      <c r="N1296" s="408">
        <v>16</v>
      </c>
      <c r="O1296" s="408">
        <v>23</v>
      </c>
      <c r="P1296" s="408">
        <v>-7</v>
      </c>
    </row>
    <row r="1297" spans="1:16" ht="12.75">
      <c r="A1297" s="408">
        <v>4100</v>
      </c>
      <c r="B1297" s="409" t="s">
        <v>1032</v>
      </c>
      <c r="C1297" s="408" t="s">
        <v>635</v>
      </c>
      <c r="D1297" s="409" t="s">
        <v>613</v>
      </c>
      <c r="E1297" s="408">
        <v>1</v>
      </c>
      <c r="F1297" s="408">
        <v>0</v>
      </c>
      <c r="G1297" s="408">
        <v>71</v>
      </c>
      <c r="H1297" s="408">
        <v>120</v>
      </c>
      <c r="I1297" s="408">
        <v>2</v>
      </c>
      <c r="J1297" s="408">
        <v>193</v>
      </c>
      <c r="K1297" s="408">
        <v>121</v>
      </c>
      <c r="L1297" s="408">
        <v>119</v>
      </c>
      <c r="M1297" s="408">
        <v>2</v>
      </c>
      <c r="N1297" s="408">
        <v>121</v>
      </c>
      <c r="O1297" s="408">
        <v>119</v>
      </c>
      <c r="P1297" s="408">
        <v>2</v>
      </c>
    </row>
    <row r="1298" spans="1:16" ht="12.75">
      <c r="A1298" s="408">
        <v>4100</v>
      </c>
      <c r="B1298" s="409" t="s">
        <v>1032</v>
      </c>
      <c r="C1298" s="408" t="s">
        <v>766</v>
      </c>
      <c r="D1298" s="409" t="s">
        <v>669</v>
      </c>
      <c r="E1298" s="408">
        <v>1.65</v>
      </c>
      <c r="F1298" s="408">
        <v>0</v>
      </c>
      <c r="G1298" s="408">
        <v>11</v>
      </c>
      <c r="H1298" s="408">
        <v>24</v>
      </c>
      <c r="I1298" s="408">
        <v>0</v>
      </c>
      <c r="J1298" s="408">
        <v>35</v>
      </c>
      <c r="K1298" s="408">
        <v>24</v>
      </c>
      <c r="L1298" s="408">
        <v>33</v>
      </c>
      <c r="M1298" s="408">
        <v>-9</v>
      </c>
      <c r="N1298" s="408">
        <v>39.6</v>
      </c>
      <c r="O1298" s="408">
        <v>54.45</v>
      </c>
      <c r="P1298" s="408">
        <v>-14.85</v>
      </c>
    </row>
    <row r="1299" spans="1:16" ht="13.5" thickBot="1">
      <c r="A1299" s="429"/>
      <c r="B1299" s="428"/>
      <c r="C1299" s="427"/>
      <c r="D1299" s="428"/>
      <c r="E1299" s="427"/>
      <c r="F1299" s="427"/>
      <c r="G1299" s="427"/>
      <c r="H1299" s="427"/>
      <c r="I1299" s="427"/>
      <c r="J1299" s="427"/>
      <c r="K1299" s="427"/>
      <c r="L1299" s="427"/>
      <c r="M1299" s="427"/>
      <c r="N1299" s="427"/>
      <c r="O1299" s="427"/>
      <c r="P1299" s="430"/>
    </row>
    <row r="1300" spans="1:16" ht="12.75">
      <c r="A1300" s="416">
        <v>4100</v>
      </c>
      <c r="B1300" s="417" t="s">
        <v>1032</v>
      </c>
      <c r="C1300" s="418" t="s">
        <v>594</v>
      </c>
      <c r="D1300" s="417"/>
      <c r="E1300" s="418"/>
      <c r="F1300" s="418">
        <v>3250</v>
      </c>
      <c r="G1300" s="418">
        <v>436</v>
      </c>
      <c r="H1300" s="418">
        <v>5721</v>
      </c>
      <c r="I1300" s="418">
        <v>132</v>
      </c>
      <c r="J1300" s="418">
        <v>9539</v>
      </c>
      <c r="K1300" s="418">
        <v>9037</v>
      </c>
      <c r="L1300" s="418">
        <v>6811.5</v>
      </c>
      <c r="M1300" s="418">
        <v>2225.5</v>
      </c>
      <c r="N1300" s="418">
        <v>15073.78</v>
      </c>
      <c r="O1300" s="418">
        <v>11812.62</v>
      </c>
      <c r="P1300" s="419">
        <v>3261.15</v>
      </c>
    </row>
    <row r="1301" spans="1:16" ht="12.75">
      <c r="A1301" s="420">
        <v>4100</v>
      </c>
      <c r="B1301" s="409" t="s">
        <v>1032</v>
      </c>
      <c r="C1301" s="408" t="s">
        <v>595</v>
      </c>
      <c r="D1301" s="409"/>
      <c r="E1301" s="408"/>
      <c r="F1301" s="408">
        <v>12</v>
      </c>
      <c r="G1301" s="408">
        <v>167</v>
      </c>
      <c r="H1301" s="408">
        <v>3074</v>
      </c>
      <c r="I1301" s="408">
        <v>46</v>
      </c>
      <c r="J1301" s="408">
        <v>3299</v>
      </c>
      <c r="K1301" s="408">
        <v>3109</v>
      </c>
      <c r="L1301" s="408">
        <v>4469</v>
      </c>
      <c r="M1301" s="408">
        <v>-1360</v>
      </c>
      <c r="N1301" s="408">
        <v>3979.68</v>
      </c>
      <c r="O1301" s="408">
        <v>6139.17</v>
      </c>
      <c r="P1301" s="421">
        <v>-2159.5</v>
      </c>
    </row>
    <row r="1302" spans="1:16" ht="12.75">
      <c r="A1302" s="420">
        <v>4100</v>
      </c>
      <c r="B1302" s="409" t="s">
        <v>1032</v>
      </c>
      <c r="C1302" s="408" t="s">
        <v>596</v>
      </c>
      <c r="D1302" s="409"/>
      <c r="E1302" s="408"/>
      <c r="F1302" s="408">
        <v>0</v>
      </c>
      <c r="G1302" s="408">
        <v>100</v>
      </c>
      <c r="H1302" s="408">
        <v>2123</v>
      </c>
      <c r="I1302" s="408">
        <v>23</v>
      </c>
      <c r="J1302" s="408">
        <v>2246</v>
      </c>
      <c r="K1302" s="408">
        <v>2134.5</v>
      </c>
      <c r="L1302" s="408">
        <v>1172.5</v>
      </c>
      <c r="M1302" s="408">
        <v>962</v>
      </c>
      <c r="N1302" s="408">
        <v>3417.77</v>
      </c>
      <c r="O1302" s="408">
        <v>1860.35</v>
      </c>
      <c r="P1302" s="421">
        <v>1557.42</v>
      </c>
    </row>
    <row r="1303" spans="1:16" ht="13.5" thickBot="1">
      <c r="A1303" s="422">
        <v>4100</v>
      </c>
      <c r="B1303" s="411" t="s">
        <v>1032</v>
      </c>
      <c r="C1303" s="410" t="s">
        <v>597</v>
      </c>
      <c r="D1303" s="411"/>
      <c r="E1303" s="410"/>
      <c r="F1303" s="410">
        <v>0</v>
      </c>
      <c r="G1303" s="410">
        <v>242</v>
      </c>
      <c r="H1303" s="410">
        <v>638</v>
      </c>
      <c r="I1303" s="410">
        <v>10</v>
      </c>
      <c r="J1303" s="410">
        <v>890</v>
      </c>
      <c r="K1303" s="410">
        <v>643</v>
      </c>
      <c r="L1303" s="410">
        <v>651.5</v>
      </c>
      <c r="M1303" s="410">
        <v>-8.5</v>
      </c>
      <c r="N1303" s="410">
        <v>1173.28</v>
      </c>
      <c r="O1303" s="410">
        <v>1194.68</v>
      </c>
      <c r="P1303" s="423">
        <v>-21.4</v>
      </c>
    </row>
    <row r="1304" spans="1:16" ht="13.5" thickBot="1">
      <c r="A1304" s="424"/>
      <c r="B1304" s="425"/>
      <c r="C1304" s="426" t="s">
        <v>125</v>
      </c>
      <c r="D1304" s="425"/>
      <c r="E1304" s="426"/>
      <c r="F1304" s="426">
        <f aca="true" t="shared" si="18" ref="F1304:P1304">SUM(F1300:F1303)</f>
        <v>3262</v>
      </c>
      <c r="G1304" s="426">
        <f t="shared" si="18"/>
        <v>945</v>
      </c>
      <c r="H1304" s="426">
        <f t="shared" si="18"/>
        <v>11556</v>
      </c>
      <c r="I1304" s="426">
        <f t="shared" si="18"/>
        <v>211</v>
      </c>
      <c r="J1304" s="426">
        <f t="shared" si="18"/>
        <v>15974</v>
      </c>
      <c r="K1304" s="426">
        <f t="shared" si="18"/>
        <v>14923.5</v>
      </c>
      <c r="L1304" s="426">
        <f t="shared" si="18"/>
        <v>13104.5</v>
      </c>
      <c r="M1304" s="426">
        <f t="shared" si="18"/>
        <v>1819</v>
      </c>
      <c r="N1304" s="426">
        <f t="shared" si="18"/>
        <v>23644.51</v>
      </c>
      <c r="O1304" s="426">
        <f t="shared" si="18"/>
        <v>21006.82</v>
      </c>
      <c r="P1304" s="426">
        <f t="shared" si="18"/>
        <v>2637.67</v>
      </c>
    </row>
    <row r="1305" spans="1:16" ht="12.75">
      <c r="A1305" s="408">
        <v>4300</v>
      </c>
      <c r="B1305" s="409" t="s">
        <v>1091</v>
      </c>
      <c r="C1305" s="408" t="s">
        <v>1092</v>
      </c>
      <c r="D1305" s="409" t="s">
        <v>1093</v>
      </c>
      <c r="E1305" s="408">
        <v>2.8</v>
      </c>
      <c r="F1305" s="408">
        <v>54</v>
      </c>
      <c r="G1305" s="408">
        <v>1</v>
      </c>
      <c r="H1305" s="408">
        <v>69</v>
      </c>
      <c r="I1305" s="408">
        <v>0</v>
      </c>
      <c r="J1305" s="408">
        <v>124</v>
      </c>
      <c r="K1305" s="408">
        <v>123</v>
      </c>
      <c r="L1305" s="408">
        <v>109.5</v>
      </c>
      <c r="M1305" s="408">
        <v>13.5</v>
      </c>
      <c r="N1305" s="408">
        <v>344.4</v>
      </c>
      <c r="O1305" s="408">
        <v>306.6</v>
      </c>
      <c r="P1305" s="408">
        <v>37.8</v>
      </c>
    </row>
    <row r="1306" spans="1:16" ht="12.75">
      <c r="A1306" s="408">
        <v>4300</v>
      </c>
      <c r="B1306" s="409" t="s">
        <v>1091</v>
      </c>
      <c r="C1306" s="408" t="s">
        <v>847</v>
      </c>
      <c r="D1306" s="409" t="s">
        <v>848</v>
      </c>
      <c r="E1306" s="408">
        <v>2.8</v>
      </c>
      <c r="F1306" s="408">
        <v>112</v>
      </c>
      <c r="G1306" s="408">
        <v>6</v>
      </c>
      <c r="H1306" s="408">
        <v>238</v>
      </c>
      <c r="I1306" s="408">
        <v>2</v>
      </c>
      <c r="J1306" s="408">
        <v>358</v>
      </c>
      <c r="K1306" s="408">
        <v>351</v>
      </c>
      <c r="L1306" s="408">
        <v>360</v>
      </c>
      <c r="M1306" s="408">
        <v>-9</v>
      </c>
      <c r="N1306" s="408">
        <v>982.8</v>
      </c>
      <c r="O1306" s="408">
        <v>1008</v>
      </c>
      <c r="P1306" s="408">
        <v>-25.2</v>
      </c>
    </row>
    <row r="1307" spans="1:16" ht="12.75">
      <c r="A1307" s="408">
        <v>4300</v>
      </c>
      <c r="B1307" s="409" t="s">
        <v>1091</v>
      </c>
      <c r="C1307" s="408" t="s">
        <v>1094</v>
      </c>
      <c r="D1307" s="409" t="s">
        <v>1095</v>
      </c>
      <c r="E1307" s="408">
        <v>2.25</v>
      </c>
      <c r="F1307" s="408">
        <v>59</v>
      </c>
      <c r="G1307" s="408">
        <v>0</v>
      </c>
      <c r="H1307" s="408">
        <v>28</v>
      </c>
      <c r="I1307" s="408">
        <v>0</v>
      </c>
      <c r="J1307" s="408">
        <v>87</v>
      </c>
      <c r="K1307" s="408">
        <v>87</v>
      </c>
      <c r="L1307" s="408">
        <v>0</v>
      </c>
      <c r="M1307" s="408">
        <v>87</v>
      </c>
      <c r="N1307" s="408">
        <v>195.75</v>
      </c>
      <c r="O1307" s="408">
        <v>0</v>
      </c>
      <c r="P1307" s="408">
        <v>195.75</v>
      </c>
    </row>
    <row r="1308" spans="1:16" ht="12.75">
      <c r="A1308" s="408">
        <v>4300</v>
      </c>
      <c r="B1308" s="409" t="s">
        <v>1091</v>
      </c>
      <c r="C1308" s="408" t="s">
        <v>1033</v>
      </c>
      <c r="D1308" s="409" t="s">
        <v>1034</v>
      </c>
      <c r="E1308" s="408">
        <v>2.25</v>
      </c>
      <c r="F1308" s="408">
        <v>118</v>
      </c>
      <c r="G1308" s="408">
        <v>4</v>
      </c>
      <c r="H1308" s="408">
        <v>255</v>
      </c>
      <c r="I1308" s="408">
        <v>2</v>
      </c>
      <c r="J1308" s="408">
        <v>379</v>
      </c>
      <c r="K1308" s="408">
        <v>374</v>
      </c>
      <c r="L1308" s="408">
        <v>361</v>
      </c>
      <c r="M1308" s="408">
        <v>13</v>
      </c>
      <c r="N1308" s="408">
        <v>841.5</v>
      </c>
      <c r="O1308" s="408">
        <v>812.25</v>
      </c>
      <c r="P1308" s="408">
        <v>29.25</v>
      </c>
    </row>
    <row r="1309" spans="1:16" ht="12.75">
      <c r="A1309" s="408">
        <v>4300</v>
      </c>
      <c r="B1309" s="409" t="s">
        <v>1091</v>
      </c>
      <c r="C1309" s="408" t="s">
        <v>853</v>
      </c>
      <c r="D1309" s="409" t="s">
        <v>826</v>
      </c>
      <c r="E1309" s="408">
        <v>1.65</v>
      </c>
      <c r="F1309" s="408">
        <v>117</v>
      </c>
      <c r="G1309" s="408">
        <v>5</v>
      </c>
      <c r="H1309" s="408">
        <v>53</v>
      </c>
      <c r="I1309" s="408">
        <v>1</v>
      </c>
      <c r="J1309" s="408">
        <v>176</v>
      </c>
      <c r="K1309" s="408">
        <v>170.5</v>
      </c>
      <c r="L1309" s="408">
        <v>0</v>
      </c>
      <c r="M1309" s="408">
        <v>170.5</v>
      </c>
      <c r="N1309" s="408">
        <v>281.32</v>
      </c>
      <c r="O1309" s="408">
        <v>0</v>
      </c>
      <c r="P1309" s="408">
        <v>281.32</v>
      </c>
    </row>
    <row r="1310" spans="1:16" ht="12.75">
      <c r="A1310" s="408">
        <v>4300</v>
      </c>
      <c r="B1310" s="409" t="s">
        <v>1091</v>
      </c>
      <c r="C1310" s="408" t="s">
        <v>1035</v>
      </c>
      <c r="D1310" s="409" t="s">
        <v>1036</v>
      </c>
      <c r="E1310" s="408">
        <v>1.65</v>
      </c>
      <c r="F1310" s="408">
        <v>33</v>
      </c>
      <c r="G1310" s="408">
        <v>5</v>
      </c>
      <c r="H1310" s="408">
        <v>120</v>
      </c>
      <c r="I1310" s="408">
        <v>2</v>
      </c>
      <c r="J1310" s="408">
        <v>160</v>
      </c>
      <c r="K1310" s="408">
        <v>154</v>
      </c>
      <c r="L1310" s="408">
        <v>169</v>
      </c>
      <c r="M1310" s="408">
        <v>-15</v>
      </c>
      <c r="N1310" s="408">
        <v>254.1</v>
      </c>
      <c r="O1310" s="408">
        <v>278.85</v>
      </c>
      <c r="P1310" s="408">
        <v>-24.75</v>
      </c>
    </row>
    <row r="1311" spans="1:16" ht="12.75">
      <c r="A1311" s="408">
        <v>4300</v>
      </c>
      <c r="B1311" s="409" t="s">
        <v>1091</v>
      </c>
      <c r="C1311" s="408" t="s">
        <v>1038</v>
      </c>
      <c r="D1311" s="409" t="s">
        <v>632</v>
      </c>
      <c r="E1311" s="408">
        <v>2.25</v>
      </c>
      <c r="F1311" s="408">
        <v>38</v>
      </c>
      <c r="G1311" s="408">
        <v>3</v>
      </c>
      <c r="H1311" s="408">
        <v>51</v>
      </c>
      <c r="I1311" s="408">
        <v>0</v>
      </c>
      <c r="J1311" s="408">
        <v>92</v>
      </c>
      <c r="K1311" s="408">
        <v>89</v>
      </c>
      <c r="L1311" s="408">
        <v>85</v>
      </c>
      <c r="M1311" s="408">
        <v>4</v>
      </c>
      <c r="N1311" s="408">
        <v>200.25</v>
      </c>
      <c r="O1311" s="408">
        <v>191.25</v>
      </c>
      <c r="P1311" s="408">
        <v>9</v>
      </c>
    </row>
    <row r="1312" spans="1:16" ht="12.75">
      <c r="A1312" s="408">
        <v>4300</v>
      </c>
      <c r="B1312" s="409" t="s">
        <v>1091</v>
      </c>
      <c r="C1312" s="408" t="s">
        <v>606</v>
      </c>
      <c r="D1312" s="409" t="s">
        <v>607</v>
      </c>
      <c r="E1312" s="408">
        <v>2.25</v>
      </c>
      <c r="F1312" s="408">
        <v>87</v>
      </c>
      <c r="G1312" s="408">
        <v>4</v>
      </c>
      <c r="H1312" s="408">
        <v>115</v>
      </c>
      <c r="I1312" s="408">
        <v>1</v>
      </c>
      <c r="J1312" s="408">
        <v>207</v>
      </c>
      <c r="K1312" s="408">
        <v>202.5</v>
      </c>
      <c r="L1312" s="408">
        <v>218</v>
      </c>
      <c r="M1312" s="408">
        <v>-15.5</v>
      </c>
      <c r="N1312" s="408">
        <v>455.62</v>
      </c>
      <c r="O1312" s="408">
        <v>490.5</v>
      </c>
      <c r="P1312" s="408">
        <v>-34.88</v>
      </c>
    </row>
    <row r="1313" spans="1:16" ht="12.75">
      <c r="A1313" s="408">
        <v>4300</v>
      </c>
      <c r="B1313" s="409" t="s">
        <v>1091</v>
      </c>
      <c r="C1313" s="408" t="s">
        <v>608</v>
      </c>
      <c r="D1313" s="409" t="s">
        <v>609</v>
      </c>
      <c r="E1313" s="408">
        <v>2.25</v>
      </c>
      <c r="F1313" s="408">
        <v>279</v>
      </c>
      <c r="G1313" s="408">
        <v>20</v>
      </c>
      <c r="H1313" s="408">
        <v>497</v>
      </c>
      <c r="I1313" s="408">
        <v>3</v>
      </c>
      <c r="J1313" s="408">
        <v>799</v>
      </c>
      <c r="K1313" s="408">
        <v>777.5</v>
      </c>
      <c r="L1313" s="408">
        <v>666.5</v>
      </c>
      <c r="M1313" s="408">
        <v>111</v>
      </c>
      <c r="N1313" s="408">
        <v>1749.38</v>
      </c>
      <c r="O1313" s="408">
        <v>1499.62</v>
      </c>
      <c r="P1313" s="408">
        <v>249.75</v>
      </c>
    </row>
    <row r="1314" spans="1:16" ht="12.75">
      <c r="A1314" s="408">
        <v>4300</v>
      </c>
      <c r="B1314" s="409" t="s">
        <v>1091</v>
      </c>
      <c r="C1314" s="408" t="s">
        <v>1096</v>
      </c>
      <c r="D1314" s="409" t="s">
        <v>1057</v>
      </c>
      <c r="E1314" s="408">
        <v>2.25</v>
      </c>
      <c r="F1314" s="408">
        <v>187</v>
      </c>
      <c r="G1314" s="408">
        <v>14</v>
      </c>
      <c r="H1314" s="408">
        <v>277</v>
      </c>
      <c r="I1314" s="408">
        <v>4</v>
      </c>
      <c r="J1314" s="408">
        <v>482</v>
      </c>
      <c r="K1314" s="408">
        <v>466</v>
      </c>
      <c r="L1314" s="408">
        <v>470</v>
      </c>
      <c r="M1314" s="408">
        <v>-4</v>
      </c>
      <c r="N1314" s="408">
        <v>1048.5</v>
      </c>
      <c r="O1314" s="408">
        <v>1057.5</v>
      </c>
      <c r="P1314" s="408">
        <v>-9</v>
      </c>
    </row>
    <row r="1315" spans="1:16" ht="12.75">
      <c r="A1315" s="408">
        <v>4300</v>
      </c>
      <c r="B1315" s="409" t="s">
        <v>1091</v>
      </c>
      <c r="C1315" s="408" t="s">
        <v>1097</v>
      </c>
      <c r="D1315" s="409" t="s">
        <v>1098</v>
      </c>
      <c r="E1315" s="408">
        <v>2.25</v>
      </c>
      <c r="F1315" s="408">
        <v>1</v>
      </c>
      <c r="G1315" s="408">
        <v>7</v>
      </c>
      <c r="H1315" s="408">
        <v>184</v>
      </c>
      <c r="I1315" s="408">
        <v>1</v>
      </c>
      <c r="J1315" s="408">
        <v>193</v>
      </c>
      <c r="K1315" s="408">
        <v>185.5</v>
      </c>
      <c r="L1315" s="408">
        <v>272.5</v>
      </c>
      <c r="M1315" s="408">
        <v>-87</v>
      </c>
      <c r="N1315" s="408">
        <v>417.38</v>
      </c>
      <c r="O1315" s="408">
        <v>613.12</v>
      </c>
      <c r="P1315" s="408">
        <v>-195.75</v>
      </c>
    </row>
    <row r="1316" spans="1:16" ht="12.75">
      <c r="A1316" s="408">
        <v>4300</v>
      </c>
      <c r="B1316" s="409" t="s">
        <v>1091</v>
      </c>
      <c r="C1316" s="408" t="s">
        <v>1099</v>
      </c>
      <c r="D1316" s="409" t="s">
        <v>1100</v>
      </c>
      <c r="E1316" s="408">
        <v>2.25</v>
      </c>
      <c r="F1316" s="408">
        <v>75</v>
      </c>
      <c r="G1316" s="408">
        <v>0</v>
      </c>
      <c r="H1316" s="408">
        <v>23</v>
      </c>
      <c r="I1316" s="408">
        <v>0</v>
      </c>
      <c r="J1316" s="408">
        <v>98</v>
      </c>
      <c r="K1316" s="408">
        <v>98</v>
      </c>
      <c r="L1316" s="408">
        <v>0</v>
      </c>
      <c r="M1316" s="408">
        <v>98</v>
      </c>
      <c r="N1316" s="408">
        <v>220.5</v>
      </c>
      <c r="O1316" s="408">
        <v>0</v>
      </c>
      <c r="P1316" s="408">
        <v>220.5</v>
      </c>
    </row>
    <row r="1317" spans="1:16" ht="12.75">
      <c r="A1317" s="408">
        <v>4300</v>
      </c>
      <c r="B1317" s="409" t="s">
        <v>1091</v>
      </c>
      <c r="C1317" s="408" t="s">
        <v>1039</v>
      </c>
      <c r="D1317" s="409" t="s">
        <v>1040</v>
      </c>
      <c r="E1317" s="408">
        <v>2.25</v>
      </c>
      <c r="F1317" s="408">
        <v>162</v>
      </c>
      <c r="G1317" s="408">
        <v>23</v>
      </c>
      <c r="H1317" s="408">
        <v>356</v>
      </c>
      <c r="I1317" s="408">
        <v>10</v>
      </c>
      <c r="J1317" s="408">
        <v>551</v>
      </c>
      <c r="K1317" s="408">
        <v>523</v>
      </c>
      <c r="L1317" s="408">
        <v>476.5</v>
      </c>
      <c r="M1317" s="408">
        <v>46.5</v>
      </c>
      <c r="N1317" s="408">
        <v>1176.75</v>
      </c>
      <c r="O1317" s="408">
        <v>1072.12</v>
      </c>
      <c r="P1317" s="408">
        <v>104.62</v>
      </c>
    </row>
    <row r="1318" spans="1:16" ht="12.75">
      <c r="A1318" s="408">
        <v>4300</v>
      </c>
      <c r="B1318" s="409" t="s">
        <v>1091</v>
      </c>
      <c r="C1318" s="408" t="s">
        <v>1041</v>
      </c>
      <c r="D1318" s="409" t="s">
        <v>1042</v>
      </c>
      <c r="E1318" s="408">
        <v>2.25</v>
      </c>
      <c r="F1318" s="408">
        <v>39</v>
      </c>
      <c r="G1318" s="408">
        <v>0</v>
      </c>
      <c r="H1318" s="408">
        <v>37</v>
      </c>
      <c r="I1318" s="408">
        <v>1</v>
      </c>
      <c r="J1318" s="408">
        <v>77</v>
      </c>
      <c r="K1318" s="408">
        <v>76.5</v>
      </c>
      <c r="L1318" s="408">
        <v>43</v>
      </c>
      <c r="M1318" s="408">
        <v>33.5</v>
      </c>
      <c r="N1318" s="408">
        <v>172.12</v>
      </c>
      <c r="O1318" s="408">
        <v>96.75</v>
      </c>
      <c r="P1318" s="408">
        <v>75.38</v>
      </c>
    </row>
    <row r="1319" spans="1:16" ht="12.75">
      <c r="A1319" s="408">
        <v>4300</v>
      </c>
      <c r="B1319" s="409" t="s">
        <v>1091</v>
      </c>
      <c r="C1319" s="408" t="s">
        <v>1101</v>
      </c>
      <c r="D1319" s="409" t="s">
        <v>1078</v>
      </c>
      <c r="E1319" s="408">
        <v>2.25</v>
      </c>
      <c r="F1319" s="408">
        <v>36</v>
      </c>
      <c r="G1319" s="408">
        <v>1</v>
      </c>
      <c r="H1319" s="408">
        <v>63</v>
      </c>
      <c r="I1319" s="408">
        <v>0</v>
      </c>
      <c r="J1319" s="408">
        <v>100</v>
      </c>
      <c r="K1319" s="408">
        <v>99</v>
      </c>
      <c r="L1319" s="408">
        <v>111</v>
      </c>
      <c r="M1319" s="408">
        <v>-12</v>
      </c>
      <c r="N1319" s="408">
        <v>222.75</v>
      </c>
      <c r="O1319" s="408">
        <v>249.75</v>
      </c>
      <c r="P1319" s="408">
        <v>-27</v>
      </c>
    </row>
    <row r="1320" spans="1:16" ht="12.75">
      <c r="A1320" s="408">
        <v>4300</v>
      </c>
      <c r="B1320" s="409" t="s">
        <v>1091</v>
      </c>
      <c r="C1320" s="408" t="s">
        <v>647</v>
      </c>
      <c r="D1320" s="409" t="s">
        <v>648</v>
      </c>
      <c r="E1320" s="408">
        <v>1</v>
      </c>
      <c r="F1320" s="408">
        <v>153</v>
      </c>
      <c r="G1320" s="408">
        <v>3</v>
      </c>
      <c r="H1320" s="408">
        <v>365</v>
      </c>
      <c r="I1320" s="408">
        <v>2</v>
      </c>
      <c r="J1320" s="408">
        <v>523</v>
      </c>
      <c r="K1320" s="408">
        <v>519</v>
      </c>
      <c r="L1320" s="408">
        <v>363</v>
      </c>
      <c r="M1320" s="408">
        <v>156</v>
      </c>
      <c r="N1320" s="408">
        <v>519</v>
      </c>
      <c r="O1320" s="408">
        <v>363</v>
      </c>
      <c r="P1320" s="408">
        <v>156</v>
      </c>
    </row>
    <row r="1321" spans="1:16" ht="12.75">
      <c r="A1321" s="408">
        <v>4300</v>
      </c>
      <c r="B1321" s="409" t="s">
        <v>1091</v>
      </c>
      <c r="C1321" s="408" t="s">
        <v>612</v>
      </c>
      <c r="D1321" s="409" t="s">
        <v>613</v>
      </c>
      <c r="E1321" s="408">
        <v>1</v>
      </c>
      <c r="F1321" s="408">
        <v>416</v>
      </c>
      <c r="G1321" s="408">
        <v>48</v>
      </c>
      <c r="H1321" s="408">
        <v>830</v>
      </c>
      <c r="I1321" s="408">
        <v>27</v>
      </c>
      <c r="J1321" s="408">
        <v>1321</v>
      </c>
      <c r="K1321" s="408">
        <v>1259.5</v>
      </c>
      <c r="L1321" s="408">
        <v>1083</v>
      </c>
      <c r="M1321" s="408">
        <v>176.5</v>
      </c>
      <c r="N1321" s="408">
        <v>1259.5</v>
      </c>
      <c r="O1321" s="408">
        <v>1083</v>
      </c>
      <c r="P1321" s="408">
        <v>176.5</v>
      </c>
    </row>
    <row r="1322" spans="1:16" ht="12.75">
      <c r="A1322" s="408">
        <v>4300</v>
      </c>
      <c r="B1322" s="409" t="s">
        <v>1091</v>
      </c>
      <c r="C1322" s="408" t="s">
        <v>668</v>
      </c>
      <c r="D1322" s="409" t="s">
        <v>669</v>
      </c>
      <c r="E1322" s="408">
        <v>1.65</v>
      </c>
      <c r="F1322" s="408">
        <v>52</v>
      </c>
      <c r="G1322" s="408">
        <v>25</v>
      </c>
      <c r="H1322" s="408">
        <v>158</v>
      </c>
      <c r="I1322" s="408">
        <v>10</v>
      </c>
      <c r="J1322" s="408">
        <v>245</v>
      </c>
      <c r="K1322" s="408">
        <v>215</v>
      </c>
      <c r="L1322" s="408">
        <v>236.5</v>
      </c>
      <c r="M1322" s="408">
        <v>-21.5</v>
      </c>
      <c r="N1322" s="408">
        <v>354.75</v>
      </c>
      <c r="O1322" s="408">
        <v>390.23</v>
      </c>
      <c r="P1322" s="408">
        <v>-35.48</v>
      </c>
    </row>
    <row r="1323" spans="1:16" ht="12.75">
      <c r="A1323" s="408">
        <v>4300</v>
      </c>
      <c r="B1323" s="409" t="s">
        <v>1091</v>
      </c>
      <c r="C1323" s="408" t="s">
        <v>863</v>
      </c>
      <c r="D1323" s="409" t="s">
        <v>848</v>
      </c>
      <c r="E1323" s="408">
        <v>2.8</v>
      </c>
      <c r="F1323" s="408">
        <v>0</v>
      </c>
      <c r="G1323" s="408">
        <v>5</v>
      </c>
      <c r="H1323" s="408">
        <v>54</v>
      </c>
      <c r="I1323" s="408">
        <v>0</v>
      </c>
      <c r="J1323" s="408">
        <v>59</v>
      </c>
      <c r="K1323" s="408">
        <v>54</v>
      </c>
      <c r="L1323" s="408">
        <v>116</v>
      </c>
      <c r="M1323" s="408">
        <v>-62</v>
      </c>
      <c r="N1323" s="408">
        <v>151.2</v>
      </c>
      <c r="O1323" s="408">
        <v>324.8</v>
      </c>
      <c r="P1323" s="408">
        <v>-173.6</v>
      </c>
    </row>
    <row r="1324" spans="1:16" ht="12.75">
      <c r="A1324" s="408">
        <v>4300</v>
      </c>
      <c r="B1324" s="409" t="s">
        <v>1091</v>
      </c>
      <c r="C1324" s="408" t="s">
        <v>1047</v>
      </c>
      <c r="D1324" s="409" t="s">
        <v>1048</v>
      </c>
      <c r="E1324" s="408">
        <v>2.25</v>
      </c>
      <c r="F1324" s="408">
        <v>0</v>
      </c>
      <c r="G1324" s="408">
        <v>2</v>
      </c>
      <c r="H1324" s="408">
        <v>1</v>
      </c>
      <c r="I1324" s="408">
        <v>0</v>
      </c>
      <c r="J1324" s="408">
        <v>3</v>
      </c>
      <c r="K1324" s="408">
        <v>1</v>
      </c>
      <c r="L1324" s="408">
        <v>79</v>
      </c>
      <c r="M1324" s="408">
        <v>-78</v>
      </c>
      <c r="N1324" s="408">
        <v>2.25</v>
      </c>
      <c r="O1324" s="408">
        <v>177.75</v>
      </c>
      <c r="P1324" s="408">
        <v>-175.5</v>
      </c>
    </row>
    <row r="1325" spans="1:16" ht="12.75">
      <c r="A1325" s="408">
        <v>4300</v>
      </c>
      <c r="B1325" s="409" t="s">
        <v>1091</v>
      </c>
      <c r="C1325" s="408" t="s">
        <v>1051</v>
      </c>
      <c r="D1325" s="409" t="s">
        <v>1052</v>
      </c>
      <c r="E1325" s="408">
        <v>1.65</v>
      </c>
      <c r="F1325" s="408">
        <v>0</v>
      </c>
      <c r="G1325" s="408">
        <v>2</v>
      </c>
      <c r="H1325" s="408">
        <v>6</v>
      </c>
      <c r="I1325" s="408">
        <v>0</v>
      </c>
      <c r="J1325" s="408">
        <v>8</v>
      </c>
      <c r="K1325" s="408">
        <v>6</v>
      </c>
      <c r="L1325" s="408">
        <v>51</v>
      </c>
      <c r="M1325" s="408">
        <v>-45</v>
      </c>
      <c r="N1325" s="408">
        <v>9.9</v>
      </c>
      <c r="O1325" s="408">
        <v>84.15</v>
      </c>
      <c r="P1325" s="408">
        <v>-74.25</v>
      </c>
    </row>
    <row r="1326" spans="1:16" ht="12.75">
      <c r="A1326" s="408">
        <v>4300</v>
      </c>
      <c r="B1326" s="409" t="s">
        <v>1091</v>
      </c>
      <c r="C1326" s="408" t="s">
        <v>616</v>
      </c>
      <c r="D1326" s="409" t="s">
        <v>617</v>
      </c>
      <c r="E1326" s="408">
        <v>2.25</v>
      </c>
      <c r="F1326" s="408">
        <v>0</v>
      </c>
      <c r="G1326" s="408">
        <v>5</v>
      </c>
      <c r="H1326" s="408">
        <v>130</v>
      </c>
      <c r="I1326" s="408">
        <v>1</v>
      </c>
      <c r="J1326" s="408">
        <v>136</v>
      </c>
      <c r="K1326" s="408">
        <v>130.5</v>
      </c>
      <c r="L1326" s="408">
        <v>201</v>
      </c>
      <c r="M1326" s="408">
        <v>-70.5</v>
      </c>
      <c r="N1326" s="408">
        <v>293.62</v>
      </c>
      <c r="O1326" s="408">
        <v>452.25</v>
      </c>
      <c r="P1326" s="408">
        <v>-158.62</v>
      </c>
    </row>
    <row r="1327" spans="1:16" ht="12.75">
      <c r="A1327" s="408">
        <v>4300</v>
      </c>
      <c r="B1327" s="409" t="s">
        <v>1091</v>
      </c>
      <c r="C1327" s="408" t="s">
        <v>1102</v>
      </c>
      <c r="D1327" s="409" t="s">
        <v>632</v>
      </c>
      <c r="E1327" s="408">
        <v>2.25</v>
      </c>
      <c r="F1327" s="408">
        <v>0</v>
      </c>
      <c r="G1327" s="408">
        <v>1</v>
      </c>
      <c r="H1327" s="408">
        <v>31</v>
      </c>
      <c r="I1327" s="408">
        <v>1</v>
      </c>
      <c r="J1327" s="408">
        <v>33</v>
      </c>
      <c r="K1327" s="408">
        <v>31.5</v>
      </c>
      <c r="L1327" s="408">
        <v>50</v>
      </c>
      <c r="M1327" s="408">
        <v>-18.5</v>
      </c>
      <c r="N1327" s="408">
        <v>70.88</v>
      </c>
      <c r="O1327" s="408">
        <v>112.5</v>
      </c>
      <c r="P1327" s="408">
        <v>-41.62</v>
      </c>
    </row>
    <row r="1328" spans="1:16" ht="12.75">
      <c r="A1328" s="408">
        <v>4300</v>
      </c>
      <c r="B1328" s="409" t="s">
        <v>1091</v>
      </c>
      <c r="C1328" s="408" t="s">
        <v>618</v>
      </c>
      <c r="D1328" s="409" t="s">
        <v>607</v>
      </c>
      <c r="E1328" s="408">
        <v>2.25</v>
      </c>
      <c r="F1328" s="408">
        <v>0</v>
      </c>
      <c r="G1328" s="408">
        <v>3</v>
      </c>
      <c r="H1328" s="408">
        <v>45</v>
      </c>
      <c r="I1328" s="408">
        <v>0</v>
      </c>
      <c r="J1328" s="408">
        <v>48</v>
      </c>
      <c r="K1328" s="408">
        <v>45</v>
      </c>
      <c r="L1328" s="408">
        <v>82.5</v>
      </c>
      <c r="M1328" s="408">
        <v>-37.5</v>
      </c>
      <c r="N1328" s="408">
        <v>101.25</v>
      </c>
      <c r="O1328" s="408">
        <v>185.62</v>
      </c>
      <c r="P1328" s="408">
        <v>-84.38</v>
      </c>
    </row>
    <row r="1329" spans="1:16" ht="12.75">
      <c r="A1329" s="408">
        <v>4300</v>
      </c>
      <c r="B1329" s="409" t="s">
        <v>1091</v>
      </c>
      <c r="C1329" s="408" t="s">
        <v>1053</v>
      </c>
      <c r="D1329" s="409" t="s">
        <v>609</v>
      </c>
      <c r="E1329" s="408">
        <v>2.25</v>
      </c>
      <c r="F1329" s="408">
        <v>0</v>
      </c>
      <c r="G1329" s="408">
        <v>3</v>
      </c>
      <c r="H1329" s="408">
        <v>99</v>
      </c>
      <c r="I1329" s="408">
        <v>1</v>
      </c>
      <c r="J1329" s="408">
        <v>103</v>
      </c>
      <c r="K1329" s="408">
        <v>99.5</v>
      </c>
      <c r="L1329" s="408">
        <v>188.5</v>
      </c>
      <c r="M1329" s="408">
        <v>-89</v>
      </c>
      <c r="N1329" s="408">
        <v>223.88</v>
      </c>
      <c r="O1329" s="408">
        <v>424.12</v>
      </c>
      <c r="P1329" s="408">
        <v>-200.25</v>
      </c>
    </row>
    <row r="1330" spans="1:16" ht="12.75">
      <c r="A1330" s="408">
        <v>4300</v>
      </c>
      <c r="B1330" s="409" t="s">
        <v>1091</v>
      </c>
      <c r="C1330" s="408" t="s">
        <v>1054</v>
      </c>
      <c r="D1330" s="409" t="s">
        <v>1055</v>
      </c>
      <c r="E1330" s="408">
        <v>2.25</v>
      </c>
      <c r="F1330" s="408">
        <v>0</v>
      </c>
      <c r="G1330" s="408">
        <v>1</v>
      </c>
      <c r="H1330" s="408">
        <v>5</v>
      </c>
      <c r="I1330" s="408">
        <v>1</v>
      </c>
      <c r="J1330" s="408">
        <v>7</v>
      </c>
      <c r="K1330" s="408">
        <v>5.5</v>
      </c>
      <c r="L1330" s="408">
        <v>129</v>
      </c>
      <c r="M1330" s="408">
        <v>-123.5</v>
      </c>
      <c r="N1330" s="408">
        <v>12.38</v>
      </c>
      <c r="O1330" s="408">
        <v>290.25</v>
      </c>
      <c r="P1330" s="408">
        <v>-277.88</v>
      </c>
    </row>
    <row r="1331" spans="1:16" ht="12.75">
      <c r="A1331" s="408">
        <v>4300</v>
      </c>
      <c r="B1331" s="409" t="s">
        <v>1091</v>
      </c>
      <c r="C1331" s="408" t="s">
        <v>1103</v>
      </c>
      <c r="D1331" s="409" t="s">
        <v>1098</v>
      </c>
      <c r="E1331" s="408">
        <v>2.25</v>
      </c>
      <c r="F1331" s="408">
        <v>0</v>
      </c>
      <c r="G1331" s="408">
        <v>0</v>
      </c>
      <c r="H1331" s="408">
        <v>0</v>
      </c>
      <c r="I1331" s="408">
        <v>0</v>
      </c>
      <c r="J1331" s="408">
        <v>0</v>
      </c>
      <c r="K1331" s="408">
        <v>0</v>
      </c>
      <c r="L1331" s="408">
        <v>0</v>
      </c>
      <c r="M1331" s="408">
        <v>0</v>
      </c>
      <c r="N1331" s="408">
        <v>0</v>
      </c>
      <c r="O1331" s="408">
        <v>0</v>
      </c>
      <c r="P1331" s="408">
        <v>0</v>
      </c>
    </row>
    <row r="1332" spans="1:16" ht="12.75">
      <c r="A1332" s="408">
        <v>4300</v>
      </c>
      <c r="B1332" s="409" t="s">
        <v>1091</v>
      </c>
      <c r="C1332" s="408" t="s">
        <v>689</v>
      </c>
      <c r="D1332" s="409" t="s">
        <v>648</v>
      </c>
      <c r="E1332" s="408">
        <v>1</v>
      </c>
      <c r="F1332" s="408">
        <v>0</v>
      </c>
      <c r="G1332" s="408">
        <v>1</v>
      </c>
      <c r="H1332" s="408">
        <v>0</v>
      </c>
      <c r="I1332" s="408">
        <v>0</v>
      </c>
      <c r="J1332" s="408">
        <v>1</v>
      </c>
      <c r="K1332" s="408">
        <v>0</v>
      </c>
      <c r="L1332" s="408">
        <v>1</v>
      </c>
      <c r="M1332" s="408">
        <v>-1</v>
      </c>
      <c r="N1332" s="408">
        <v>0</v>
      </c>
      <c r="O1332" s="408">
        <v>1</v>
      </c>
      <c r="P1332" s="408">
        <v>-1</v>
      </c>
    </row>
    <row r="1333" spans="1:16" ht="12.75">
      <c r="A1333" s="408">
        <v>4300</v>
      </c>
      <c r="B1333" s="409" t="s">
        <v>1091</v>
      </c>
      <c r="C1333" s="408" t="s">
        <v>619</v>
      </c>
      <c r="D1333" s="409" t="s">
        <v>613</v>
      </c>
      <c r="E1333" s="408">
        <v>1</v>
      </c>
      <c r="F1333" s="408">
        <v>0</v>
      </c>
      <c r="G1333" s="408">
        <v>0</v>
      </c>
      <c r="H1333" s="408">
        <v>1</v>
      </c>
      <c r="I1333" s="408">
        <v>0</v>
      </c>
      <c r="J1333" s="408">
        <v>1</v>
      </c>
      <c r="K1333" s="408">
        <v>1</v>
      </c>
      <c r="L1333" s="408">
        <v>2</v>
      </c>
      <c r="M1333" s="408">
        <v>-1</v>
      </c>
      <c r="N1333" s="408">
        <v>1</v>
      </c>
      <c r="O1333" s="408">
        <v>2</v>
      </c>
      <c r="P1333" s="408">
        <v>-1</v>
      </c>
    </row>
    <row r="1334" spans="1:16" ht="12.75">
      <c r="A1334" s="408">
        <v>4300</v>
      </c>
      <c r="B1334" s="409" t="s">
        <v>1091</v>
      </c>
      <c r="C1334" s="408" t="s">
        <v>764</v>
      </c>
      <c r="D1334" s="409" t="s">
        <v>669</v>
      </c>
      <c r="E1334" s="408">
        <v>1.65</v>
      </c>
      <c r="F1334" s="408">
        <v>0</v>
      </c>
      <c r="G1334" s="408">
        <v>0</v>
      </c>
      <c r="H1334" s="408">
        <v>0</v>
      </c>
      <c r="I1334" s="408">
        <v>0</v>
      </c>
      <c r="J1334" s="408">
        <v>0</v>
      </c>
      <c r="K1334" s="408">
        <v>0</v>
      </c>
      <c r="L1334" s="408">
        <v>1</v>
      </c>
      <c r="M1334" s="408">
        <v>-1</v>
      </c>
      <c r="N1334" s="408">
        <v>0</v>
      </c>
      <c r="O1334" s="408">
        <v>1.65</v>
      </c>
      <c r="P1334" s="408">
        <v>-1.65</v>
      </c>
    </row>
    <row r="1335" spans="1:16" ht="12.75">
      <c r="A1335" s="408">
        <v>4300</v>
      </c>
      <c r="B1335" s="409" t="s">
        <v>1091</v>
      </c>
      <c r="C1335" s="408" t="s">
        <v>1104</v>
      </c>
      <c r="D1335" s="409" t="s">
        <v>1093</v>
      </c>
      <c r="E1335" s="408">
        <v>2.8</v>
      </c>
      <c r="F1335" s="408">
        <v>0</v>
      </c>
      <c r="G1335" s="408">
        <v>0</v>
      </c>
      <c r="H1335" s="408">
        <v>28</v>
      </c>
      <c r="I1335" s="408">
        <v>0</v>
      </c>
      <c r="J1335" s="408">
        <v>28</v>
      </c>
      <c r="K1335" s="408">
        <v>28</v>
      </c>
      <c r="L1335" s="408">
        <v>0</v>
      </c>
      <c r="M1335" s="408">
        <v>28</v>
      </c>
      <c r="N1335" s="408">
        <v>78.4</v>
      </c>
      <c r="O1335" s="408">
        <v>0</v>
      </c>
      <c r="P1335" s="408">
        <v>78.4</v>
      </c>
    </row>
    <row r="1336" spans="1:16" ht="12.75">
      <c r="A1336" s="408">
        <v>4300</v>
      </c>
      <c r="B1336" s="409" t="s">
        <v>1091</v>
      </c>
      <c r="C1336" s="408" t="s">
        <v>941</v>
      </c>
      <c r="D1336" s="409" t="s">
        <v>848</v>
      </c>
      <c r="E1336" s="408">
        <v>2.8</v>
      </c>
      <c r="F1336" s="408">
        <v>0</v>
      </c>
      <c r="G1336" s="408">
        <v>0</v>
      </c>
      <c r="H1336" s="408">
        <v>87</v>
      </c>
      <c r="I1336" s="408">
        <v>0</v>
      </c>
      <c r="J1336" s="408">
        <v>87</v>
      </c>
      <c r="K1336" s="408">
        <v>87</v>
      </c>
      <c r="L1336" s="408">
        <v>0</v>
      </c>
      <c r="M1336" s="408">
        <v>87</v>
      </c>
      <c r="N1336" s="408">
        <v>243.6</v>
      </c>
      <c r="O1336" s="408">
        <v>0</v>
      </c>
      <c r="P1336" s="408">
        <v>243.6</v>
      </c>
    </row>
    <row r="1337" spans="1:16" ht="12.75">
      <c r="A1337" s="408">
        <v>4300</v>
      </c>
      <c r="B1337" s="409" t="s">
        <v>1091</v>
      </c>
      <c r="C1337" s="408" t="s">
        <v>1058</v>
      </c>
      <c r="D1337" s="409" t="s">
        <v>1048</v>
      </c>
      <c r="E1337" s="408">
        <v>2.25</v>
      </c>
      <c r="F1337" s="408">
        <v>0</v>
      </c>
      <c r="G1337" s="408">
        <v>0</v>
      </c>
      <c r="H1337" s="408">
        <v>68</v>
      </c>
      <c r="I1337" s="408">
        <v>1</v>
      </c>
      <c r="J1337" s="408">
        <v>69</v>
      </c>
      <c r="K1337" s="408">
        <v>68.5</v>
      </c>
      <c r="L1337" s="408">
        <v>63</v>
      </c>
      <c r="M1337" s="408">
        <v>5.5</v>
      </c>
      <c r="N1337" s="408">
        <v>154.12</v>
      </c>
      <c r="O1337" s="408">
        <v>141.75</v>
      </c>
      <c r="P1337" s="408">
        <v>12.38</v>
      </c>
    </row>
    <row r="1338" spans="1:16" ht="12.75">
      <c r="A1338" s="408">
        <v>4300</v>
      </c>
      <c r="B1338" s="409" t="s">
        <v>1091</v>
      </c>
      <c r="C1338" s="408" t="s">
        <v>1105</v>
      </c>
      <c r="D1338" s="409" t="s">
        <v>1106</v>
      </c>
      <c r="E1338" s="408">
        <v>2.25</v>
      </c>
      <c r="F1338" s="408">
        <v>0</v>
      </c>
      <c r="G1338" s="408">
        <v>0</v>
      </c>
      <c r="H1338" s="408">
        <v>76</v>
      </c>
      <c r="I1338" s="408">
        <v>0</v>
      </c>
      <c r="J1338" s="408">
        <v>76</v>
      </c>
      <c r="K1338" s="408">
        <v>76</v>
      </c>
      <c r="L1338" s="408">
        <v>0</v>
      </c>
      <c r="M1338" s="408">
        <v>76</v>
      </c>
      <c r="N1338" s="408">
        <v>171</v>
      </c>
      <c r="O1338" s="408">
        <v>0</v>
      </c>
      <c r="P1338" s="408">
        <v>171</v>
      </c>
    </row>
    <row r="1339" spans="1:16" ht="12.75">
      <c r="A1339" s="408">
        <v>4300</v>
      </c>
      <c r="B1339" s="409" t="s">
        <v>1091</v>
      </c>
      <c r="C1339" s="408" t="s">
        <v>1060</v>
      </c>
      <c r="D1339" s="409" t="s">
        <v>1052</v>
      </c>
      <c r="E1339" s="408">
        <v>1.65</v>
      </c>
      <c r="F1339" s="408">
        <v>0</v>
      </c>
      <c r="G1339" s="408">
        <v>1</v>
      </c>
      <c r="H1339" s="408">
        <v>83</v>
      </c>
      <c r="I1339" s="408">
        <v>0</v>
      </c>
      <c r="J1339" s="408">
        <v>84</v>
      </c>
      <c r="K1339" s="408">
        <v>83</v>
      </c>
      <c r="L1339" s="408">
        <v>35</v>
      </c>
      <c r="M1339" s="408">
        <v>48</v>
      </c>
      <c r="N1339" s="408">
        <v>136.95</v>
      </c>
      <c r="O1339" s="408">
        <v>57.75</v>
      </c>
      <c r="P1339" s="408">
        <v>79.2</v>
      </c>
    </row>
    <row r="1340" spans="1:16" ht="12.75">
      <c r="A1340" s="408">
        <v>4300</v>
      </c>
      <c r="B1340" s="409" t="s">
        <v>1091</v>
      </c>
      <c r="C1340" s="408" t="s">
        <v>1061</v>
      </c>
      <c r="D1340" s="409" t="s">
        <v>632</v>
      </c>
      <c r="E1340" s="408">
        <v>2.25</v>
      </c>
      <c r="F1340" s="408">
        <v>0</v>
      </c>
      <c r="G1340" s="408">
        <v>0</v>
      </c>
      <c r="H1340" s="408">
        <v>16</v>
      </c>
      <c r="I1340" s="408">
        <v>1</v>
      </c>
      <c r="J1340" s="408">
        <v>17</v>
      </c>
      <c r="K1340" s="408">
        <v>16.5</v>
      </c>
      <c r="L1340" s="408">
        <v>0</v>
      </c>
      <c r="M1340" s="408">
        <v>16.5</v>
      </c>
      <c r="N1340" s="408">
        <v>37.12</v>
      </c>
      <c r="O1340" s="408">
        <v>0</v>
      </c>
      <c r="P1340" s="408">
        <v>37.12</v>
      </c>
    </row>
    <row r="1341" spans="1:16" ht="12.75">
      <c r="A1341" s="408">
        <v>4300</v>
      </c>
      <c r="B1341" s="409" t="s">
        <v>1091</v>
      </c>
      <c r="C1341" s="408" t="s">
        <v>1062</v>
      </c>
      <c r="D1341" s="409" t="s">
        <v>607</v>
      </c>
      <c r="E1341" s="408">
        <v>2.25</v>
      </c>
      <c r="F1341" s="408">
        <v>0</v>
      </c>
      <c r="G1341" s="408">
        <v>0</v>
      </c>
      <c r="H1341" s="408">
        <v>51</v>
      </c>
      <c r="I1341" s="408">
        <v>0</v>
      </c>
      <c r="J1341" s="408">
        <v>51</v>
      </c>
      <c r="K1341" s="408">
        <v>51</v>
      </c>
      <c r="L1341" s="408">
        <v>0</v>
      </c>
      <c r="M1341" s="408">
        <v>51</v>
      </c>
      <c r="N1341" s="408">
        <v>114.75</v>
      </c>
      <c r="O1341" s="408">
        <v>0</v>
      </c>
      <c r="P1341" s="408">
        <v>114.75</v>
      </c>
    </row>
    <row r="1342" spans="1:16" ht="12.75">
      <c r="A1342" s="408">
        <v>4300</v>
      </c>
      <c r="B1342" s="409" t="s">
        <v>1091</v>
      </c>
      <c r="C1342" s="408" t="s">
        <v>1063</v>
      </c>
      <c r="D1342" s="409" t="s">
        <v>609</v>
      </c>
      <c r="E1342" s="408">
        <v>2.25</v>
      </c>
      <c r="F1342" s="408">
        <v>0</v>
      </c>
      <c r="G1342" s="408">
        <v>1</v>
      </c>
      <c r="H1342" s="408">
        <v>119</v>
      </c>
      <c r="I1342" s="408">
        <v>1</v>
      </c>
      <c r="J1342" s="408">
        <v>121</v>
      </c>
      <c r="K1342" s="408">
        <v>119.5</v>
      </c>
      <c r="L1342" s="408">
        <v>0</v>
      </c>
      <c r="M1342" s="408">
        <v>119.5</v>
      </c>
      <c r="N1342" s="408">
        <v>268.88</v>
      </c>
      <c r="O1342" s="408">
        <v>0</v>
      </c>
      <c r="P1342" s="408">
        <v>268.88</v>
      </c>
    </row>
    <row r="1343" spans="1:16" ht="12.75">
      <c r="A1343" s="408">
        <v>4300</v>
      </c>
      <c r="B1343" s="409" t="s">
        <v>1091</v>
      </c>
      <c r="C1343" s="408" t="s">
        <v>1064</v>
      </c>
      <c r="D1343" s="409" t="s">
        <v>1055</v>
      </c>
      <c r="E1343" s="408">
        <v>2.25</v>
      </c>
      <c r="F1343" s="408">
        <v>0</v>
      </c>
      <c r="G1343" s="408">
        <v>2</v>
      </c>
      <c r="H1343" s="408">
        <v>176</v>
      </c>
      <c r="I1343" s="408">
        <v>0</v>
      </c>
      <c r="J1343" s="408">
        <v>178</v>
      </c>
      <c r="K1343" s="408">
        <v>176</v>
      </c>
      <c r="L1343" s="408">
        <v>82</v>
      </c>
      <c r="M1343" s="408">
        <v>94</v>
      </c>
      <c r="N1343" s="408">
        <v>396</v>
      </c>
      <c r="O1343" s="408">
        <v>184.5</v>
      </c>
      <c r="P1343" s="408">
        <v>211.5</v>
      </c>
    </row>
    <row r="1344" spans="1:16" ht="12.75">
      <c r="A1344" s="408">
        <v>4300</v>
      </c>
      <c r="B1344" s="409" t="s">
        <v>1091</v>
      </c>
      <c r="C1344" s="408" t="s">
        <v>1065</v>
      </c>
      <c r="D1344" s="409" t="s">
        <v>1057</v>
      </c>
      <c r="E1344" s="408">
        <v>2.25</v>
      </c>
      <c r="F1344" s="408">
        <v>0</v>
      </c>
      <c r="G1344" s="408">
        <v>0</v>
      </c>
      <c r="H1344" s="408">
        <v>176</v>
      </c>
      <c r="I1344" s="408">
        <v>0</v>
      </c>
      <c r="J1344" s="408">
        <v>176</v>
      </c>
      <c r="K1344" s="408">
        <v>176</v>
      </c>
      <c r="L1344" s="408">
        <v>185</v>
      </c>
      <c r="M1344" s="408">
        <v>-9</v>
      </c>
      <c r="N1344" s="408">
        <v>396</v>
      </c>
      <c r="O1344" s="408">
        <v>416.25</v>
      </c>
      <c r="P1344" s="408">
        <v>-20.25</v>
      </c>
    </row>
    <row r="1345" spans="1:16" ht="12.75">
      <c r="A1345" s="408">
        <v>4300</v>
      </c>
      <c r="B1345" s="409" t="s">
        <v>1091</v>
      </c>
      <c r="C1345" s="408" t="s">
        <v>1107</v>
      </c>
      <c r="D1345" s="409" t="s">
        <v>1098</v>
      </c>
      <c r="E1345" s="408">
        <v>2.25</v>
      </c>
      <c r="F1345" s="408">
        <v>0</v>
      </c>
      <c r="G1345" s="408">
        <v>0</v>
      </c>
      <c r="H1345" s="408">
        <v>133</v>
      </c>
      <c r="I1345" s="408">
        <v>0</v>
      </c>
      <c r="J1345" s="408">
        <v>133</v>
      </c>
      <c r="K1345" s="408">
        <v>133</v>
      </c>
      <c r="L1345" s="408">
        <v>89</v>
      </c>
      <c r="M1345" s="408">
        <v>44</v>
      </c>
      <c r="N1345" s="408">
        <v>299.25</v>
      </c>
      <c r="O1345" s="408">
        <v>200.25</v>
      </c>
      <c r="P1345" s="408">
        <v>99</v>
      </c>
    </row>
    <row r="1346" spans="1:16" ht="12.75">
      <c r="A1346" s="408">
        <v>4300</v>
      </c>
      <c r="B1346" s="409" t="s">
        <v>1091</v>
      </c>
      <c r="C1346" s="408" t="s">
        <v>1077</v>
      </c>
      <c r="D1346" s="409" t="s">
        <v>1078</v>
      </c>
      <c r="E1346" s="408">
        <v>2.25</v>
      </c>
      <c r="F1346" s="408">
        <v>0</v>
      </c>
      <c r="G1346" s="408">
        <v>0</v>
      </c>
      <c r="H1346" s="408">
        <v>28</v>
      </c>
      <c r="I1346" s="408">
        <v>0</v>
      </c>
      <c r="J1346" s="408">
        <v>28</v>
      </c>
      <c r="K1346" s="408">
        <v>28</v>
      </c>
      <c r="L1346" s="408">
        <v>0</v>
      </c>
      <c r="M1346" s="408">
        <v>28</v>
      </c>
      <c r="N1346" s="408">
        <v>63</v>
      </c>
      <c r="O1346" s="408">
        <v>0</v>
      </c>
      <c r="P1346" s="408">
        <v>63</v>
      </c>
    </row>
    <row r="1347" spans="1:16" ht="12.75">
      <c r="A1347" s="408">
        <v>4300</v>
      </c>
      <c r="B1347" s="409" t="s">
        <v>1091</v>
      </c>
      <c r="C1347" s="408" t="s">
        <v>700</v>
      </c>
      <c r="D1347" s="409" t="s">
        <v>648</v>
      </c>
      <c r="E1347" s="408">
        <v>1</v>
      </c>
      <c r="F1347" s="408">
        <v>0</v>
      </c>
      <c r="G1347" s="408">
        <v>2</v>
      </c>
      <c r="H1347" s="408">
        <v>205</v>
      </c>
      <c r="I1347" s="408">
        <v>0</v>
      </c>
      <c r="J1347" s="408">
        <v>207</v>
      </c>
      <c r="K1347" s="408">
        <v>205</v>
      </c>
      <c r="L1347" s="408">
        <v>148</v>
      </c>
      <c r="M1347" s="408">
        <v>57</v>
      </c>
      <c r="N1347" s="408">
        <v>205</v>
      </c>
      <c r="O1347" s="408">
        <v>148</v>
      </c>
      <c r="P1347" s="408">
        <v>57</v>
      </c>
    </row>
    <row r="1348" spans="1:16" ht="12.75">
      <c r="A1348" s="408">
        <v>4300</v>
      </c>
      <c r="B1348" s="409" t="s">
        <v>1091</v>
      </c>
      <c r="C1348" s="408" t="s">
        <v>627</v>
      </c>
      <c r="D1348" s="409" t="s">
        <v>613</v>
      </c>
      <c r="E1348" s="408">
        <v>1</v>
      </c>
      <c r="F1348" s="408">
        <v>0</v>
      </c>
      <c r="G1348" s="408">
        <v>9</v>
      </c>
      <c r="H1348" s="408">
        <v>573</v>
      </c>
      <c r="I1348" s="408">
        <v>7</v>
      </c>
      <c r="J1348" s="408">
        <v>589</v>
      </c>
      <c r="K1348" s="408">
        <v>576.5</v>
      </c>
      <c r="L1348" s="408">
        <v>535</v>
      </c>
      <c r="M1348" s="408">
        <v>41.5</v>
      </c>
      <c r="N1348" s="408">
        <v>576.5</v>
      </c>
      <c r="O1348" s="408">
        <v>535</v>
      </c>
      <c r="P1348" s="408">
        <v>41.5</v>
      </c>
    </row>
    <row r="1349" spans="1:16" ht="12.75">
      <c r="A1349" s="408">
        <v>4300</v>
      </c>
      <c r="B1349" s="409" t="s">
        <v>1091</v>
      </c>
      <c r="C1349" s="408" t="s">
        <v>765</v>
      </c>
      <c r="D1349" s="409" t="s">
        <v>669</v>
      </c>
      <c r="E1349" s="408">
        <v>1.65</v>
      </c>
      <c r="F1349" s="408">
        <v>0</v>
      </c>
      <c r="G1349" s="408">
        <v>0</v>
      </c>
      <c r="H1349" s="408">
        <v>81</v>
      </c>
      <c r="I1349" s="408">
        <v>1</v>
      </c>
      <c r="J1349" s="408">
        <v>82</v>
      </c>
      <c r="K1349" s="408">
        <v>81.5</v>
      </c>
      <c r="L1349" s="408">
        <v>61</v>
      </c>
      <c r="M1349" s="408">
        <v>20.5</v>
      </c>
      <c r="N1349" s="408">
        <v>134.47</v>
      </c>
      <c r="O1349" s="408">
        <v>100.65</v>
      </c>
      <c r="P1349" s="408">
        <v>33.82</v>
      </c>
    </row>
    <row r="1350" spans="1:16" ht="12.75">
      <c r="A1350" s="408">
        <v>4300</v>
      </c>
      <c r="B1350" s="409" t="s">
        <v>1091</v>
      </c>
      <c r="C1350" s="408" t="s">
        <v>629</v>
      </c>
      <c r="D1350" s="409" t="s">
        <v>284</v>
      </c>
      <c r="E1350" s="408">
        <v>2.8</v>
      </c>
      <c r="F1350" s="408">
        <v>0</v>
      </c>
      <c r="G1350" s="408">
        <v>1</v>
      </c>
      <c r="H1350" s="408">
        <v>13</v>
      </c>
      <c r="I1350" s="408">
        <v>0</v>
      </c>
      <c r="J1350" s="408">
        <v>14</v>
      </c>
      <c r="K1350" s="408">
        <v>13</v>
      </c>
      <c r="L1350" s="408">
        <v>10</v>
      </c>
      <c r="M1350" s="408">
        <v>3</v>
      </c>
      <c r="N1350" s="408">
        <v>36.4</v>
      </c>
      <c r="O1350" s="408">
        <v>28</v>
      </c>
      <c r="P1350" s="408">
        <v>8.4</v>
      </c>
    </row>
    <row r="1351" spans="1:16" ht="12.75">
      <c r="A1351" s="408">
        <v>4300</v>
      </c>
      <c r="B1351" s="409" t="s">
        <v>1091</v>
      </c>
      <c r="C1351" s="408" t="s">
        <v>481</v>
      </c>
      <c r="D1351" s="409" t="s">
        <v>482</v>
      </c>
      <c r="E1351" s="408">
        <v>2.25</v>
      </c>
      <c r="F1351" s="408">
        <v>0</v>
      </c>
      <c r="G1351" s="408">
        <v>1</v>
      </c>
      <c r="H1351" s="408">
        <v>23</v>
      </c>
      <c r="I1351" s="408">
        <v>0</v>
      </c>
      <c r="J1351" s="408">
        <v>24</v>
      </c>
      <c r="K1351" s="408">
        <v>23</v>
      </c>
      <c r="L1351" s="408">
        <v>24</v>
      </c>
      <c r="M1351" s="408">
        <v>-1</v>
      </c>
      <c r="N1351" s="408">
        <v>51.75</v>
      </c>
      <c r="O1351" s="408">
        <v>54</v>
      </c>
      <c r="P1351" s="408">
        <v>-2.25</v>
      </c>
    </row>
    <row r="1352" spans="1:16" ht="12.75">
      <c r="A1352" s="408">
        <v>4300</v>
      </c>
      <c r="B1352" s="409" t="s">
        <v>1091</v>
      </c>
      <c r="C1352" s="408" t="s">
        <v>511</v>
      </c>
      <c r="D1352" s="409" t="s">
        <v>290</v>
      </c>
      <c r="E1352" s="408">
        <v>1.65</v>
      </c>
      <c r="F1352" s="408">
        <v>0</v>
      </c>
      <c r="G1352" s="408">
        <v>1</v>
      </c>
      <c r="H1352" s="408">
        <v>28</v>
      </c>
      <c r="I1352" s="408">
        <v>0</v>
      </c>
      <c r="J1352" s="408">
        <v>29</v>
      </c>
      <c r="K1352" s="408">
        <v>28</v>
      </c>
      <c r="L1352" s="408">
        <v>30</v>
      </c>
      <c r="M1352" s="408">
        <v>-2</v>
      </c>
      <c r="N1352" s="408">
        <v>46.2</v>
      </c>
      <c r="O1352" s="408">
        <v>49.5</v>
      </c>
      <c r="P1352" s="408">
        <v>-3.3</v>
      </c>
    </row>
    <row r="1353" spans="1:16" ht="12.75">
      <c r="A1353" s="408">
        <v>4300</v>
      </c>
      <c r="B1353" s="409" t="s">
        <v>1091</v>
      </c>
      <c r="C1353" s="408" t="s">
        <v>1108</v>
      </c>
      <c r="D1353" s="409" t="s">
        <v>1093</v>
      </c>
      <c r="E1353" s="408">
        <v>2.8</v>
      </c>
      <c r="F1353" s="408">
        <v>0</v>
      </c>
      <c r="G1353" s="408">
        <v>0</v>
      </c>
      <c r="H1353" s="408">
        <v>20</v>
      </c>
      <c r="I1353" s="408">
        <v>0</v>
      </c>
      <c r="J1353" s="408">
        <v>20</v>
      </c>
      <c r="K1353" s="408">
        <v>20</v>
      </c>
      <c r="L1353" s="408">
        <v>12</v>
      </c>
      <c r="M1353" s="408">
        <v>8</v>
      </c>
      <c r="N1353" s="408">
        <v>56</v>
      </c>
      <c r="O1353" s="408">
        <v>33.6</v>
      </c>
      <c r="P1353" s="408">
        <v>22.4</v>
      </c>
    </row>
    <row r="1354" spans="1:16" ht="12.75">
      <c r="A1354" s="408">
        <v>4300</v>
      </c>
      <c r="B1354" s="409" t="s">
        <v>1091</v>
      </c>
      <c r="C1354" s="408" t="s">
        <v>870</v>
      </c>
      <c r="D1354" s="409" t="s">
        <v>848</v>
      </c>
      <c r="E1354" s="408">
        <v>2.8</v>
      </c>
      <c r="F1354" s="408">
        <v>0</v>
      </c>
      <c r="G1354" s="408">
        <v>0</v>
      </c>
      <c r="H1354" s="408">
        <v>23</v>
      </c>
      <c r="I1354" s="408">
        <v>0</v>
      </c>
      <c r="J1354" s="408">
        <v>23</v>
      </c>
      <c r="K1354" s="408">
        <v>23</v>
      </c>
      <c r="L1354" s="408">
        <v>23</v>
      </c>
      <c r="M1354" s="408">
        <v>0</v>
      </c>
      <c r="N1354" s="408">
        <v>64.4</v>
      </c>
      <c r="O1354" s="408">
        <v>64.4</v>
      </c>
      <c r="P1354" s="408">
        <v>0</v>
      </c>
    </row>
    <row r="1355" spans="1:16" ht="12.75">
      <c r="A1355" s="408">
        <v>4300</v>
      </c>
      <c r="B1355" s="409" t="s">
        <v>1091</v>
      </c>
      <c r="C1355" s="408" t="s">
        <v>1109</v>
      </c>
      <c r="D1355" s="409" t="s">
        <v>1048</v>
      </c>
      <c r="E1355" s="408">
        <v>2.25</v>
      </c>
      <c r="F1355" s="408">
        <v>0</v>
      </c>
      <c r="G1355" s="408">
        <v>0</v>
      </c>
      <c r="H1355" s="408">
        <v>32</v>
      </c>
      <c r="I1355" s="408">
        <v>0</v>
      </c>
      <c r="J1355" s="408">
        <v>32</v>
      </c>
      <c r="K1355" s="408">
        <v>32</v>
      </c>
      <c r="L1355" s="408">
        <v>34</v>
      </c>
      <c r="M1355" s="408">
        <v>-2</v>
      </c>
      <c r="N1355" s="408">
        <v>72</v>
      </c>
      <c r="O1355" s="408">
        <v>76.5</v>
      </c>
      <c r="P1355" s="408">
        <v>-4.5</v>
      </c>
    </row>
    <row r="1356" spans="1:16" ht="12.75">
      <c r="A1356" s="408">
        <v>4300</v>
      </c>
      <c r="B1356" s="409" t="s">
        <v>1091</v>
      </c>
      <c r="C1356" s="408" t="s">
        <v>1087</v>
      </c>
      <c r="D1356" s="409" t="s">
        <v>1052</v>
      </c>
      <c r="E1356" s="408">
        <v>1.65</v>
      </c>
      <c r="F1356" s="408">
        <v>0</v>
      </c>
      <c r="G1356" s="408">
        <v>0</v>
      </c>
      <c r="H1356" s="408">
        <v>36</v>
      </c>
      <c r="I1356" s="408">
        <v>0</v>
      </c>
      <c r="J1356" s="408">
        <v>36</v>
      </c>
      <c r="K1356" s="408">
        <v>36</v>
      </c>
      <c r="L1356" s="408">
        <v>34</v>
      </c>
      <c r="M1356" s="408">
        <v>2</v>
      </c>
      <c r="N1356" s="408">
        <v>59.4</v>
      </c>
      <c r="O1356" s="408">
        <v>56.1</v>
      </c>
      <c r="P1356" s="408">
        <v>3.3</v>
      </c>
    </row>
    <row r="1357" spans="1:16" ht="12.75">
      <c r="A1357" s="408">
        <v>4300</v>
      </c>
      <c r="B1357" s="409" t="s">
        <v>1091</v>
      </c>
      <c r="C1357" s="408" t="s">
        <v>631</v>
      </c>
      <c r="D1357" s="409" t="s">
        <v>632</v>
      </c>
      <c r="E1357" s="408">
        <v>2.25</v>
      </c>
      <c r="F1357" s="408">
        <v>0</v>
      </c>
      <c r="G1357" s="408">
        <v>3</v>
      </c>
      <c r="H1357" s="408">
        <v>29</v>
      </c>
      <c r="I1357" s="408">
        <v>0</v>
      </c>
      <c r="J1357" s="408">
        <v>32</v>
      </c>
      <c r="K1357" s="408">
        <v>29</v>
      </c>
      <c r="L1357" s="408">
        <v>34</v>
      </c>
      <c r="M1357" s="408">
        <v>-5</v>
      </c>
      <c r="N1357" s="408">
        <v>65.25</v>
      </c>
      <c r="O1357" s="408">
        <v>76.5</v>
      </c>
      <c r="P1357" s="408">
        <v>-11.25</v>
      </c>
    </row>
    <row r="1358" spans="1:16" ht="12.75">
      <c r="A1358" s="408">
        <v>4300</v>
      </c>
      <c r="B1358" s="409" t="s">
        <v>1091</v>
      </c>
      <c r="C1358" s="408" t="s">
        <v>633</v>
      </c>
      <c r="D1358" s="409" t="s">
        <v>607</v>
      </c>
      <c r="E1358" s="408">
        <v>2.25</v>
      </c>
      <c r="F1358" s="408">
        <v>0</v>
      </c>
      <c r="G1358" s="408">
        <v>1</v>
      </c>
      <c r="H1358" s="408">
        <v>53</v>
      </c>
      <c r="I1358" s="408">
        <v>0</v>
      </c>
      <c r="J1358" s="408">
        <v>54</v>
      </c>
      <c r="K1358" s="408">
        <v>53</v>
      </c>
      <c r="L1358" s="408">
        <v>57</v>
      </c>
      <c r="M1358" s="408">
        <v>-4</v>
      </c>
      <c r="N1358" s="408">
        <v>119.25</v>
      </c>
      <c r="O1358" s="408">
        <v>128.25</v>
      </c>
      <c r="P1358" s="408">
        <v>-9</v>
      </c>
    </row>
    <row r="1359" spans="1:16" ht="12.75">
      <c r="A1359" s="408">
        <v>4300</v>
      </c>
      <c r="B1359" s="409" t="s">
        <v>1091</v>
      </c>
      <c r="C1359" s="408" t="s">
        <v>1089</v>
      </c>
      <c r="D1359" s="409" t="s">
        <v>609</v>
      </c>
      <c r="E1359" s="408">
        <v>2.25</v>
      </c>
      <c r="F1359" s="408">
        <v>0</v>
      </c>
      <c r="G1359" s="408">
        <v>0</v>
      </c>
      <c r="H1359" s="408">
        <v>19</v>
      </c>
      <c r="I1359" s="408">
        <v>0</v>
      </c>
      <c r="J1359" s="408">
        <v>19</v>
      </c>
      <c r="K1359" s="408">
        <v>19</v>
      </c>
      <c r="L1359" s="408">
        <v>18</v>
      </c>
      <c r="M1359" s="408">
        <v>1</v>
      </c>
      <c r="N1359" s="408">
        <v>42.75</v>
      </c>
      <c r="O1359" s="408">
        <v>40.5</v>
      </c>
      <c r="P1359" s="408">
        <v>2.25</v>
      </c>
    </row>
    <row r="1360" spans="1:16" ht="12.75">
      <c r="A1360" s="408">
        <v>4300</v>
      </c>
      <c r="B1360" s="409" t="s">
        <v>1091</v>
      </c>
      <c r="C1360" s="408" t="s">
        <v>1090</v>
      </c>
      <c r="D1360" s="409" t="s">
        <v>1055</v>
      </c>
      <c r="E1360" s="408">
        <v>2.25</v>
      </c>
      <c r="F1360" s="408">
        <v>0</v>
      </c>
      <c r="G1360" s="408">
        <v>1</v>
      </c>
      <c r="H1360" s="408">
        <v>49</v>
      </c>
      <c r="I1360" s="408">
        <v>0</v>
      </c>
      <c r="J1360" s="408">
        <v>50</v>
      </c>
      <c r="K1360" s="408">
        <v>49</v>
      </c>
      <c r="L1360" s="408">
        <v>41</v>
      </c>
      <c r="M1360" s="408">
        <v>8</v>
      </c>
      <c r="N1360" s="408">
        <v>110.25</v>
      </c>
      <c r="O1360" s="408">
        <v>92.25</v>
      </c>
      <c r="P1360" s="408">
        <v>18</v>
      </c>
    </row>
    <row r="1361" spans="1:16" ht="12.75">
      <c r="A1361" s="408">
        <v>4300</v>
      </c>
      <c r="B1361" s="409" t="s">
        <v>1091</v>
      </c>
      <c r="C1361" s="408" t="s">
        <v>1110</v>
      </c>
      <c r="D1361" s="409" t="s">
        <v>1057</v>
      </c>
      <c r="E1361" s="408">
        <v>2.25</v>
      </c>
      <c r="F1361" s="408">
        <v>0</v>
      </c>
      <c r="G1361" s="408">
        <v>1</v>
      </c>
      <c r="H1361" s="408">
        <v>47</v>
      </c>
      <c r="I1361" s="408">
        <v>0</v>
      </c>
      <c r="J1361" s="408">
        <v>48</v>
      </c>
      <c r="K1361" s="408">
        <v>47</v>
      </c>
      <c r="L1361" s="408">
        <v>43</v>
      </c>
      <c r="M1361" s="408">
        <v>4</v>
      </c>
      <c r="N1361" s="408">
        <v>105.75</v>
      </c>
      <c r="O1361" s="408">
        <v>96.75</v>
      </c>
      <c r="P1361" s="408">
        <v>9</v>
      </c>
    </row>
    <row r="1362" spans="1:16" ht="12.75">
      <c r="A1362" s="408">
        <v>4300</v>
      </c>
      <c r="B1362" s="409" t="s">
        <v>1091</v>
      </c>
      <c r="C1362" s="408" t="s">
        <v>1111</v>
      </c>
      <c r="D1362" s="409" t="s">
        <v>1098</v>
      </c>
      <c r="E1362" s="408">
        <v>2.25</v>
      </c>
      <c r="F1362" s="408">
        <v>0</v>
      </c>
      <c r="G1362" s="408">
        <v>0</v>
      </c>
      <c r="H1362" s="408">
        <v>26</v>
      </c>
      <c r="I1362" s="408">
        <v>0</v>
      </c>
      <c r="J1362" s="408">
        <v>26</v>
      </c>
      <c r="K1362" s="408">
        <v>26</v>
      </c>
      <c r="L1362" s="408">
        <v>22</v>
      </c>
      <c r="M1362" s="408">
        <v>4</v>
      </c>
      <c r="N1362" s="408">
        <v>58.5</v>
      </c>
      <c r="O1362" s="408">
        <v>49.5</v>
      </c>
      <c r="P1362" s="408">
        <v>9</v>
      </c>
    </row>
    <row r="1363" spans="1:16" ht="12.75">
      <c r="A1363" s="408">
        <v>4300</v>
      </c>
      <c r="B1363" s="409" t="s">
        <v>1091</v>
      </c>
      <c r="C1363" s="408" t="s">
        <v>1112</v>
      </c>
      <c r="D1363" s="409" t="s">
        <v>1078</v>
      </c>
      <c r="E1363" s="408">
        <v>2.25</v>
      </c>
      <c r="F1363" s="408">
        <v>0</v>
      </c>
      <c r="G1363" s="408">
        <v>0</v>
      </c>
      <c r="H1363" s="408">
        <v>8</v>
      </c>
      <c r="I1363" s="408">
        <v>0</v>
      </c>
      <c r="J1363" s="408">
        <v>8</v>
      </c>
      <c r="K1363" s="408">
        <v>8</v>
      </c>
      <c r="L1363" s="408">
        <v>10</v>
      </c>
      <c r="M1363" s="408">
        <v>-2</v>
      </c>
      <c r="N1363" s="408">
        <v>18</v>
      </c>
      <c r="O1363" s="408">
        <v>22.5</v>
      </c>
      <c r="P1363" s="408">
        <v>-4.5</v>
      </c>
    </row>
    <row r="1364" spans="1:16" ht="12.75">
      <c r="A1364" s="408">
        <v>4300</v>
      </c>
      <c r="B1364" s="409" t="s">
        <v>1091</v>
      </c>
      <c r="C1364" s="408" t="s">
        <v>707</v>
      </c>
      <c r="D1364" s="409" t="s">
        <v>648</v>
      </c>
      <c r="E1364" s="408">
        <v>1</v>
      </c>
      <c r="F1364" s="408">
        <v>0</v>
      </c>
      <c r="G1364" s="408">
        <v>1</v>
      </c>
      <c r="H1364" s="408">
        <v>8</v>
      </c>
      <c r="I1364" s="408">
        <v>0</v>
      </c>
      <c r="J1364" s="408">
        <v>9</v>
      </c>
      <c r="K1364" s="408">
        <v>8</v>
      </c>
      <c r="L1364" s="408">
        <v>11</v>
      </c>
      <c r="M1364" s="408">
        <v>-3</v>
      </c>
      <c r="N1364" s="408">
        <v>8</v>
      </c>
      <c r="O1364" s="408">
        <v>11</v>
      </c>
      <c r="P1364" s="408">
        <v>-3</v>
      </c>
    </row>
    <row r="1365" spans="1:16" ht="12.75">
      <c r="A1365" s="408">
        <v>4300</v>
      </c>
      <c r="B1365" s="409" t="s">
        <v>1091</v>
      </c>
      <c r="C1365" s="408" t="s">
        <v>635</v>
      </c>
      <c r="D1365" s="409" t="s">
        <v>613</v>
      </c>
      <c r="E1365" s="408">
        <v>1</v>
      </c>
      <c r="F1365" s="408">
        <v>0</v>
      </c>
      <c r="G1365" s="408">
        <v>1</v>
      </c>
      <c r="H1365" s="408">
        <v>62</v>
      </c>
      <c r="I1365" s="408">
        <v>0</v>
      </c>
      <c r="J1365" s="408">
        <v>63</v>
      </c>
      <c r="K1365" s="408">
        <v>62</v>
      </c>
      <c r="L1365" s="408">
        <v>62</v>
      </c>
      <c r="M1365" s="408">
        <v>0</v>
      </c>
      <c r="N1365" s="408">
        <v>62</v>
      </c>
      <c r="O1365" s="408">
        <v>62</v>
      </c>
      <c r="P1365" s="408">
        <v>0</v>
      </c>
    </row>
    <row r="1366" spans="1:16" ht="12.75">
      <c r="A1366" s="408">
        <v>4300</v>
      </c>
      <c r="B1366" s="409" t="s">
        <v>1091</v>
      </c>
      <c r="C1366" s="408" t="s">
        <v>766</v>
      </c>
      <c r="D1366" s="409" t="s">
        <v>669</v>
      </c>
      <c r="E1366" s="408">
        <v>1.65</v>
      </c>
      <c r="F1366" s="408">
        <v>0</v>
      </c>
      <c r="G1366" s="408">
        <v>0</v>
      </c>
      <c r="H1366" s="408">
        <v>16</v>
      </c>
      <c r="I1366" s="408">
        <v>0</v>
      </c>
      <c r="J1366" s="408">
        <v>16</v>
      </c>
      <c r="K1366" s="408">
        <v>16</v>
      </c>
      <c r="L1366" s="408">
        <v>17</v>
      </c>
      <c r="M1366" s="408">
        <v>-1</v>
      </c>
      <c r="N1366" s="408">
        <v>26.4</v>
      </c>
      <c r="O1366" s="408">
        <v>28.05</v>
      </c>
      <c r="P1366" s="408">
        <v>-1.65</v>
      </c>
    </row>
    <row r="1367" spans="1:16" ht="13.5" thickBot="1">
      <c r="A1367" s="429"/>
      <c r="B1367" s="428"/>
      <c r="C1367" s="427"/>
      <c r="D1367" s="428"/>
      <c r="E1367" s="427"/>
      <c r="F1367" s="427"/>
      <c r="G1367" s="427"/>
      <c r="H1367" s="427"/>
      <c r="I1367" s="427"/>
      <c r="J1367" s="427"/>
      <c r="K1367" s="427"/>
      <c r="L1367" s="427"/>
      <c r="M1367" s="427"/>
      <c r="N1367" s="427"/>
      <c r="O1367" s="427"/>
      <c r="P1367" s="430"/>
    </row>
    <row r="1368" spans="1:16" ht="12.75">
      <c r="A1368" s="416">
        <v>4300</v>
      </c>
      <c r="B1368" s="417" t="s">
        <v>1091</v>
      </c>
      <c r="C1368" s="418" t="s">
        <v>594</v>
      </c>
      <c r="D1368" s="417"/>
      <c r="E1368" s="418"/>
      <c r="F1368" s="418">
        <v>2018</v>
      </c>
      <c r="G1368" s="418">
        <v>169</v>
      </c>
      <c r="H1368" s="418">
        <v>3719</v>
      </c>
      <c r="I1368" s="418">
        <v>66</v>
      </c>
      <c r="J1368" s="418">
        <v>5972</v>
      </c>
      <c r="K1368" s="418">
        <v>5770</v>
      </c>
      <c r="L1368" s="418">
        <v>5024.5</v>
      </c>
      <c r="M1368" s="418">
        <v>745.5</v>
      </c>
      <c r="N1368" s="418">
        <v>10696.38</v>
      </c>
      <c r="O1368" s="418">
        <v>9512.55</v>
      </c>
      <c r="P1368" s="419">
        <v>1183.83</v>
      </c>
    </row>
    <row r="1369" spans="1:16" ht="12.75">
      <c r="A1369" s="420">
        <v>4300</v>
      </c>
      <c r="B1369" s="409" t="s">
        <v>1091</v>
      </c>
      <c r="C1369" s="408" t="s">
        <v>595</v>
      </c>
      <c r="D1369" s="409"/>
      <c r="E1369" s="408"/>
      <c r="F1369" s="408">
        <v>0</v>
      </c>
      <c r="G1369" s="408">
        <v>23</v>
      </c>
      <c r="H1369" s="408">
        <v>372</v>
      </c>
      <c r="I1369" s="408">
        <v>4</v>
      </c>
      <c r="J1369" s="408">
        <v>399</v>
      </c>
      <c r="K1369" s="408">
        <v>374</v>
      </c>
      <c r="L1369" s="408">
        <v>901</v>
      </c>
      <c r="M1369" s="408">
        <v>-527</v>
      </c>
      <c r="N1369" s="408">
        <v>866.35</v>
      </c>
      <c r="O1369" s="408">
        <v>2056.1</v>
      </c>
      <c r="P1369" s="421">
        <v>-1189.75</v>
      </c>
    </row>
    <row r="1370" spans="1:16" ht="12.75">
      <c r="A1370" s="420">
        <v>4300</v>
      </c>
      <c r="B1370" s="409" t="s">
        <v>1091</v>
      </c>
      <c r="C1370" s="408" t="s">
        <v>596</v>
      </c>
      <c r="D1370" s="409"/>
      <c r="E1370" s="408"/>
      <c r="F1370" s="408">
        <v>0</v>
      </c>
      <c r="G1370" s="408">
        <v>15</v>
      </c>
      <c r="H1370" s="408">
        <v>1900</v>
      </c>
      <c r="I1370" s="408">
        <v>11</v>
      </c>
      <c r="J1370" s="408">
        <v>1926</v>
      </c>
      <c r="K1370" s="408">
        <v>1905.5</v>
      </c>
      <c r="L1370" s="408">
        <v>1198</v>
      </c>
      <c r="M1370" s="408">
        <v>707.5</v>
      </c>
      <c r="N1370" s="408">
        <v>3275.05</v>
      </c>
      <c r="O1370" s="408">
        <v>1784.15</v>
      </c>
      <c r="P1370" s="421">
        <v>1490.9</v>
      </c>
    </row>
    <row r="1371" spans="1:16" ht="13.5" thickBot="1">
      <c r="A1371" s="422">
        <v>4300</v>
      </c>
      <c r="B1371" s="411" t="s">
        <v>1091</v>
      </c>
      <c r="C1371" s="410" t="s">
        <v>597</v>
      </c>
      <c r="D1371" s="411"/>
      <c r="E1371" s="410"/>
      <c r="F1371" s="410">
        <v>0</v>
      </c>
      <c r="G1371" s="410">
        <v>11</v>
      </c>
      <c r="H1371" s="410">
        <v>492</v>
      </c>
      <c r="I1371" s="410">
        <v>0</v>
      </c>
      <c r="J1371" s="410">
        <v>503</v>
      </c>
      <c r="K1371" s="410">
        <v>492</v>
      </c>
      <c r="L1371" s="410">
        <v>482</v>
      </c>
      <c r="M1371" s="410">
        <v>10</v>
      </c>
      <c r="N1371" s="410">
        <v>1002.3</v>
      </c>
      <c r="O1371" s="410">
        <v>969.4</v>
      </c>
      <c r="P1371" s="423">
        <v>32.9</v>
      </c>
    </row>
    <row r="1372" spans="1:16" ht="13.5" thickBot="1">
      <c r="A1372" s="424"/>
      <c r="B1372" s="425"/>
      <c r="C1372" s="426" t="s">
        <v>125</v>
      </c>
      <c r="D1372" s="425"/>
      <c r="E1372" s="426"/>
      <c r="F1372" s="426">
        <f aca="true" t="shared" si="19" ref="F1372:P1372">SUM(F1368:F1371)</f>
        <v>2018</v>
      </c>
      <c r="G1372" s="426">
        <f t="shared" si="19"/>
        <v>218</v>
      </c>
      <c r="H1372" s="426">
        <f t="shared" si="19"/>
        <v>6483</v>
      </c>
      <c r="I1372" s="426">
        <f t="shared" si="19"/>
        <v>81</v>
      </c>
      <c r="J1372" s="426">
        <f t="shared" si="19"/>
        <v>8800</v>
      </c>
      <c r="K1372" s="426">
        <f t="shared" si="19"/>
        <v>8541.5</v>
      </c>
      <c r="L1372" s="426">
        <f t="shared" si="19"/>
        <v>7605.5</v>
      </c>
      <c r="M1372" s="426">
        <f t="shared" si="19"/>
        <v>936</v>
      </c>
      <c r="N1372" s="426">
        <f t="shared" si="19"/>
        <v>15840.079999999998</v>
      </c>
      <c r="O1372" s="426">
        <f t="shared" si="19"/>
        <v>14322.199999999999</v>
      </c>
      <c r="P1372" s="426">
        <f t="shared" si="19"/>
        <v>1517.88</v>
      </c>
    </row>
    <row r="1373" spans="1:16" ht="12.75">
      <c r="A1373" s="408">
        <v>5100</v>
      </c>
      <c r="B1373" s="409" t="s">
        <v>1113</v>
      </c>
      <c r="C1373" s="408" t="s">
        <v>1114</v>
      </c>
      <c r="D1373" s="409" t="s">
        <v>757</v>
      </c>
      <c r="E1373" s="408">
        <v>5.9</v>
      </c>
      <c r="F1373" s="408">
        <v>55</v>
      </c>
      <c r="G1373" s="408">
        <v>0</v>
      </c>
      <c r="H1373" s="408">
        <v>139</v>
      </c>
      <c r="I1373" s="408">
        <v>0</v>
      </c>
      <c r="J1373" s="408">
        <v>194</v>
      </c>
      <c r="K1373" s="408">
        <v>194</v>
      </c>
      <c r="L1373" s="408">
        <v>180.5</v>
      </c>
      <c r="M1373" s="408">
        <v>13.5</v>
      </c>
      <c r="N1373" s="408">
        <v>1144.6</v>
      </c>
      <c r="O1373" s="408">
        <v>1064.95</v>
      </c>
      <c r="P1373" s="408">
        <v>79.65</v>
      </c>
    </row>
    <row r="1374" spans="1:16" ht="12.75">
      <c r="A1374" s="408">
        <v>5100</v>
      </c>
      <c r="B1374" s="409" t="s">
        <v>1113</v>
      </c>
      <c r="C1374" s="408" t="s">
        <v>1115</v>
      </c>
      <c r="D1374" s="409" t="s">
        <v>1116</v>
      </c>
      <c r="E1374" s="408">
        <v>5.9</v>
      </c>
      <c r="F1374" s="408">
        <v>22</v>
      </c>
      <c r="G1374" s="408">
        <v>1</v>
      </c>
      <c r="H1374" s="408">
        <v>32</v>
      </c>
      <c r="I1374" s="408">
        <v>0</v>
      </c>
      <c r="J1374" s="408">
        <v>55</v>
      </c>
      <c r="K1374" s="408">
        <v>54</v>
      </c>
      <c r="L1374" s="408">
        <v>46</v>
      </c>
      <c r="M1374" s="408">
        <v>8</v>
      </c>
      <c r="N1374" s="408">
        <v>318.6</v>
      </c>
      <c r="O1374" s="408">
        <v>271.4</v>
      </c>
      <c r="P1374" s="408">
        <v>47.2</v>
      </c>
    </row>
    <row r="1375" spans="1:16" ht="12.75">
      <c r="A1375" s="408">
        <v>5100</v>
      </c>
      <c r="B1375" s="409" t="s">
        <v>1113</v>
      </c>
      <c r="C1375" s="408" t="s">
        <v>770</v>
      </c>
      <c r="D1375" s="409" t="s">
        <v>771</v>
      </c>
      <c r="E1375" s="408">
        <v>5.9</v>
      </c>
      <c r="F1375" s="408">
        <v>23</v>
      </c>
      <c r="G1375" s="408">
        <v>7</v>
      </c>
      <c r="H1375" s="408">
        <v>104</v>
      </c>
      <c r="I1375" s="408">
        <v>1</v>
      </c>
      <c r="J1375" s="408">
        <v>135</v>
      </c>
      <c r="K1375" s="408">
        <v>127.5</v>
      </c>
      <c r="L1375" s="408">
        <v>127</v>
      </c>
      <c r="M1375" s="408">
        <v>0.5</v>
      </c>
      <c r="N1375" s="408">
        <v>752.25</v>
      </c>
      <c r="O1375" s="408">
        <v>749.3</v>
      </c>
      <c r="P1375" s="408">
        <v>2.95</v>
      </c>
    </row>
    <row r="1376" spans="1:16" ht="25.5">
      <c r="A1376" s="408">
        <v>5100</v>
      </c>
      <c r="B1376" s="409" t="s">
        <v>1113</v>
      </c>
      <c r="C1376" s="408" t="s">
        <v>772</v>
      </c>
      <c r="D1376" s="409" t="s">
        <v>773</v>
      </c>
      <c r="E1376" s="408">
        <v>5.9</v>
      </c>
      <c r="F1376" s="408">
        <v>30</v>
      </c>
      <c r="G1376" s="408">
        <v>15</v>
      </c>
      <c r="H1376" s="408">
        <v>142</v>
      </c>
      <c r="I1376" s="408">
        <v>4</v>
      </c>
      <c r="J1376" s="408">
        <v>191</v>
      </c>
      <c r="K1376" s="408">
        <v>174</v>
      </c>
      <c r="L1376" s="408">
        <v>171</v>
      </c>
      <c r="M1376" s="408">
        <v>3</v>
      </c>
      <c r="N1376" s="408">
        <v>1026.6</v>
      </c>
      <c r="O1376" s="408">
        <v>1008.9</v>
      </c>
      <c r="P1376" s="408">
        <v>17.7</v>
      </c>
    </row>
    <row r="1377" spans="1:16" ht="12.75">
      <c r="A1377" s="408">
        <v>5100</v>
      </c>
      <c r="B1377" s="409" t="s">
        <v>1113</v>
      </c>
      <c r="C1377" s="408" t="s">
        <v>1117</v>
      </c>
      <c r="D1377" s="409" t="s">
        <v>771</v>
      </c>
      <c r="E1377" s="408">
        <v>5.9</v>
      </c>
      <c r="F1377" s="408">
        <v>19</v>
      </c>
      <c r="G1377" s="408">
        <v>15</v>
      </c>
      <c r="H1377" s="408">
        <v>78</v>
      </c>
      <c r="I1377" s="408">
        <v>1</v>
      </c>
      <c r="J1377" s="408">
        <v>113</v>
      </c>
      <c r="K1377" s="408">
        <v>97.5</v>
      </c>
      <c r="L1377" s="408">
        <v>111</v>
      </c>
      <c r="M1377" s="408">
        <v>-13.5</v>
      </c>
      <c r="N1377" s="408">
        <v>575.25</v>
      </c>
      <c r="O1377" s="408">
        <v>654.9</v>
      </c>
      <c r="P1377" s="408">
        <v>-79.65</v>
      </c>
    </row>
    <row r="1378" spans="1:16" ht="12.75">
      <c r="A1378" s="408">
        <v>5100</v>
      </c>
      <c r="B1378" s="409" t="s">
        <v>1113</v>
      </c>
      <c r="C1378" s="408" t="s">
        <v>1118</v>
      </c>
      <c r="D1378" s="409" t="s">
        <v>757</v>
      </c>
      <c r="E1378" s="408">
        <v>5.9</v>
      </c>
      <c r="F1378" s="408">
        <v>0</v>
      </c>
      <c r="G1378" s="408">
        <v>0</v>
      </c>
      <c r="H1378" s="408">
        <v>89</v>
      </c>
      <c r="I1378" s="408">
        <v>0</v>
      </c>
      <c r="J1378" s="408">
        <v>89</v>
      </c>
      <c r="K1378" s="408">
        <v>89</v>
      </c>
      <c r="L1378" s="408">
        <v>98</v>
      </c>
      <c r="M1378" s="408">
        <v>-9</v>
      </c>
      <c r="N1378" s="408">
        <v>525.1</v>
      </c>
      <c r="O1378" s="408">
        <v>578.2</v>
      </c>
      <c r="P1378" s="408">
        <v>-53.1</v>
      </c>
    </row>
    <row r="1379" spans="1:16" ht="12.75">
      <c r="A1379" s="408">
        <v>5100</v>
      </c>
      <c r="B1379" s="409" t="s">
        <v>1113</v>
      </c>
      <c r="C1379" s="408" t="s">
        <v>1119</v>
      </c>
      <c r="D1379" s="409" t="s">
        <v>1116</v>
      </c>
      <c r="E1379" s="408">
        <v>5.9</v>
      </c>
      <c r="F1379" s="408">
        <v>0</v>
      </c>
      <c r="G1379" s="408">
        <v>0</v>
      </c>
      <c r="H1379" s="408">
        <v>26</v>
      </c>
      <c r="I1379" s="408">
        <v>0</v>
      </c>
      <c r="J1379" s="408">
        <v>26</v>
      </c>
      <c r="K1379" s="408">
        <v>26</v>
      </c>
      <c r="L1379" s="408">
        <v>24</v>
      </c>
      <c r="M1379" s="408">
        <v>2</v>
      </c>
      <c r="N1379" s="408">
        <v>153.4</v>
      </c>
      <c r="O1379" s="408">
        <v>141.6</v>
      </c>
      <c r="P1379" s="408">
        <v>11.8</v>
      </c>
    </row>
    <row r="1380" spans="1:16" ht="12.75">
      <c r="A1380" s="408">
        <v>5100</v>
      </c>
      <c r="B1380" s="409" t="s">
        <v>1113</v>
      </c>
      <c r="C1380" s="408" t="s">
        <v>1120</v>
      </c>
      <c r="D1380" s="409" t="s">
        <v>771</v>
      </c>
      <c r="E1380" s="408">
        <v>5.9</v>
      </c>
      <c r="F1380" s="408">
        <v>0</v>
      </c>
      <c r="G1380" s="408">
        <v>23</v>
      </c>
      <c r="H1380" s="408">
        <v>124</v>
      </c>
      <c r="I1380" s="408">
        <v>0</v>
      </c>
      <c r="J1380" s="408">
        <v>147</v>
      </c>
      <c r="K1380" s="408">
        <v>124</v>
      </c>
      <c r="L1380" s="408">
        <v>125</v>
      </c>
      <c r="M1380" s="408">
        <v>-1</v>
      </c>
      <c r="N1380" s="408">
        <v>731.6</v>
      </c>
      <c r="O1380" s="408">
        <v>737.5</v>
      </c>
      <c r="P1380" s="408">
        <v>-5.9</v>
      </c>
    </row>
    <row r="1381" spans="1:16" ht="25.5">
      <c r="A1381" s="408">
        <v>5100</v>
      </c>
      <c r="B1381" s="409" t="s">
        <v>1113</v>
      </c>
      <c r="C1381" s="408" t="s">
        <v>774</v>
      </c>
      <c r="D1381" s="409" t="s">
        <v>773</v>
      </c>
      <c r="E1381" s="408">
        <v>5.9</v>
      </c>
      <c r="F1381" s="408">
        <v>0</v>
      </c>
      <c r="G1381" s="408">
        <v>38</v>
      </c>
      <c r="H1381" s="408">
        <v>119</v>
      </c>
      <c r="I1381" s="408">
        <v>2</v>
      </c>
      <c r="J1381" s="408">
        <v>159</v>
      </c>
      <c r="K1381" s="408">
        <v>120</v>
      </c>
      <c r="L1381" s="408">
        <v>127.5</v>
      </c>
      <c r="M1381" s="408">
        <v>-7.5</v>
      </c>
      <c r="N1381" s="408">
        <v>708</v>
      </c>
      <c r="O1381" s="408">
        <v>752.25</v>
      </c>
      <c r="P1381" s="408">
        <v>-44.25</v>
      </c>
    </row>
    <row r="1382" spans="1:16" ht="12.75">
      <c r="A1382" s="408">
        <v>5100</v>
      </c>
      <c r="B1382" s="409" t="s">
        <v>1113</v>
      </c>
      <c r="C1382" s="408" t="s">
        <v>1121</v>
      </c>
      <c r="D1382" s="409" t="s">
        <v>757</v>
      </c>
      <c r="E1382" s="408">
        <v>5.9</v>
      </c>
      <c r="F1382" s="408">
        <v>0</v>
      </c>
      <c r="G1382" s="408">
        <v>0</v>
      </c>
      <c r="H1382" s="408">
        <v>31</v>
      </c>
      <c r="I1382" s="408">
        <v>0</v>
      </c>
      <c r="J1382" s="408">
        <v>31</v>
      </c>
      <c r="K1382" s="408">
        <v>31</v>
      </c>
      <c r="L1382" s="408">
        <v>23</v>
      </c>
      <c r="M1382" s="408">
        <v>8</v>
      </c>
      <c r="N1382" s="408">
        <v>182.9</v>
      </c>
      <c r="O1382" s="408">
        <v>135.7</v>
      </c>
      <c r="P1382" s="408">
        <v>47.2</v>
      </c>
    </row>
    <row r="1383" spans="1:16" ht="12.75">
      <c r="A1383" s="408">
        <v>5100</v>
      </c>
      <c r="B1383" s="409" t="s">
        <v>1113</v>
      </c>
      <c r="C1383" s="408" t="s">
        <v>1122</v>
      </c>
      <c r="D1383" s="409" t="s">
        <v>1116</v>
      </c>
      <c r="E1383" s="408">
        <v>5.9</v>
      </c>
      <c r="F1383" s="408">
        <v>0</v>
      </c>
      <c r="G1383" s="408">
        <v>0</v>
      </c>
      <c r="H1383" s="408">
        <v>12</v>
      </c>
      <c r="I1383" s="408">
        <v>0</v>
      </c>
      <c r="J1383" s="408">
        <v>12</v>
      </c>
      <c r="K1383" s="408">
        <v>12</v>
      </c>
      <c r="L1383" s="408">
        <v>6</v>
      </c>
      <c r="M1383" s="408">
        <v>6</v>
      </c>
      <c r="N1383" s="408">
        <v>70.8</v>
      </c>
      <c r="O1383" s="408">
        <v>35.4</v>
      </c>
      <c r="P1383" s="408">
        <v>35.4</v>
      </c>
    </row>
    <row r="1384" spans="1:16" ht="12.75">
      <c r="A1384" s="408">
        <v>5100</v>
      </c>
      <c r="B1384" s="409" t="s">
        <v>1113</v>
      </c>
      <c r="C1384" s="408" t="s">
        <v>1123</v>
      </c>
      <c r="D1384" s="409" t="s">
        <v>771</v>
      </c>
      <c r="E1384" s="408">
        <v>5.9</v>
      </c>
      <c r="F1384" s="408">
        <v>0</v>
      </c>
      <c r="G1384" s="408">
        <v>2</v>
      </c>
      <c r="H1384" s="408">
        <v>39</v>
      </c>
      <c r="I1384" s="408">
        <v>0</v>
      </c>
      <c r="J1384" s="408">
        <v>41</v>
      </c>
      <c r="K1384" s="408">
        <v>39</v>
      </c>
      <c r="L1384" s="408">
        <v>39</v>
      </c>
      <c r="M1384" s="408">
        <v>0</v>
      </c>
      <c r="N1384" s="408">
        <v>230.1</v>
      </c>
      <c r="O1384" s="408">
        <v>230.1</v>
      </c>
      <c r="P1384" s="408">
        <v>0</v>
      </c>
    </row>
    <row r="1385" spans="1:16" ht="25.5">
      <c r="A1385" s="408">
        <v>5100</v>
      </c>
      <c r="B1385" s="409" t="s">
        <v>1113</v>
      </c>
      <c r="C1385" s="408" t="s">
        <v>1124</v>
      </c>
      <c r="D1385" s="409" t="s">
        <v>773</v>
      </c>
      <c r="E1385" s="408">
        <v>5.9</v>
      </c>
      <c r="F1385" s="408">
        <v>0</v>
      </c>
      <c r="G1385" s="408">
        <v>5</v>
      </c>
      <c r="H1385" s="408">
        <v>23</v>
      </c>
      <c r="I1385" s="408">
        <v>0</v>
      </c>
      <c r="J1385" s="408">
        <v>28</v>
      </c>
      <c r="K1385" s="408">
        <v>23</v>
      </c>
      <c r="L1385" s="408">
        <v>24</v>
      </c>
      <c r="M1385" s="408">
        <v>-1</v>
      </c>
      <c r="N1385" s="408">
        <v>135.7</v>
      </c>
      <c r="O1385" s="408">
        <v>141.6</v>
      </c>
      <c r="P1385" s="408">
        <v>-5.9</v>
      </c>
    </row>
    <row r="1386" spans="1:16" ht="13.5" thickBot="1">
      <c r="A1386" s="429"/>
      <c r="B1386" s="428"/>
      <c r="C1386" s="427"/>
      <c r="D1386" s="428"/>
      <c r="E1386" s="427"/>
      <c r="F1386" s="427"/>
      <c r="G1386" s="427"/>
      <c r="H1386" s="427"/>
      <c r="I1386" s="427"/>
      <c r="J1386" s="427"/>
      <c r="K1386" s="427"/>
      <c r="L1386" s="427"/>
      <c r="M1386" s="427"/>
      <c r="N1386" s="427"/>
      <c r="O1386" s="427"/>
      <c r="P1386" s="430"/>
    </row>
    <row r="1387" spans="1:16" ht="12.75">
      <c r="A1387" s="416">
        <v>5100</v>
      </c>
      <c r="B1387" s="417" t="s">
        <v>1113</v>
      </c>
      <c r="C1387" s="418" t="s">
        <v>594</v>
      </c>
      <c r="D1387" s="417"/>
      <c r="E1387" s="418"/>
      <c r="F1387" s="418">
        <v>130</v>
      </c>
      <c r="G1387" s="418">
        <v>23</v>
      </c>
      <c r="H1387" s="418">
        <v>417</v>
      </c>
      <c r="I1387" s="418">
        <v>5</v>
      </c>
      <c r="J1387" s="418">
        <v>575</v>
      </c>
      <c r="K1387" s="418">
        <v>549.5</v>
      </c>
      <c r="L1387" s="418">
        <v>524.5</v>
      </c>
      <c r="M1387" s="418">
        <v>25</v>
      </c>
      <c r="N1387" s="418">
        <v>3242.05</v>
      </c>
      <c r="O1387" s="418">
        <v>3094.55</v>
      </c>
      <c r="P1387" s="419">
        <v>147.5</v>
      </c>
    </row>
    <row r="1388" spans="1:16" ht="12.75">
      <c r="A1388" s="420">
        <v>5100</v>
      </c>
      <c r="B1388" s="409" t="s">
        <v>1113</v>
      </c>
      <c r="C1388" s="408" t="s">
        <v>595</v>
      </c>
      <c r="D1388" s="409"/>
      <c r="E1388" s="408"/>
      <c r="F1388" s="408">
        <v>19</v>
      </c>
      <c r="G1388" s="408">
        <v>15</v>
      </c>
      <c r="H1388" s="408">
        <v>78</v>
      </c>
      <c r="I1388" s="408">
        <v>1</v>
      </c>
      <c r="J1388" s="408">
        <v>113</v>
      </c>
      <c r="K1388" s="408">
        <v>97.5</v>
      </c>
      <c r="L1388" s="408">
        <v>111</v>
      </c>
      <c r="M1388" s="408">
        <v>-13.5</v>
      </c>
      <c r="N1388" s="408">
        <v>575.25</v>
      </c>
      <c r="O1388" s="408">
        <v>654.9</v>
      </c>
      <c r="P1388" s="421">
        <v>-79.65</v>
      </c>
    </row>
    <row r="1389" spans="1:16" ht="12.75">
      <c r="A1389" s="420">
        <v>5100</v>
      </c>
      <c r="B1389" s="409" t="s">
        <v>1113</v>
      </c>
      <c r="C1389" s="408" t="s">
        <v>596</v>
      </c>
      <c r="D1389" s="409"/>
      <c r="E1389" s="408"/>
      <c r="F1389" s="408">
        <v>0</v>
      </c>
      <c r="G1389" s="408">
        <v>61</v>
      </c>
      <c r="H1389" s="408">
        <v>358</v>
      </c>
      <c r="I1389" s="408">
        <v>2</v>
      </c>
      <c r="J1389" s="408">
        <v>421</v>
      </c>
      <c r="K1389" s="408">
        <v>359</v>
      </c>
      <c r="L1389" s="408">
        <v>374.5</v>
      </c>
      <c r="M1389" s="408">
        <v>-15.5</v>
      </c>
      <c r="N1389" s="408">
        <v>2118.1</v>
      </c>
      <c r="O1389" s="408">
        <v>2209.55</v>
      </c>
      <c r="P1389" s="421">
        <v>-91.45</v>
      </c>
    </row>
    <row r="1390" spans="1:16" ht="13.5" thickBot="1">
      <c r="A1390" s="422">
        <v>5100</v>
      </c>
      <c r="B1390" s="411" t="s">
        <v>1113</v>
      </c>
      <c r="C1390" s="410" t="s">
        <v>597</v>
      </c>
      <c r="D1390" s="411"/>
      <c r="E1390" s="410"/>
      <c r="F1390" s="410">
        <v>0</v>
      </c>
      <c r="G1390" s="410">
        <v>7</v>
      </c>
      <c r="H1390" s="410">
        <v>105</v>
      </c>
      <c r="I1390" s="410">
        <v>0</v>
      </c>
      <c r="J1390" s="410">
        <v>112</v>
      </c>
      <c r="K1390" s="410">
        <v>105</v>
      </c>
      <c r="L1390" s="410">
        <v>92</v>
      </c>
      <c r="M1390" s="410">
        <v>13</v>
      </c>
      <c r="N1390" s="410">
        <v>619.5</v>
      </c>
      <c r="O1390" s="410">
        <v>542.8</v>
      </c>
      <c r="P1390" s="423">
        <v>76.7</v>
      </c>
    </row>
    <row r="1391" spans="1:16" ht="13.5" thickBot="1">
      <c r="A1391" s="424"/>
      <c r="B1391" s="425"/>
      <c r="C1391" s="426" t="s">
        <v>125</v>
      </c>
      <c r="D1391" s="425"/>
      <c r="E1391" s="426"/>
      <c r="F1391" s="426">
        <f aca="true" t="shared" si="20" ref="F1391:P1391">SUM(F1387:F1390)</f>
        <v>149</v>
      </c>
      <c r="G1391" s="426">
        <f t="shared" si="20"/>
        <v>106</v>
      </c>
      <c r="H1391" s="426">
        <f t="shared" si="20"/>
        <v>958</v>
      </c>
      <c r="I1391" s="426">
        <f t="shared" si="20"/>
        <v>8</v>
      </c>
      <c r="J1391" s="426">
        <f t="shared" si="20"/>
        <v>1221</v>
      </c>
      <c r="K1391" s="426">
        <f t="shared" si="20"/>
        <v>1111</v>
      </c>
      <c r="L1391" s="426">
        <f t="shared" si="20"/>
        <v>1102</v>
      </c>
      <c r="M1391" s="426">
        <f t="shared" si="20"/>
        <v>9</v>
      </c>
      <c r="N1391" s="426">
        <f t="shared" si="20"/>
        <v>6554.9</v>
      </c>
      <c r="O1391" s="426">
        <f t="shared" si="20"/>
        <v>6501.8</v>
      </c>
      <c r="P1391" s="426">
        <f t="shared" si="20"/>
        <v>53.099999999999994</v>
      </c>
    </row>
    <row r="1392" spans="1:16" ht="12.75">
      <c r="A1392" s="408">
        <v>5200</v>
      </c>
      <c r="B1392" s="409" t="s">
        <v>1125</v>
      </c>
      <c r="C1392" s="408" t="s">
        <v>1126</v>
      </c>
      <c r="D1392" s="409" t="s">
        <v>650</v>
      </c>
      <c r="E1392" s="408">
        <v>5.9</v>
      </c>
      <c r="F1392" s="408">
        <v>35</v>
      </c>
      <c r="G1392" s="408">
        <v>4</v>
      </c>
      <c r="H1392" s="408">
        <v>218</v>
      </c>
      <c r="I1392" s="408">
        <v>2</v>
      </c>
      <c r="J1392" s="408">
        <v>259</v>
      </c>
      <c r="K1392" s="408">
        <v>254</v>
      </c>
      <c r="L1392" s="408">
        <v>238</v>
      </c>
      <c r="M1392" s="408">
        <v>16</v>
      </c>
      <c r="N1392" s="408">
        <v>1498.6</v>
      </c>
      <c r="O1392" s="408">
        <v>1404.2</v>
      </c>
      <c r="P1392" s="408">
        <v>94.4</v>
      </c>
    </row>
    <row r="1393" spans="1:16" ht="12.75">
      <c r="A1393" s="408">
        <v>5200</v>
      </c>
      <c r="B1393" s="409" t="s">
        <v>1125</v>
      </c>
      <c r="C1393" s="408" t="s">
        <v>954</v>
      </c>
      <c r="D1393" s="409" t="s">
        <v>650</v>
      </c>
      <c r="E1393" s="408">
        <v>5.9</v>
      </c>
      <c r="F1393" s="408">
        <v>0</v>
      </c>
      <c r="G1393" s="408">
        <v>0</v>
      </c>
      <c r="H1393" s="408">
        <v>6</v>
      </c>
      <c r="I1393" s="408">
        <v>0</v>
      </c>
      <c r="J1393" s="408">
        <v>6</v>
      </c>
      <c r="K1393" s="408">
        <v>6</v>
      </c>
      <c r="L1393" s="408">
        <v>0</v>
      </c>
      <c r="M1393" s="408">
        <v>6</v>
      </c>
      <c r="N1393" s="408">
        <v>35.4</v>
      </c>
      <c r="O1393" s="408">
        <v>0</v>
      </c>
      <c r="P1393" s="408">
        <v>35.4</v>
      </c>
    </row>
    <row r="1394" spans="1:16" ht="13.5" thickBot="1">
      <c r="A1394" s="438"/>
      <c r="B1394" s="411"/>
      <c r="C1394" s="410"/>
      <c r="D1394" s="411"/>
      <c r="E1394" s="410"/>
      <c r="F1394" s="410"/>
      <c r="G1394" s="410"/>
      <c r="H1394" s="410"/>
      <c r="I1394" s="410"/>
      <c r="J1394" s="410"/>
      <c r="K1394" s="410"/>
      <c r="L1394" s="410"/>
      <c r="M1394" s="410"/>
      <c r="N1394" s="410"/>
      <c r="O1394" s="410"/>
      <c r="P1394" s="439"/>
    </row>
    <row r="1395" spans="1:16" ht="12.75">
      <c r="A1395" s="416">
        <v>5200</v>
      </c>
      <c r="B1395" s="417" t="s">
        <v>1125</v>
      </c>
      <c r="C1395" s="418" t="s">
        <v>595</v>
      </c>
      <c r="D1395" s="417"/>
      <c r="E1395" s="418"/>
      <c r="F1395" s="418">
        <v>35</v>
      </c>
      <c r="G1395" s="418">
        <v>4</v>
      </c>
      <c r="H1395" s="418">
        <v>218</v>
      </c>
      <c r="I1395" s="418">
        <v>2</v>
      </c>
      <c r="J1395" s="418">
        <v>259</v>
      </c>
      <c r="K1395" s="418">
        <v>254</v>
      </c>
      <c r="L1395" s="418">
        <v>238</v>
      </c>
      <c r="M1395" s="418">
        <v>16</v>
      </c>
      <c r="N1395" s="418">
        <v>1498.6</v>
      </c>
      <c r="O1395" s="418">
        <v>1404.2</v>
      </c>
      <c r="P1395" s="419">
        <v>94.4</v>
      </c>
    </row>
    <row r="1396" spans="1:16" ht="13.5" thickBot="1">
      <c r="A1396" s="431">
        <v>5200</v>
      </c>
      <c r="B1396" s="432" t="s">
        <v>1125</v>
      </c>
      <c r="C1396" s="433" t="s">
        <v>597</v>
      </c>
      <c r="D1396" s="432"/>
      <c r="E1396" s="433"/>
      <c r="F1396" s="433">
        <v>0</v>
      </c>
      <c r="G1396" s="433">
        <v>0</v>
      </c>
      <c r="H1396" s="433">
        <v>6</v>
      </c>
      <c r="I1396" s="433">
        <v>0</v>
      </c>
      <c r="J1396" s="433">
        <v>6</v>
      </c>
      <c r="K1396" s="433">
        <v>6</v>
      </c>
      <c r="L1396" s="433">
        <v>0</v>
      </c>
      <c r="M1396" s="433">
        <v>6</v>
      </c>
      <c r="N1396" s="433">
        <v>35.4</v>
      </c>
      <c r="O1396" s="433">
        <v>0</v>
      </c>
      <c r="P1396" s="434">
        <v>35.4</v>
      </c>
    </row>
    <row r="1397" spans="1:16" ht="13.5" thickBot="1">
      <c r="A1397" s="424"/>
      <c r="B1397" s="425"/>
      <c r="C1397" s="426" t="s">
        <v>125</v>
      </c>
      <c r="D1397" s="425"/>
      <c r="E1397" s="426"/>
      <c r="F1397" s="426">
        <f aca="true" t="shared" si="21" ref="F1397:P1397">SUM(F1395:F1396)</f>
        <v>35</v>
      </c>
      <c r="G1397" s="426">
        <f t="shared" si="21"/>
        <v>4</v>
      </c>
      <c r="H1397" s="426">
        <f t="shared" si="21"/>
        <v>224</v>
      </c>
      <c r="I1397" s="426">
        <f t="shared" si="21"/>
        <v>2</v>
      </c>
      <c r="J1397" s="426">
        <f t="shared" si="21"/>
        <v>265</v>
      </c>
      <c r="K1397" s="426">
        <f t="shared" si="21"/>
        <v>260</v>
      </c>
      <c r="L1397" s="426">
        <f t="shared" si="21"/>
        <v>238</v>
      </c>
      <c r="M1397" s="426">
        <f t="shared" si="21"/>
        <v>22</v>
      </c>
      <c r="N1397" s="426">
        <f t="shared" si="21"/>
        <v>1534</v>
      </c>
      <c r="O1397" s="426">
        <f t="shared" si="21"/>
        <v>1404.2</v>
      </c>
      <c r="P1397" s="426">
        <f t="shared" si="21"/>
        <v>129.8</v>
      </c>
    </row>
    <row r="1398" spans="1:16" ht="12.75">
      <c r="A1398" s="408">
        <v>5300</v>
      </c>
      <c r="B1398" s="409" t="s">
        <v>1127</v>
      </c>
      <c r="C1398" s="408" t="s">
        <v>1126</v>
      </c>
      <c r="D1398" s="409" t="s">
        <v>650</v>
      </c>
      <c r="E1398" s="408">
        <v>5.9</v>
      </c>
      <c r="F1398" s="408">
        <v>44</v>
      </c>
      <c r="G1398" s="408">
        <v>10</v>
      </c>
      <c r="H1398" s="408">
        <v>370</v>
      </c>
      <c r="I1398" s="408">
        <v>2</v>
      </c>
      <c r="J1398" s="408">
        <v>426</v>
      </c>
      <c r="K1398" s="408">
        <v>415</v>
      </c>
      <c r="L1398" s="408">
        <v>414</v>
      </c>
      <c r="M1398" s="408">
        <v>1</v>
      </c>
      <c r="N1398" s="408">
        <v>2448.5</v>
      </c>
      <c r="O1398" s="408">
        <v>2442.6</v>
      </c>
      <c r="P1398" s="408">
        <v>5.9</v>
      </c>
    </row>
    <row r="1399" spans="1:16" ht="12.75">
      <c r="A1399" s="408">
        <v>5300</v>
      </c>
      <c r="B1399" s="409" t="s">
        <v>1127</v>
      </c>
      <c r="C1399" s="408" t="s">
        <v>446</v>
      </c>
      <c r="D1399" s="409" t="s">
        <v>350</v>
      </c>
      <c r="E1399" s="408">
        <v>1</v>
      </c>
      <c r="F1399" s="408">
        <v>0</v>
      </c>
      <c r="G1399" s="408">
        <v>1</v>
      </c>
      <c r="H1399" s="408">
        <v>16</v>
      </c>
      <c r="I1399" s="408">
        <v>0</v>
      </c>
      <c r="J1399" s="408">
        <v>17</v>
      </c>
      <c r="K1399" s="408">
        <v>16</v>
      </c>
      <c r="L1399" s="408">
        <v>7</v>
      </c>
      <c r="M1399" s="408">
        <v>9</v>
      </c>
      <c r="N1399" s="408">
        <v>16</v>
      </c>
      <c r="O1399" s="408">
        <v>7</v>
      </c>
      <c r="P1399" s="408">
        <v>9</v>
      </c>
    </row>
    <row r="1400" spans="1:16" ht="12.75">
      <c r="A1400" s="408">
        <v>5300</v>
      </c>
      <c r="B1400" s="409" t="s">
        <v>1127</v>
      </c>
      <c r="C1400" s="408" t="s">
        <v>737</v>
      </c>
      <c r="D1400" s="409" t="s">
        <v>712</v>
      </c>
      <c r="E1400" s="408">
        <v>1</v>
      </c>
      <c r="F1400" s="408">
        <v>0</v>
      </c>
      <c r="G1400" s="408">
        <v>0</v>
      </c>
      <c r="H1400" s="408">
        <v>2</v>
      </c>
      <c r="I1400" s="408">
        <v>0</v>
      </c>
      <c r="J1400" s="408">
        <v>2</v>
      </c>
      <c r="K1400" s="408">
        <v>2</v>
      </c>
      <c r="L1400" s="408">
        <v>4</v>
      </c>
      <c r="M1400" s="408">
        <v>-2</v>
      </c>
      <c r="N1400" s="408">
        <v>2</v>
      </c>
      <c r="O1400" s="408">
        <v>4</v>
      </c>
      <c r="P1400" s="408">
        <v>-2</v>
      </c>
    </row>
    <row r="1401" spans="1:16" ht="12.75">
      <c r="A1401" s="408">
        <v>5300</v>
      </c>
      <c r="B1401" s="409" t="s">
        <v>1127</v>
      </c>
      <c r="C1401" s="408" t="s">
        <v>954</v>
      </c>
      <c r="D1401" s="409" t="s">
        <v>650</v>
      </c>
      <c r="E1401" s="408">
        <v>5.9</v>
      </c>
      <c r="F1401" s="408">
        <v>0</v>
      </c>
      <c r="G1401" s="408">
        <v>1</v>
      </c>
      <c r="H1401" s="408">
        <v>4</v>
      </c>
      <c r="I1401" s="408">
        <v>0</v>
      </c>
      <c r="J1401" s="408">
        <v>5</v>
      </c>
      <c r="K1401" s="408">
        <v>4</v>
      </c>
      <c r="L1401" s="408">
        <v>8</v>
      </c>
      <c r="M1401" s="408">
        <v>-4</v>
      </c>
      <c r="N1401" s="408">
        <v>23.6</v>
      </c>
      <c r="O1401" s="408">
        <v>47.2</v>
      </c>
      <c r="P1401" s="408">
        <v>-23.6</v>
      </c>
    </row>
    <row r="1402" spans="1:16" ht="13.5" thickBot="1">
      <c r="A1402" s="429"/>
      <c r="B1402" s="428"/>
      <c r="C1402" s="427"/>
      <c r="D1402" s="428"/>
      <c r="E1402" s="427"/>
      <c r="F1402" s="427"/>
      <c r="G1402" s="427"/>
      <c r="H1402" s="427"/>
      <c r="I1402" s="427"/>
      <c r="J1402" s="427"/>
      <c r="K1402" s="427"/>
      <c r="L1402" s="427"/>
      <c r="M1402" s="427"/>
      <c r="N1402" s="427"/>
      <c r="O1402" s="427"/>
      <c r="P1402" s="430"/>
    </row>
    <row r="1403" spans="1:16" ht="12.75">
      <c r="A1403" s="416">
        <v>5300</v>
      </c>
      <c r="B1403" s="417" t="s">
        <v>1127</v>
      </c>
      <c r="C1403" s="418" t="s">
        <v>595</v>
      </c>
      <c r="D1403" s="417"/>
      <c r="E1403" s="418"/>
      <c r="F1403" s="418">
        <v>44</v>
      </c>
      <c r="G1403" s="418">
        <v>10</v>
      </c>
      <c r="H1403" s="418">
        <v>370</v>
      </c>
      <c r="I1403" s="418">
        <v>2</v>
      </c>
      <c r="J1403" s="418">
        <v>426</v>
      </c>
      <c r="K1403" s="418">
        <v>415</v>
      </c>
      <c r="L1403" s="418">
        <v>414</v>
      </c>
      <c r="M1403" s="418">
        <v>1</v>
      </c>
      <c r="N1403" s="418">
        <v>2448.5</v>
      </c>
      <c r="O1403" s="418">
        <v>2442.6</v>
      </c>
      <c r="P1403" s="419">
        <v>5.9</v>
      </c>
    </row>
    <row r="1404" spans="1:16" ht="12.75">
      <c r="A1404" s="420">
        <v>5300</v>
      </c>
      <c r="B1404" s="409" t="s">
        <v>1127</v>
      </c>
      <c r="C1404" s="408" t="s">
        <v>596</v>
      </c>
      <c r="D1404" s="409"/>
      <c r="E1404" s="408"/>
      <c r="F1404" s="408">
        <v>0</v>
      </c>
      <c r="G1404" s="408">
        <v>1</v>
      </c>
      <c r="H1404" s="408">
        <v>16</v>
      </c>
      <c r="I1404" s="408">
        <v>0</v>
      </c>
      <c r="J1404" s="408">
        <v>17</v>
      </c>
      <c r="K1404" s="408">
        <v>16</v>
      </c>
      <c r="L1404" s="408">
        <v>7</v>
      </c>
      <c r="M1404" s="408">
        <v>9</v>
      </c>
      <c r="N1404" s="408">
        <v>16</v>
      </c>
      <c r="O1404" s="408">
        <v>7</v>
      </c>
      <c r="P1404" s="421">
        <v>9</v>
      </c>
    </row>
    <row r="1405" spans="1:16" ht="13.5" thickBot="1">
      <c r="A1405" s="431">
        <v>5300</v>
      </c>
      <c r="B1405" s="432" t="s">
        <v>1127</v>
      </c>
      <c r="C1405" s="433" t="s">
        <v>597</v>
      </c>
      <c r="D1405" s="432"/>
      <c r="E1405" s="433"/>
      <c r="F1405" s="433">
        <v>0</v>
      </c>
      <c r="G1405" s="433">
        <v>1</v>
      </c>
      <c r="H1405" s="433">
        <v>6</v>
      </c>
      <c r="I1405" s="433">
        <v>0</v>
      </c>
      <c r="J1405" s="433">
        <v>7</v>
      </c>
      <c r="K1405" s="433">
        <v>6</v>
      </c>
      <c r="L1405" s="433">
        <v>12</v>
      </c>
      <c r="M1405" s="433">
        <v>-6</v>
      </c>
      <c r="N1405" s="433">
        <v>25.6</v>
      </c>
      <c r="O1405" s="433">
        <v>51.2</v>
      </c>
      <c r="P1405" s="434">
        <v>-25.6</v>
      </c>
    </row>
    <row r="1406" spans="1:16" ht="13.5" thickBot="1">
      <c r="A1406" s="435"/>
      <c r="B1406" s="436"/>
      <c r="C1406" s="426" t="s">
        <v>125</v>
      </c>
      <c r="D1406" s="436"/>
      <c r="E1406" s="437"/>
      <c r="F1406" s="426">
        <f aca="true" t="shared" si="22" ref="F1406:P1406">SUM(F1403:F1405)</f>
        <v>44</v>
      </c>
      <c r="G1406" s="426">
        <f t="shared" si="22"/>
        <v>12</v>
      </c>
      <c r="H1406" s="426">
        <f t="shared" si="22"/>
        <v>392</v>
      </c>
      <c r="I1406" s="426">
        <f t="shared" si="22"/>
        <v>2</v>
      </c>
      <c r="J1406" s="426">
        <f t="shared" si="22"/>
        <v>450</v>
      </c>
      <c r="K1406" s="426">
        <f t="shared" si="22"/>
        <v>437</v>
      </c>
      <c r="L1406" s="426">
        <f t="shared" si="22"/>
        <v>433</v>
      </c>
      <c r="M1406" s="426">
        <f t="shared" si="22"/>
        <v>4</v>
      </c>
      <c r="N1406" s="426">
        <f t="shared" si="22"/>
        <v>2490.1</v>
      </c>
      <c r="O1406" s="426">
        <f t="shared" si="22"/>
        <v>2500.7999999999997</v>
      </c>
      <c r="P1406" s="426">
        <f t="shared" si="22"/>
        <v>-10.700000000000001</v>
      </c>
    </row>
    <row r="1407" spans="1:16" ht="12.75">
      <c r="A1407" s="408">
        <v>5400</v>
      </c>
      <c r="B1407" s="409" t="s">
        <v>1128</v>
      </c>
      <c r="C1407" s="408" t="s">
        <v>1114</v>
      </c>
      <c r="D1407" s="409" t="s">
        <v>757</v>
      </c>
      <c r="E1407" s="408">
        <v>5.9</v>
      </c>
      <c r="F1407" s="408">
        <v>56</v>
      </c>
      <c r="G1407" s="408">
        <v>4</v>
      </c>
      <c r="H1407" s="408">
        <v>124</v>
      </c>
      <c r="I1407" s="408">
        <v>0</v>
      </c>
      <c r="J1407" s="408">
        <v>184</v>
      </c>
      <c r="K1407" s="408">
        <v>180</v>
      </c>
      <c r="L1407" s="408">
        <v>179.5</v>
      </c>
      <c r="M1407" s="408">
        <v>0.5</v>
      </c>
      <c r="N1407" s="408">
        <v>1062</v>
      </c>
      <c r="O1407" s="408">
        <v>1059.05</v>
      </c>
      <c r="P1407" s="408">
        <v>2.95</v>
      </c>
    </row>
    <row r="1408" spans="1:16" ht="12.75">
      <c r="A1408" s="408">
        <v>5400</v>
      </c>
      <c r="B1408" s="409" t="s">
        <v>1128</v>
      </c>
      <c r="C1408" s="408" t="s">
        <v>770</v>
      </c>
      <c r="D1408" s="409" t="s">
        <v>771</v>
      </c>
      <c r="E1408" s="408">
        <v>5.9</v>
      </c>
      <c r="F1408" s="408">
        <v>37</v>
      </c>
      <c r="G1408" s="408">
        <v>5</v>
      </c>
      <c r="H1408" s="408">
        <v>105</v>
      </c>
      <c r="I1408" s="408">
        <v>0</v>
      </c>
      <c r="J1408" s="408">
        <v>147</v>
      </c>
      <c r="K1408" s="408">
        <v>142</v>
      </c>
      <c r="L1408" s="408">
        <v>131</v>
      </c>
      <c r="M1408" s="408">
        <v>11</v>
      </c>
      <c r="N1408" s="408">
        <v>837.8</v>
      </c>
      <c r="O1408" s="408">
        <v>772.9</v>
      </c>
      <c r="P1408" s="408">
        <v>64.9</v>
      </c>
    </row>
    <row r="1409" spans="1:16" ht="12.75">
      <c r="A1409" s="408">
        <v>5400</v>
      </c>
      <c r="B1409" s="409" t="s">
        <v>1128</v>
      </c>
      <c r="C1409" s="408" t="s">
        <v>756</v>
      </c>
      <c r="D1409" s="409" t="s">
        <v>757</v>
      </c>
      <c r="E1409" s="408">
        <v>5.9</v>
      </c>
      <c r="F1409" s="408">
        <v>0</v>
      </c>
      <c r="G1409" s="408">
        <v>1</v>
      </c>
      <c r="H1409" s="408">
        <v>16</v>
      </c>
      <c r="I1409" s="408">
        <v>0</v>
      </c>
      <c r="J1409" s="408">
        <v>17</v>
      </c>
      <c r="K1409" s="408">
        <v>16</v>
      </c>
      <c r="L1409" s="408">
        <v>52.5</v>
      </c>
      <c r="M1409" s="408">
        <v>-36.5</v>
      </c>
      <c r="N1409" s="408">
        <v>94.4</v>
      </c>
      <c r="O1409" s="408">
        <v>309.75</v>
      </c>
      <c r="P1409" s="408">
        <v>-215.35</v>
      </c>
    </row>
    <row r="1410" spans="1:16" ht="12.75">
      <c r="A1410" s="408">
        <v>5400</v>
      </c>
      <c r="B1410" s="409" t="s">
        <v>1128</v>
      </c>
      <c r="C1410" s="408" t="s">
        <v>1129</v>
      </c>
      <c r="D1410" s="409" t="s">
        <v>1116</v>
      </c>
      <c r="E1410" s="408">
        <v>5.9</v>
      </c>
      <c r="F1410" s="408">
        <v>14</v>
      </c>
      <c r="G1410" s="408">
        <v>0</v>
      </c>
      <c r="H1410" s="408">
        <v>13</v>
      </c>
      <c r="I1410" s="408">
        <v>0</v>
      </c>
      <c r="J1410" s="408">
        <v>27</v>
      </c>
      <c r="K1410" s="408">
        <v>27</v>
      </c>
      <c r="L1410" s="408">
        <v>20</v>
      </c>
      <c r="M1410" s="408">
        <v>7</v>
      </c>
      <c r="N1410" s="408">
        <v>159.3</v>
      </c>
      <c r="O1410" s="408">
        <v>118</v>
      </c>
      <c r="P1410" s="408">
        <v>41.3</v>
      </c>
    </row>
    <row r="1411" spans="1:16" ht="12.75">
      <c r="A1411" s="408">
        <v>5400</v>
      </c>
      <c r="B1411" s="409" t="s">
        <v>1128</v>
      </c>
      <c r="C1411" s="408" t="s">
        <v>1117</v>
      </c>
      <c r="D1411" s="409" t="s">
        <v>771</v>
      </c>
      <c r="E1411" s="408">
        <v>5.9</v>
      </c>
      <c r="F1411" s="408">
        <v>19</v>
      </c>
      <c r="G1411" s="408">
        <v>4</v>
      </c>
      <c r="H1411" s="408">
        <v>82</v>
      </c>
      <c r="I1411" s="408">
        <v>1</v>
      </c>
      <c r="J1411" s="408">
        <v>106</v>
      </c>
      <c r="K1411" s="408">
        <v>101.5</v>
      </c>
      <c r="L1411" s="408">
        <v>120.5</v>
      </c>
      <c r="M1411" s="408">
        <v>-19</v>
      </c>
      <c r="N1411" s="408">
        <v>598.85</v>
      </c>
      <c r="O1411" s="408">
        <v>710.95</v>
      </c>
      <c r="P1411" s="408">
        <v>-112.1</v>
      </c>
    </row>
    <row r="1412" spans="1:16" ht="12.75">
      <c r="A1412" s="408">
        <v>5400</v>
      </c>
      <c r="B1412" s="409" t="s">
        <v>1128</v>
      </c>
      <c r="C1412" s="408" t="s">
        <v>1118</v>
      </c>
      <c r="D1412" s="409" t="s">
        <v>757</v>
      </c>
      <c r="E1412" s="408">
        <v>5.9</v>
      </c>
      <c r="F1412" s="408">
        <v>0</v>
      </c>
      <c r="G1412" s="408">
        <v>0</v>
      </c>
      <c r="H1412" s="408">
        <v>43</v>
      </c>
      <c r="I1412" s="408">
        <v>0</v>
      </c>
      <c r="J1412" s="408">
        <v>43</v>
      </c>
      <c r="K1412" s="408">
        <v>43</v>
      </c>
      <c r="L1412" s="408">
        <v>13</v>
      </c>
      <c r="M1412" s="408">
        <v>30</v>
      </c>
      <c r="N1412" s="408">
        <v>253.7</v>
      </c>
      <c r="O1412" s="408">
        <v>76.7</v>
      </c>
      <c r="P1412" s="408">
        <v>177</v>
      </c>
    </row>
    <row r="1413" spans="1:16" ht="12.75">
      <c r="A1413" s="408">
        <v>5400</v>
      </c>
      <c r="B1413" s="409" t="s">
        <v>1128</v>
      </c>
      <c r="C1413" s="408" t="s">
        <v>1120</v>
      </c>
      <c r="D1413" s="409" t="s">
        <v>771</v>
      </c>
      <c r="E1413" s="408">
        <v>5.9</v>
      </c>
      <c r="F1413" s="408">
        <v>0</v>
      </c>
      <c r="G1413" s="408">
        <v>0</v>
      </c>
      <c r="H1413" s="408">
        <v>26</v>
      </c>
      <c r="I1413" s="408">
        <v>0</v>
      </c>
      <c r="J1413" s="408">
        <v>26</v>
      </c>
      <c r="K1413" s="408">
        <v>26</v>
      </c>
      <c r="L1413" s="408">
        <v>7</v>
      </c>
      <c r="M1413" s="408">
        <v>19</v>
      </c>
      <c r="N1413" s="408">
        <v>153.4</v>
      </c>
      <c r="O1413" s="408">
        <v>41.3</v>
      </c>
      <c r="P1413" s="408">
        <v>112.1</v>
      </c>
    </row>
    <row r="1414" spans="1:16" ht="12.75">
      <c r="A1414" s="408">
        <v>5400</v>
      </c>
      <c r="B1414" s="409" t="s">
        <v>1128</v>
      </c>
      <c r="C1414" s="408" t="s">
        <v>1121</v>
      </c>
      <c r="D1414" s="409" t="s">
        <v>757</v>
      </c>
      <c r="E1414" s="408">
        <v>5.9</v>
      </c>
      <c r="F1414" s="408">
        <v>0</v>
      </c>
      <c r="G1414" s="408">
        <v>0</v>
      </c>
      <c r="H1414" s="408">
        <v>20</v>
      </c>
      <c r="I1414" s="408">
        <v>1</v>
      </c>
      <c r="J1414" s="408">
        <v>21</v>
      </c>
      <c r="K1414" s="408">
        <v>20.5</v>
      </c>
      <c r="L1414" s="408">
        <v>16</v>
      </c>
      <c r="M1414" s="408">
        <v>4.5</v>
      </c>
      <c r="N1414" s="408">
        <v>120.95</v>
      </c>
      <c r="O1414" s="408">
        <v>94.4</v>
      </c>
      <c r="P1414" s="408">
        <v>26.55</v>
      </c>
    </row>
    <row r="1415" spans="1:16" ht="12.75">
      <c r="A1415" s="408">
        <v>5400</v>
      </c>
      <c r="B1415" s="409" t="s">
        <v>1128</v>
      </c>
      <c r="C1415" s="408" t="s">
        <v>1123</v>
      </c>
      <c r="D1415" s="409" t="s">
        <v>771</v>
      </c>
      <c r="E1415" s="408">
        <v>5.9</v>
      </c>
      <c r="F1415" s="408">
        <v>0</v>
      </c>
      <c r="G1415" s="408">
        <v>8</v>
      </c>
      <c r="H1415" s="408">
        <v>22</v>
      </c>
      <c r="I1415" s="408">
        <v>0</v>
      </c>
      <c r="J1415" s="408">
        <v>30</v>
      </c>
      <c r="K1415" s="408">
        <v>22</v>
      </c>
      <c r="L1415" s="408">
        <v>27</v>
      </c>
      <c r="M1415" s="408">
        <v>-5</v>
      </c>
      <c r="N1415" s="408">
        <v>129.8</v>
      </c>
      <c r="O1415" s="408">
        <v>159.3</v>
      </c>
      <c r="P1415" s="408">
        <v>-29.5</v>
      </c>
    </row>
    <row r="1416" spans="1:16" ht="13.5" thickBot="1">
      <c r="A1416" s="429"/>
      <c r="B1416" s="428"/>
      <c r="C1416" s="427"/>
      <c r="D1416" s="428"/>
      <c r="E1416" s="427"/>
      <c r="F1416" s="427"/>
      <c r="G1416" s="427"/>
      <c r="H1416" s="427"/>
      <c r="I1416" s="427"/>
      <c r="J1416" s="427"/>
      <c r="K1416" s="427"/>
      <c r="L1416" s="427"/>
      <c r="M1416" s="427"/>
      <c r="N1416" s="427"/>
      <c r="O1416" s="427"/>
      <c r="P1416" s="430"/>
    </row>
    <row r="1417" spans="1:16" ht="12.75">
      <c r="A1417" s="416">
        <v>5400</v>
      </c>
      <c r="B1417" s="417" t="s">
        <v>1128</v>
      </c>
      <c r="C1417" s="418" t="s">
        <v>594</v>
      </c>
      <c r="D1417" s="417"/>
      <c r="E1417" s="418"/>
      <c r="F1417" s="418">
        <v>93</v>
      </c>
      <c r="G1417" s="418">
        <v>9</v>
      </c>
      <c r="H1417" s="418">
        <v>229</v>
      </c>
      <c r="I1417" s="418">
        <v>0</v>
      </c>
      <c r="J1417" s="418">
        <v>331</v>
      </c>
      <c r="K1417" s="418">
        <v>322</v>
      </c>
      <c r="L1417" s="418">
        <v>310.5</v>
      </c>
      <c r="M1417" s="418">
        <v>11.5</v>
      </c>
      <c r="N1417" s="418">
        <v>1899.8</v>
      </c>
      <c r="O1417" s="418">
        <v>1831.95</v>
      </c>
      <c r="P1417" s="419">
        <v>67.85</v>
      </c>
    </row>
    <row r="1418" spans="1:16" ht="12.75">
      <c r="A1418" s="420">
        <v>5400</v>
      </c>
      <c r="B1418" s="409" t="s">
        <v>1128</v>
      </c>
      <c r="C1418" s="408" t="s">
        <v>595</v>
      </c>
      <c r="D1418" s="409"/>
      <c r="E1418" s="408"/>
      <c r="F1418" s="408">
        <v>33</v>
      </c>
      <c r="G1418" s="408">
        <v>5</v>
      </c>
      <c r="H1418" s="408">
        <v>111</v>
      </c>
      <c r="I1418" s="408">
        <v>1</v>
      </c>
      <c r="J1418" s="408">
        <v>150</v>
      </c>
      <c r="K1418" s="408">
        <v>144.5</v>
      </c>
      <c r="L1418" s="408">
        <v>193</v>
      </c>
      <c r="M1418" s="408">
        <v>-48.5</v>
      </c>
      <c r="N1418" s="408">
        <v>852.55</v>
      </c>
      <c r="O1418" s="408">
        <v>1138.7</v>
      </c>
      <c r="P1418" s="421">
        <v>-286.15</v>
      </c>
    </row>
    <row r="1419" spans="1:16" ht="12.75">
      <c r="A1419" s="420">
        <v>5400</v>
      </c>
      <c r="B1419" s="409" t="s">
        <v>1128</v>
      </c>
      <c r="C1419" s="408" t="s">
        <v>596</v>
      </c>
      <c r="D1419" s="409"/>
      <c r="E1419" s="408"/>
      <c r="F1419" s="408">
        <v>0</v>
      </c>
      <c r="G1419" s="408">
        <v>0</v>
      </c>
      <c r="H1419" s="408">
        <v>69</v>
      </c>
      <c r="I1419" s="408">
        <v>0</v>
      </c>
      <c r="J1419" s="408">
        <v>69</v>
      </c>
      <c r="K1419" s="408">
        <v>69</v>
      </c>
      <c r="L1419" s="408">
        <v>20</v>
      </c>
      <c r="M1419" s="408">
        <v>49</v>
      </c>
      <c r="N1419" s="408">
        <v>407.1</v>
      </c>
      <c r="O1419" s="408">
        <v>118</v>
      </c>
      <c r="P1419" s="421">
        <v>289.1</v>
      </c>
    </row>
    <row r="1420" spans="1:16" ht="13.5" thickBot="1">
      <c r="A1420" s="422">
        <v>5400</v>
      </c>
      <c r="B1420" s="411" t="s">
        <v>1128</v>
      </c>
      <c r="C1420" s="410" t="s">
        <v>597</v>
      </c>
      <c r="D1420" s="411"/>
      <c r="E1420" s="410"/>
      <c r="F1420" s="410">
        <v>0</v>
      </c>
      <c r="G1420" s="410">
        <v>8</v>
      </c>
      <c r="H1420" s="410">
        <v>42</v>
      </c>
      <c r="I1420" s="410">
        <v>1</v>
      </c>
      <c r="J1420" s="410">
        <v>51</v>
      </c>
      <c r="K1420" s="410">
        <v>42.5</v>
      </c>
      <c r="L1420" s="410">
        <v>43</v>
      </c>
      <c r="M1420" s="410">
        <v>-0.5</v>
      </c>
      <c r="N1420" s="410">
        <v>250.75</v>
      </c>
      <c r="O1420" s="410">
        <v>253.7</v>
      </c>
      <c r="P1420" s="423">
        <v>-2.95</v>
      </c>
    </row>
    <row r="1421" spans="1:16" ht="13.5" thickBot="1">
      <c r="A1421" s="424"/>
      <c r="B1421" s="425"/>
      <c r="C1421" s="426" t="s">
        <v>125</v>
      </c>
      <c r="D1421" s="425"/>
      <c r="E1421" s="426"/>
      <c r="F1421" s="426">
        <f aca="true" t="shared" si="23" ref="F1421:P1421">SUM(F1417:F1420)</f>
        <v>126</v>
      </c>
      <c r="G1421" s="426">
        <f t="shared" si="23"/>
        <v>22</v>
      </c>
      <c r="H1421" s="426">
        <f t="shared" si="23"/>
        <v>451</v>
      </c>
      <c r="I1421" s="426">
        <f t="shared" si="23"/>
        <v>2</v>
      </c>
      <c r="J1421" s="426">
        <f t="shared" si="23"/>
        <v>601</v>
      </c>
      <c r="K1421" s="426">
        <f t="shared" si="23"/>
        <v>578</v>
      </c>
      <c r="L1421" s="426">
        <f t="shared" si="23"/>
        <v>566.5</v>
      </c>
      <c r="M1421" s="426">
        <f t="shared" si="23"/>
        <v>11.5</v>
      </c>
      <c r="N1421" s="426">
        <f t="shared" si="23"/>
        <v>3410.2</v>
      </c>
      <c r="O1421" s="426">
        <f t="shared" si="23"/>
        <v>3342.35</v>
      </c>
      <c r="P1421" s="426">
        <f t="shared" si="23"/>
        <v>67.85000000000004</v>
      </c>
    </row>
    <row r="1422" spans="1:16" ht="12.75">
      <c r="A1422" s="408">
        <v>5500</v>
      </c>
      <c r="B1422" s="409" t="s">
        <v>1130</v>
      </c>
      <c r="C1422" s="408" t="s">
        <v>604</v>
      </c>
      <c r="D1422" s="409" t="s">
        <v>605</v>
      </c>
      <c r="E1422" s="408">
        <v>1.65</v>
      </c>
      <c r="F1422" s="408">
        <v>99</v>
      </c>
      <c r="G1422" s="408">
        <v>0</v>
      </c>
      <c r="H1422" s="408">
        <v>24</v>
      </c>
      <c r="I1422" s="408">
        <v>1</v>
      </c>
      <c r="J1422" s="408">
        <v>124</v>
      </c>
      <c r="K1422" s="408">
        <v>123.5</v>
      </c>
      <c r="L1422" s="408">
        <v>0</v>
      </c>
      <c r="M1422" s="408">
        <v>123.5</v>
      </c>
      <c r="N1422" s="408">
        <v>203.77</v>
      </c>
      <c r="O1422" s="408">
        <v>0</v>
      </c>
      <c r="P1422" s="408">
        <v>203.77</v>
      </c>
    </row>
    <row r="1423" spans="1:16" ht="12.75">
      <c r="A1423" s="408">
        <v>5500</v>
      </c>
      <c r="B1423" s="409" t="s">
        <v>1130</v>
      </c>
      <c r="C1423" s="408" t="s">
        <v>612</v>
      </c>
      <c r="D1423" s="409" t="s">
        <v>613</v>
      </c>
      <c r="E1423" s="408">
        <v>1</v>
      </c>
      <c r="F1423" s="408">
        <v>361</v>
      </c>
      <c r="G1423" s="408">
        <v>3</v>
      </c>
      <c r="H1423" s="408">
        <v>611</v>
      </c>
      <c r="I1423" s="408">
        <v>5</v>
      </c>
      <c r="J1423" s="408">
        <v>980</v>
      </c>
      <c r="K1423" s="408">
        <v>974.5</v>
      </c>
      <c r="L1423" s="408">
        <v>614.5</v>
      </c>
      <c r="M1423" s="408">
        <v>360</v>
      </c>
      <c r="N1423" s="408">
        <v>974.5</v>
      </c>
      <c r="O1423" s="408">
        <v>614.5</v>
      </c>
      <c r="P1423" s="408">
        <v>360</v>
      </c>
    </row>
    <row r="1424" spans="1:16" ht="13.5" thickBot="1">
      <c r="A1424" s="410"/>
      <c r="B1424" s="411"/>
      <c r="C1424" s="410"/>
      <c r="D1424" s="411"/>
      <c r="E1424" s="410"/>
      <c r="F1424" s="410"/>
      <c r="G1424" s="410"/>
      <c r="H1424" s="410"/>
      <c r="I1424" s="410"/>
      <c r="J1424" s="410"/>
      <c r="K1424" s="410"/>
      <c r="L1424" s="410"/>
      <c r="M1424" s="410"/>
      <c r="N1424" s="410"/>
      <c r="O1424" s="410"/>
      <c r="P1424" s="410"/>
    </row>
    <row r="1425" spans="1:16" ht="13.5" thickBot="1">
      <c r="A1425" s="435">
        <v>5500</v>
      </c>
      <c r="B1425" s="436" t="s">
        <v>1130</v>
      </c>
      <c r="C1425" s="437" t="s">
        <v>594</v>
      </c>
      <c r="D1425" s="436"/>
      <c r="E1425" s="437"/>
      <c r="F1425" s="437">
        <v>460</v>
      </c>
      <c r="G1425" s="437">
        <v>3</v>
      </c>
      <c r="H1425" s="437">
        <v>635</v>
      </c>
      <c r="I1425" s="437">
        <v>6</v>
      </c>
      <c r="J1425" s="437">
        <v>1104</v>
      </c>
      <c r="K1425" s="437">
        <v>1098</v>
      </c>
      <c r="L1425" s="437">
        <v>614.5</v>
      </c>
      <c r="M1425" s="437">
        <v>483.5</v>
      </c>
      <c r="N1425" s="437">
        <v>1178.28</v>
      </c>
      <c r="O1425" s="437">
        <v>614.5</v>
      </c>
      <c r="P1425" s="440">
        <v>563.78</v>
      </c>
    </row>
    <row r="1426" spans="1:16" ht="13.5" thickBot="1">
      <c r="A1426" s="424"/>
      <c r="B1426" s="425"/>
      <c r="C1426" s="426" t="s">
        <v>125</v>
      </c>
      <c r="D1426" s="425"/>
      <c r="E1426" s="426"/>
      <c r="F1426" s="426">
        <f aca="true" t="shared" si="24" ref="F1426:P1426">SUM(F1425)</f>
        <v>460</v>
      </c>
      <c r="G1426" s="426">
        <f t="shared" si="24"/>
        <v>3</v>
      </c>
      <c r="H1426" s="426">
        <f t="shared" si="24"/>
        <v>635</v>
      </c>
      <c r="I1426" s="426">
        <f t="shared" si="24"/>
        <v>6</v>
      </c>
      <c r="J1426" s="426">
        <f t="shared" si="24"/>
        <v>1104</v>
      </c>
      <c r="K1426" s="426">
        <f t="shared" si="24"/>
        <v>1098</v>
      </c>
      <c r="L1426" s="426">
        <f t="shared" si="24"/>
        <v>614.5</v>
      </c>
      <c r="M1426" s="426">
        <f t="shared" si="24"/>
        <v>483.5</v>
      </c>
      <c r="N1426" s="426">
        <f t="shared" si="24"/>
        <v>1178.28</v>
      </c>
      <c r="O1426" s="426">
        <f t="shared" si="24"/>
        <v>614.5</v>
      </c>
      <c r="P1426" s="426">
        <f t="shared" si="24"/>
        <v>563.78</v>
      </c>
    </row>
    <row r="1427" spans="1:16" ht="13.5" thickBot="1">
      <c r="A1427" s="412"/>
      <c r="B1427" s="413"/>
      <c r="C1427" s="414"/>
      <c r="D1427" s="413"/>
      <c r="E1427" s="414"/>
      <c r="F1427" s="414"/>
      <c r="G1427" s="414"/>
      <c r="H1427" s="414"/>
      <c r="I1427" s="414"/>
      <c r="J1427" s="414"/>
      <c r="K1427" s="414"/>
      <c r="L1427" s="414"/>
      <c r="M1427" s="414"/>
      <c r="N1427" s="414"/>
      <c r="O1427" s="414"/>
      <c r="P1427" s="415"/>
    </row>
    <row r="1428" spans="1:16" ht="13.5" thickBot="1">
      <c r="A1428" s="441"/>
      <c r="B1428" s="442" t="s">
        <v>1131</v>
      </c>
      <c r="C1428" s="443"/>
      <c r="D1428" s="444"/>
      <c r="E1428" s="426"/>
      <c r="F1428" s="426">
        <f aca="true" t="shared" si="25" ref="F1428:P1428">F217+F286+F330+F473+F607+F621+F690+F722+F769+F813+F850+F924+F970+F1020+F1081+F1159+F1195+F1229+F1304+F1372+F1391+F1397+F1406+F1421+F1426</f>
        <v>59853</v>
      </c>
      <c r="G1428" s="426">
        <f t="shared" si="25"/>
        <v>19958</v>
      </c>
      <c r="H1428" s="426">
        <f t="shared" si="25"/>
        <v>219183</v>
      </c>
      <c r="I1428" s="426">
        <f t="shared" si="25"/>
        <v>3437</v>
      </c>
      <c r="J1428" s="426">
        <f t="shared" si="25"/>
        <v>302431</v>
      </c>
      <c r="K1428" s="426">
        <f t="shared" si="25"/>
        <v>280754.5</v>
      </c>
      <c r="L1428" s="426">
        <f t="shared" si="25"/>
        <v>261365</v>
      </c>
      <c r="M1428" s="426">
        <f t="shared" si="25"/>
        <v>19389.5</v>
      </c>
      <c r="N1428" s="426">
        <f t="shared" si="25"/>
        <v>447568.32</v>
      </c>
      <c r="O1428" s="426">
        <f t="shared" si="25"/>
        <v>417145.3999999999</v>
      </c>
      <c r="P1428" s="426">
        <f t="shared" si="25"/>
        <v>30422.819999999996</v>
      </c>
    </row>
  </sheetData>
  <mergeCells count="1">
    <mergeCell ref="A1:P1"/>
  </mergeCells>
  <printOptions horizontalCentered="1"/>
  <pageMargins left="0.2362204724409449" right="0.2362204724409449" top="0.984251968503937" bottom="0.17" header="0.68" footer="0.21"/>
  <pageSetup fitToHeight="42" horizontalDpi="600" verticalDpi="600" orientation="portrait" paperSize="9" scale="45" r:id="rId1"/>
  <headerFooter alignWithMargins="0">
    <oddHeader>&amp;R&amp;"Arial,Kurzíva"Kapitola B.3.I.1&amp;"Arial,Tučné"
Tabulka č.3a/str.&amp;P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29"/>
  <sheetViews>
    <sheetView view="pageBreakPreview" zoomScale="60" zoomScaleNormal="75" workbookViewId="0" topLeftCell="A1">
      <selection activeCell="P8" sqref="P8"/>
    </sheetView>
  </sheetViews>
  <sheetFormatPr defaultColWidth="9.140625" defaultRowHeight="12.75"/>
  <cols>
    <col min="1" max="1" width="9.140625" style="160" customWidth="1"/>
    <col min="2" max="2" width="19.8515625" style="160" customWidth="1"/>
    <col min="3" max="3" width="5.8515625" style="160" bestFit="1" customWidth="1"/>
    <col min="4" max="4" width="11.57421875" style="171" bestFit="1" customWidth="1"/>
    <col min="5" max="5" width="8.28125" style="171" bestFit="1" customWidth="1"/>
    <col min="6" max="6" width="8.7109375" style="171" bestFit="1" customWidth="1"/>
    <col min="7" max="7" width="8.8515625" style="160" bestFit="1" customWidth="1"/>
    <col min="8" max="8" width="10.421875" style="160" bestFit="1" customWidth="1"/>
    <col min="9" max="9" width="12.140625" style="160" customWidth="1"/>
    <col min="10" max="10" width="11.140625" style="160" customWidth="1"/>
    <col min="11" max="11" width="9.28125" style="160" bestFit="1" customWidth="1"/>
    <col min="12" max="12" width="12.421875" style="160" customWidth="1"/>
    <col min="13" max="13" width="11.00390625" style="160" customWidth="1"/>
    <col min="14" max="14" width="9.8515625" style="160" bestFit="1" customWidth="1"/>
    <col min="15" max="16384" width="9.140625" style="160" customWidth="1"/>
  </cols>
  <sheetData>
    <row r="1" spans="1:14" ht="26.25">
      <c r="A1" s="889" t="s">
        <v>1132</v>
      </c>
      <c r="B1" s="889"/>
      <c r="C1" s="889"/>
      <c r="D1" s="889"/>
      <c r="E1" s="889"/>
      <c r="F1" s="889"/>
      <c r="G1" s="889"/>
      <c r="H1" s="889"/>
      <c r="I1" s="889"/>
      <c r="J1" s="889"/>
      <c r="K1" s="889"/>
      <c r="L1" s="889"/>
      <c r="M1" s="889"/>
      <c r="N1" s="889"/>
    </row>
    <row r="2" spans="1:14" ht="26.25">
      <c r="A2" s="844" t="s">
        <v>60</v>
      </c>
      <c r="B2" s="839"/>
      <c r="C2" s="839"/>
      <c r="D2" s="839"/>
      <c r="E2" s="839"/>
      <c r="F2" s="839"/>
      <c r="G2" s="839"/>
      <c r="H2" s="839"/>
      <c r="I2" s="839"/>
      <c r="J2" s="839"/>
      <c r="K2" s="839"/>
      <c r="L2" s="839"/>
      <c r="M2" s="839"/>
      <c r="N2" s="839"/>
    </row>
    <row r="3" ht="6" customHeight="1" thickBot="1"/>
    <row r="4" spans="1:14" s="172" customFormat="1" ht="51.75" thickBot="1">
      <c r="A4" s="173" t="s">
        <v>257</v>
      </c>
      <c r="B4" s="174" t="s">
        <v>258</v>
      </c>
      <c r="C4" s="174" t="s">
        <v>1133</v>
      </c>
      <c r="D4" s="181" t="s">
        <v>262</v>
      </c>
      <c r="E4" s="181" t="s">
        <v>263</v>
      </c>
      <c r="F4" s="181" t="s">
        <v>264</v>
      </c>
      <c r="G4" s="174" t="s">
        <v>265</v>
      </c>
      <c r="H4" s="174" t="s">
        <v>266</v>
      </c>
      <c r="I4" s="174" t="s">
        <v>267</v>
      </c>
      <c r="J4" s="174" t="s">
        <v>1134</v>
      </c>
      <c r="K4" s="174" t="s">
        <v>269</v>
      </c>
      <c r="L4" s="174" t="s">
        <v>270</v>
      </c>
      <c r="M4" s="174" t="s">
        <v>1135</v>
      </c>
      <c r="N4" s="445" t="s">
        <v>269</v>
      </c>
    </row>
    <row r="5" spans="1:14" ht="12.75">
      <c r="A5" s="427">
        <v>1100</v>
      </c>
      <c r="B5" s="427" t="s">
        <v>272</v>
      </c>
      <c r="C5" s="427" t="s">
        <v>1136</v>
      </c>
      <c r="D5" s="427">
        <v>3778</v>
      </c>
      <c r="E5" s="427">
        <v>768</v>
      </c>
      <c r="F5" s="427">
        <v>8723</v>
      </c>
      <c r="G5" s="427">
        <v>143</v>
      </c>
      <c r="H5" s="427">
        <v>13412</v>
      </c>
      <c r="I5" s="427">
        <v>12572.5</v>
      </c>
      <c r="J5" s="427">
        <v>10522.5</v>
      </c>
      <c r="K5" s="427">
        <v>2050</v>
      </c>
      <c r="L5" s="427">
        <v>19491.78</v>
      </c>
      <c r="M5" s="427">
        <v>16566.28</v>
      </c>
      <c r="N5" s="427">
        <v>2925.5</v>
      </c>
    </row>
    <row r="6" spans="1:14" ht="12.75">
      <c r="A6" s="408">
        <v>1100</v>
      </c>
      <c r="B6" s="408" t="s">
        <v>272</v>
      </c>
      <c r="C6" s="408" t="s">
        <v>1137</v>
      </c>
      <c r="D6" s="408">
        <v>2214</v>
      </c>
      <c r="E6" s="408">
        <v>1827</v>
      </c>
      <c r="F6" s="408">
        <v>18094</v>
      </c>
      <c r="G6" s="408">
        <v>246</v>
      </c>
      <c r="H6" s="408">
        <v>22381</v>
      </c>
      <c r="I6" s="408">
        <v>20431</v>
      </c>
      <c r="J6" s="408">
        <v>22468.5</v>
      </c>
      <c r="K6" s="408">
        <v>-2037.5</v>
      </c>
      <c r="L6" s="408">
        <v>36360.82</v>
      </c>
      <c r="M6" s="408">
        <v>39233.25</v>
      </c>
      <c r="N6" s="408">
        <v>-2872.43</v>
      </c>
    </row>
    <row r="7" spans="1:14" ht="12.75">
      <c r="A7" s="408">
        <v>1100</v>
      </c>
      <c r="B7" s="408" t="s">
        <v>272</v>
      </c>
      <c r="C7" s="408" t="s">
        <v>1138</v>
      </c>
      <c r="D7" s="408">
        <v>0</v>
      </c>
      <c r="E7" s="408">
        <v>221</v>
      </c>
      <c r="F7" s="408">
        <v>2939</v>
      </c>
      <c r="G7" s="408">
        <v>44</v>
      </c>
      <c r="H7" s="408">
        <v>3204</v>
      </c>
      <c r="I7" s="408">
        <v>2961</v>
      </c>
      <c r="J7" s="408">
        <v>2057.5</v>
      </c>
      <c r="K7" s="408">
        <v>903.5</v>
      </c>
      <c r="L7" s="408">
        <v>4397.02</v>
      </c>
      <c r="M7" s="408">
        <v>2715.45</v>
      </c>
      <c r="N7" s="408">
        <v>1681.57</v>
      </c>
    </row>
    <row r="8" spans="1:14" ht="13.5" thickBot="1">
      <c r="A8" s="410">
        <v>1100</v>
      </c>
      <c r="B8" s="410" t="s">
        <v>272</v>
      </c>
      <c r="C8" s="410" t="s">
        <v>1139</v>
      </c>
      <c r="D8" s="410">
        <v>0</v>
      </c>
      <c r="E8" s="410">
        <v>2215</v>
      </c>
      <c r="F8" s="410">
        <v>5042</v>
      </c>
      <c r="G8" s="410">
        <v>56</v>
      </c>
      <c r="H8" s="410">
        <v>7313</v>
      </c>
      <c r="I8" s="410">
        <v>5070</v>
      </c>
      <c r="J8" s="410">
        <v>4803.5</v>
      </c>
      <c r="K8" s="410">
        <v>266.5</v>
      </c>
      <c r="L8" s="410">
        <v>9086.4</v>
      </c>
      <c r="M8" s="410">
        <v>8604.15</v>
      </c>
      <c r="N8" s="410">
        <v>482.25</v>
      </c>
    </row>
    <row r="9" spans="1:14" ht="13.5" thickBot="1">
      <c r="A9" s="424"/>
      <c r="B9" s="426" t="s">
        <v>266</v>
      </c>
      <c r="C9" s="426"/>
      <c r="D9" s="446">
        <f aca="true" t="shared" si="0" ref="D9:N9">SUM(D5:D8)</f>
        <v>5992</v>
      </c>
      <c r="E9" s="446">
        <f t="shared" si="0"/>
        <v>5031</v>
      </c>
      <c r="F9" s="446">
        <f t="shared" si="0"/>
        <v>34798</v>
      </c>
      <c r="G9" s="447">
        <f t="shared" si="0"/>
        <v>489</v>
      </c>
      <c r="H9" s="447">
        <f t="shared" si="0"/>
        <v>46310</v>
      </c>
      <c r="I9" s="447">
        <f t="shared" si="0"/>
        <v>41034.5</v>
      </c>
      <c r="J9" s="447">
        <f t="shared" si="0"/>
        <v>39852</v>
      </c>
      <c r="K9" s="447">
        <f t="shared" si="0"/>
        <v>1182.5</v>
      </c>
      <c r="L9" s="447">
        <f t="shared" si="0"/>
        <v>69336.01999999999</v>
      </c>
      <c r="M9" s="447">
        <f t="shared" si="0"/>
        <v>67119.12999999999</v>
      </c>
      <c r="N9" s="448">
        <f t="shared" si="0"/>
        <v>2216.8900000000003</v>
      </c>
    </row>
    <row r="10" spans="1:14" ht="12.75">
      <c r="A10" s="408">
        <v>1200</v>
      </c>
      <c r="B10" s="408" t="s">
        <v>598</v>
      </c>
      <c r="C10" s="408" t="s">
        <v>1136</v>
      </c>
      <c r="D10" s="408">
        <v>1601</v>
      </c>
      <c r="E10" s="408">
        <v>120</v>
      </c>
      <c r="F10" s="408">
        <v>3371</v>
      </c>
      <c r="G10" s="408">
        <v>37</v>
      </c>
      <c r="H10" s="408">
        <v>5129</v>
      </c>
      <c r="I10" s="408">
        <v>4990.5</v>
      </c>
      <c r="J10" s="408">
        <v>4163</v>
      </c>
      <c r="K10" s="408">
        <v>827.5</v>
      </c>
      <c r="L10" s="408">
        <v>7491.92</v>
      </c>
      <c r="M10" s="408">
        <v>6321.92</v>
      </c>
      <c r="N10" s="408">
        <v>1170</v>
      </c>
    </row>
    <row r="11" spans="1:14" ht="12.75">
      <c r="A11" s="408">
        <v>1200</v>
      </c>
      <c r="B11" s="408" t="s">
        <v>598</v>
      </c>
      <c r="C11" s="408" t="s">
        <v>1137</v>
      </c>
      <c r="D11" s="408">
        <v>662</v>
      </c>
      <c r="E11" s="408">
        <v>132</v>
      </c>
      <c r="F11" s="408">
        <v>2846</v>
      </c>
      <c r="G11" s="408">
        <v>14</v>
      </c>
      <c r="H11" s="408">
        <v>3654</v>
      </c>
      <c r="I11" s="408">
        <v>3515</v>
      </c>
      <c r="J11" s="408">
        <v>3773</v>
      </c>
      <c r="K11" s="408">
        <v>-258</v>
      </c>
      <c r="L11" s="408">
        <v>5296.35</v>
      </c>
      <c r="M11" s="408">
        <v>5559.58</v>
      </c>
      <c r="N11" s="408">
        <v>-263.23</v>
      </c>
    </row>
    <row r="12" spans="1:14" ht="12.75">
      <c r="A12" s="408">
        <v>1200</v>
      </c>
      <c r="B12" s="408" t="s">
        <v>598</v>
      </c>
      <c r="C12" s="408" t="s">
        <v>1138</v>
      </c>
      <c r="D12" s="408">
        <v>0</v>
      </c>
      <c r="E12" s="408">
        <v>9</v>
      </c>
      <c r="F12" s="408">
        <v>817</v>
      </c>
      <c r="G12" s="408">
        <v>3</v>
      </c>
      <c r="H12" s="408">
        <v>829</v>
      </c>
      <c r="I12" s="408">
        <v>818.5</v>
      </c>
      <c r="J12" s="408">
        <v>639.5</v>
      </c>
      <c r="K12" s="408">
        <v>179</v>
      </c>
      <c r="L12" s="408">
        <v>1264.35</v>
      </c>
      <c r="M12" s="408">
        <v>1021.62</v>
      </c>
      <c r="N12" s="408">
        <v>242.72</v>
      </c>
    </row>
    <row r="13" spans="1:14" ht="13.5" thickBot="1">
      <c r="A13" s="410">
        <v>1200</v>
      </c>
      <c r="B13" s="410" t="s">
        <v>598</v>
      </c>
      <c r="C13" s="410" t="s">
        <v>1139</v>
      </c>
      <c r="D13" s="410">
        <v>0</v>
      </c>
      <c r="E13" s="410">
        <v>27</v>
      </c>
      <c r="F13" s="410">
        <v>483</v>
      </c>
      <c r="G13" s="410">
        <v>13</v>
      </c>
      <c r="H13" s="410">
        <v>523</v>
      </c>
      <c r="I13" s="410">
        <v>489.5</v>
      </c>
      <c r="J13" s="410">
        <v>418</v>
      </c>
      <c r="K13" s="410">
        <v>71.5</v>
      </c>
      <c r="L13" s="410">
        <v>1004.55</v>
      </c>
      <c r="M13" s="410">
        <v>869.55</v>
      </c>
      <c r="N13" s="410">
        <v>135</v>
      </c>
    </row>
    <row r="14" spans="1:14" ht="13.5" thickBot="1">
      <c r="A14" s="424"/>
      <c r="B14" s="426" t="s">
        <v>266</v>
      </c>
      <c r="C14" s="426"/>
      <c r="D14" s="446">
        <f aca="true" t="shared" si="1" ref="D14:N14">SUM(D10:D13)</f>
        <v>2263</v>
      </c>
      <c r="E14" s="446">
        <f t="shared" si="1"/>
        <v>288</v>
      </c>
      <c r="F14" s="446">
        <f t="shared" si="1"/>
        <v>7517</v>
      </c>
      <c r="G14" s="447">
        <f t="shared" si="1"/>
        <v>67</v>
      </c>
      <c r="H14" s="447">
        <f t="shared" si="1"/>
        <v>10135</v>
      </c>
      <c r="I14" s="447">
        <f t="shared" si="1"/>
        <v>9813.5</v>
      </c>
      <c r="J14" s="447">
        <f t="shared" si="1"/>
        <v>8993.5</v>
      </c>
      <c r="K14" s="447">
        <f t="shared" si="1"/>
        <v>820</v>
      </c>
      <c r="L14" s="447">
        <f t="shared" si="1"/>
        <v>15057.17</v>
      </c>
      <c r="M14" s="447">
        <f t="shared" si="1"/>
        <v>13772.67</v>
      </c>
      <c r="N14" s="448">
        <f t="shared" si="1"/>
        <v>1284.49</v>
      </c>
    </row>
    <row r="15" spans="1:14" ht="12.75">
      <c r="A15" s="408">
        <v>1300</v>
      </c>
      <c r="B15" s="408" t="s">
        <v>638</v>
      </c>
      <c r="C15" s="408" t="s">
        <v>1136</v>
      </c>
      <c r="D15" s="408">
        <v>1933</v>
      </c>
      <c r="E15" s="408">
        <v>294</v>
      </c>
      <c r="F15" s="408">
        <v>3245</v>
      </c>
      <c r="G15" s="408">
        <v>43</v>
      </c>
      <c r="H15" s="408">
        <v>5515</v>
      </c>
      <c r="I15" s="408">
        <v>5199.5</v>
      </c>
      <c r="J15" s="408">
        <v>4098.5</v>
      </c>
      <c r="K15" s="408">
        <v>1101</v>
      </c>
      <c r="L15" s="408">
        <v>7617.3</v>
      </c>
      <c r="M15" s="408">
        <v>5889.48</v>
      </c>
      <c r="N15" s="408">
        <v>1727.82</v>
      </c>
    </row>
    <row r="16" spans="1:14" ht="12.75">
      <c r="A16" s="408">
        <v>1300</v>
      </c>
      <c r="B16" s="408" t="s">
        <v>638</v>
      </c>
      <c r="C16" s="408" t="s">
        <v>1137</v>
      </c>
      <c r="D16" s="408">
        <v>632</v>
      </c>
      <c r="E16" s="408">
        <v>420</v>
      </c>
      <c r="F16" s="408">
        <v>2334</v>
      </c>
      <c r="G16" s="408">
        <v>17</v>
      </c>
      <c r="H16" s="408">
        <v>3403</v>
      </c>
      <c r="I16" s="408">
        <v>2974.5</v>
      </c>
      <c r="J16" s="408">
        <v>3063</v>
      </c>
      <c r="K16" s="408">
        <v>-88.5</v>
      </c>
      <c r="L16" s="408">
        <v>3725.05</v>
      </c>
      <c r="M16" s="408">
        <v>3923.23</v>
      </c>
      <c r="N16" s="408">
        <v>-198.18</v>
      </c>
    </row>
    <row r="17" spans="1:14" ht="12.75">
      <c r="A17" s="408">
        <v>1300</v>
      </c>
      <c r="B17" s="408" t="s">
        <v>638</v>
      </c>
      <c r="C17" s="408" t="s">
        <v>1138</v>
      </c>
      <c r="D17" s="408">
        <v>0</v>
      </c>
      <c r="E17" s="408">
        <v>22</v>
      </c>
      <c r="F17" s="408">
        <v>398</v>
      </c>
      <c r="G17" s="408">
        <v>1</v>
      </c>
      <c r="H17" s="408">
        <v>421</v>
      </c>
      <c r="I17" s="408">
        <v>398.5</v>
      </c>
      <c r="J17" s="408">
        <v>324</v>
      </c>
      <c r="K17" s="408">
        <v>74.5</v>
      </c>
      <c r="L17" s="408">
        <v>605.15</v>
      </c>
      <c r="M17" s="408">
        <v>489.7</v>
      </c>
      <c r="N17" s="408">
        <v>115.45</v>
      </c>
    </row>
    <row r="18" spans="1:14" ht="13.5" thickBot="1">
      <c r="A18" s="410">
        <v>1300</v>
      </c>
      <c r="B18" s="410" t="s">
        <v>638</v>
      </c>
      <c r="C18" s="410" t="s">
        <v>1139</v>
      </c>
      <c r="D18" s="410">
        <v>0</v>
      </c>
      <c r="E18" s="410">
        <v>7</v>
      </c>
      <c r="F18" s="410">
        <v>34</v>
      </c>
      <c r="G18" s="410">
        <v>1</v>
      </c>
      <c r="H18" s="410">
        <v>42</v>
      </c>
      <c r="I18" s="410">
        <v>34.5</v>
      </c>
      <c r="J18" s="410">
        <v>29</v>
      </c>
      <c r="K18" s="410">
        <v>5.5</v>
      </c>
      <c r="L18" s="410">
        <v>49.8</v>
      </c>
      <c r="M18" s="410">
        <v>47.6</v>
      </c>
      <c r="N18" s="410">
        <v>2.2</v>
      </c>
    </row>
    <row r="19" spans="1:14" ht="13.5" thickBot="1">
      <c r="A19" s="424"/>
      <c r="B19" s="426" t="s">
        <v>266</v>
      </c>
      <c r="C19" s="426"/>
      <c r="D19" s="446">
        <f aca="true" t="shared" si="2" ref="D19:N19">SUM(D15:D18)</f>
        <v>2565</v>
      </c>
      <c r="E19" s="446">
        <f t="shared" si="2"/>
        <v>743</v>
      </c>
      <c r="F19" s="446">
        <f t="shared" si="2"/>
        <v>6011</v>
      </c>
      <c r="G19" s="447">
        <f t="shared" si="2"/>
        <v>62</v>
      </c>
      <c r="H19" s="447">
        <f t="shared" si="2"/>
        <v>9381</v>
      </c>
      <c r="I19" s="447">
        <f t="shared" si="2"/>
        <v>8607</v>
      </c>
      <c r="J19" s="447">
        <f t="shared" si="2"/>
        <v>7514.5</v>
      </c>
      <c r="K19" s="447">
        <f t="shared" si="2"/>
        <v>1092.5</v>
      </c>
      <c r="L19" s="447">
        <f t="shared" si="2"/>
        <v>11997.3</v>
      </c>
      <c r="M19" s="447">
        <f t="shared" si="2"/>
        <v>10350.01</v>
      </c>
      <c r="N19" s="448">
        <f t="shared" si="2"/>
        <v>1647.29</v>
      </c>
    </row>
    <row r="20" spans="1:14" ht="12.75">
      <c r="A20" s="408">
        <v>1400</v>
      </c>
      <c r="B20" s="408" t="s">
        <v>653</v>
      </c>
      <c r="C20" s="408" t="s">
        <v>1136</v>
      </c>
      <c r="D20" s="408">
        <v>5163</v>
      </c>
      <c r="E20" s="408">
        <v>913</v>
      </c>
      <c r="F20" s="408">
        <v>13119</v>
      </c>
      <c r="G20" s="408">
        <v>263</v>
      </c>
      <c r="H20" s="408">
        <v>19458</v>
      </c>
      <c r="I20" s="408">
        <v>18413.5</v>
      </c>
      <c r="J20" s="408">
        <v>16947.5</v>
      </c>
      <c r="K20" s="408">
        <v>1466</v>
      </c>
      <c r="L20" s="408">
        <v>24268.58</v>
      </c>
      <c r="M20" s="408">
        <v>22387.32</v>
      </c>
      <c r="N20" s="408">
        <v>1881.25</v>
      </c>
    </row>
    <row r="21" spans="1:14" ht="12.75">
      <c r="A21" s="408">
        <v>1400</v>
      </c>
      <c r="B21" s="408" t="s">
        <v>653</v>
      </c>
      <c r="C21" s="408" t="s">
        <v>1137</v>
      </c>
      <c r="D21" s="408">
        <v>1210</v>
      </c>
      <c r="E21" s="408">
        <v>255</v>
      </c>
      <c r="F21" s="408">
        <v>6854</v>
      </c>
      <c r="G21" s="408">
        <v>56</v>
      </c>
      <c r="H21" s="408">
        <v>8375</v>
      </c>
      <c r="I21" s="408">
        <v>8092</v>
      </c>
      <c r="J21" s="408">
        <v>8806</v>
      </c>
      <c r="K21" s="408">
        <v>-714</v>
      </c>
      <c r="L21" s="408">
        <v>12373.83</v>
      </c>
      <c r="M21" s="408">
        <v>13185.55</v>
      </c>
      <c r="N21" s="408">
        <v>-811.72</v>
      </c>
    </row>
    <row r="22" spans="1:14" ht="12.75">
      <c r="A22" s="408">
        <v>1400</v>
      </c>
      <c r="B22" s="408" t="s">
        <v>653</v>
      </c>
      <c r="C22" s="408" t="s">
        <v>1138</v>
      </c>
      <c r="D22" s="408">
        <v>0</v>
      </c>
      <c r="E22" s="408">
        <v>72</v>
      </c>
      <c r="F22" s="408">
        <v>4378</v>
      </c>
      <c r="G22" s="408">
        <v>41</v>
      </c>
      <c r="H22" s="408">
        <v>4491</v>
      </c>
      <c r="I22" s="408">
        <v>4398.5</v>
      </c>
      <c r="J22" s="408">
        <v>2784</v>
      </c>
      <c r="K22" s="408">
        <v>1614.5</v>
      </c>
      <c r="L22" s="408">
        <v>5931.1</v>
      </c>
      <c r="M22" s="408">
        <v>3765.1</v>
      </c>
      <c r="N22" s="408">
        <v>2166</v>
      </c>
    </row>
    <row r="23" spans="1:14" ht="13.5" thickBot="1">
      <c r="A23" s="410">
        <v>1400</v>
      </c>
      <c r="B23" s="410" t="s">
        <v>653</v>
      </c>
      <c r="C23" s="410" t="s">
        <v>1139</v>
      </c>
      <c r="D23" s="410">
        <v>0</v>
      </c>
      <c r="E23" s="410">
        <v>812</v>
      </c>
      <c r="F23" s="410">
        <v>2291</v>
      </c>
      <c r="G23" s="410">
        <v>35</v>
      </c>
      <c r="H23" s="410">
        <v>3138</v>
      </c>
      <c r="I23" s="410">
        <v>2308.5</v>
      </c>
      <c r="J23" s="410">
        <v>2261.5</v>
      </c>
      <c r="K23" s="410">
        <v>47</v>
      </c>
      <c r="L23" s="410">
        <v>4162.77</v>
      </c>
      <c r="M23" s="410">
        <v>4052.52</v>
      </c>
      <c r="N23" s="410">
        <v>110.25</v>
      </c>
    </row>
    <row r="24" spans="1:14" ht="13.5" thickBot="1">
      <c r="A24" s="424"/>
      <c r="B24" s="426" t="s">
        <v>266</v>
      </c>
      <c r="C24" s="426"/>
      <c r="D24" s="446">
        <f aca="true" t="shared" si="3" ref="D24:N24">SUM(D20:D23)</f>
        <v>6373</v>
      </c>
      <c r="E24" s="446">
        <f t="shared" si="3"/>
        <v>2052</v>
      </c>
      <c r="F24" s="446">
        <f t="shared" si="3"/>
        <v>26642</v>
      </c>
      <c r="G24" s="447">
        <f t="shared" si="3"/>
        <v>395</v>
      </c>
      <c r="H24" s="447">
        <f t="shared" si="3"/>
        <v>35462</v>
      </c>
      <c r="I24" s="447">
        <f t="shared" si="3"/>
        <v>33212.5</v>
      </c>
      <c r="J24" s="447">
        <f t="shared" si="3"/>
        <v>30799</v>
      </c>
      <c r="K24" s="447">
        <f t="shared" si="3"/>
        <v>2413.5</v>
      </c>
      <c r="L24" s="447">
        <f t="shared" si="3"/>
        <v>46736.28</v>
      </c>
      <c r="M24" s="447">
        <f t="shared" si="3"/>
        <v>43390.48999999999</v>
      </c>
      <c r="N24" s="448">
        <f t="shared" si="3"/>
        <v>3345.7799999999997</v>
      </c>
    </row>
    <row r="25" spans="1:14" ht="12.75">
      <c r="A25" s="408">
        <v>1500</v>
      </c>
      <c r="B25" s="408" t="s">
        <v>710</v>
      </c>
      <c r="C25" s="408" t="s">
        <v>1136</v>
      </c>
      <c r="D25" s="408">
        <v>2522</v>
      </c>
      <c r="E25" s="408">
        <v>445</v>
      </c>
      <c r="F25" s="408">
        <v>5401</v>
      </c>
      <c r="G25" s="408">
        <v>56</v>
      </c>
      <c r="H25" s="408">
        <v>8424</v>
      </c>
      <c r="I25" s="408">
        <v>7951</v>
      </c>
      <c r="J25" s="408">
        <v>6521.5</v>
      </c>
      <c r="K25" s="408">
        <v>1429.5</v>
      </c>
      <c r="L25" s="408">
        <v>11751.15</v>
      </c>
      <c r="M25" s="408">
        <v>9738.75</v>
      </c>
      <c r="N25" s="408">
        <v>2012.4</v>
      </c>
    </row>
    <row r="26" spans="1:14" ht="12.75">
      <c r="A26" s="408">
        <v>1500</v>
      </c>
      <c r="B26" s="408" t="s">
        <v>710</v>
      </c>
      <c r="C26" s="408" t="s">
        <v>1137</v>
      </c>
      <c r="D26" s="408">
        <v>1025</v>
      </c>
      <c r="E26" s="408">
        <v>343</v>
      </c>
      <c r="F26" s="408">
        <v>6706</v>
      </c>
      <c r="G26" s="408">
        <v>48</v>
      </c>
      <c r="H26" s="408">
        <v>8122</v>
      </c>
      <c r="I26" s="408">
        <v>7755</v>
      </c>
      <c r="J26" s="408">
        <v>8107.5</v>
      </c>
      <c r="K26" s="408">
        <v>-352.5</v>
      </c>
      <c r="L26" s="408">
        <v>11496.3</v>
      </c>
      <c r="M26" s="408">
        <v>11985.42</v>
      </c>
      <c r="N26" s="408">
        <v>-489.12</v>
      </c>
    </row>
    <row r="27" spans="1:14" ht="12.75">
      <c r="A27" s="408">
        <v>1500</v>
      </c>
      <c r="B27" s="408" t="s">
        <v>710</v>
      </c>
      <c r="C27" s="408" t="s">
        <v>1138</v>
      </c>
      <c r="D27" s="408">
        <v>0</v>
      </c>
      <c r="E27" s="408">
        <v>30</v>
      </c>
      <c r="F27" s="408">
        <v>1057</v>
      </c>
      <c r="G27" s="408">
        <v>1</v>
      </c>
      <c r="H27" s="408">
        <v>1088</v>
      </c>
      <c r="I27" s="408">
        <v>1057.5</v>
      </c>
      <c r="J27" s="408">
        <v>546.5</v>
      </c>
      <c r="K27" s="408">
        <v>511</v>
      </c>
      <c r="L27" s="408">
        <v>1584.25</v>
      </c>
      <c r="M27" s="408">
        <v>828.83</v>
      </c>
      <c r="N27" s="408">
        <v>755.42</v>
      </c>
    </row>
    <row r="28" spans="1:14" ht="13.5" thickBot="1">
      <c r="A28" s="410">
        <v>1500</v>
      </c>
      <c r="B28" s="410" t="s">
        <v>710</v>
      </c>
      <c r="C28" s="410" t="s">
        <v>1139</v>
      </c>
      <c r="D28" s="410">
        <v>0</v>
      </c>
      <c r="E28" s="410">
        <v>408</v>
      </c>
      <c r="F28" s="410">
        <v>1016</v>
      </c>
      <c r="G28" s="410">
        <v>11</v>
      </c>
      <c r="H28" s="410">
        <v>1435</v>
      </c>
      <c r="I28" s="410">
        <v>1021.5</v>
      </c>
      <c r="J28" s="410">
        <v>971.5</v>
      </c>
      <c r="K28" s="410">
        <v>50</v>
      </c>
      <c r="L28" s="410">
        <v>1823.9</v>
      </c>
      <c r="M28" s="410">
        <v>1688.3</v>
      </c>
      <c r="N28" s="410">
        <v>135.6</v>
      </c>
    </row>
    <row r="29" spans="1:14" ht="13.5" thickBot="1">
      <c r="A29" s="424"/>
      <c r="B29" s="426" t="s">
        <v>266</v>
      </c>
      <c r="C29" s="426"/>
      <c r="D29" s="446">
        <f aca="true" t="shared" si="4" ref="D29:N29">SUM(D25:D28)</f>
        <v>3547</v>
      </c>
      <c r="E29" s="446">
        <f t="shared" si="4"/>
        <v>1226</v>
      </c>
      <c r="F29" s="446">
        <f t="shared" si="4"/>
        <v>14180</v>
      </c>
      <c r="G29" s="447">
        <f t="shared" si="4"/>
        <v>116</v>
      </c>
      <c r="H29" s="447">
        <f t="shared" si="4"/>
        <v>19069</v>
      </c>
      <c r="I29" s="447">
        <f t="shared" si="4"/>
        <v>17785</v>
      </c>
      <c r="J29" s="447">
        <f t="shared" si="4"/>
        <v>16147</v>
      </c>
      <c r="K29" s="447">
        <f t="shared" si="4"/>
        <v>1638</v>
      </c>
      <c r="L29" s="447">
        <f t="shared" si="4"/>
        <v>26655.6</v>
      </c>
      <c r="M29" s="447">
        <f t="shared" si="4"/>
        <v>24241.3</v>
      </c>
      <c r="N29" s="448">
        <f t="shared" si="4"/>
        <v>2414.3</v>
      </c>
    </row>
    <row r="30" spans="1:14" ht="12.75">
      <c r="A30" s="408">
        <v>1600</v>
      </c>
      <c r="B30" s="408" t="s">
        <v>740</v>
      </c>
      <c r="C30" s="408" t="s">
        <v>1136</v>
      </c>
      <c r="D30" s="408">
        <v>67</v>
      </c>
      <c r="E30" s="408">
        <v>18</v>
      </c>
      <c r="F30" s="408">
        <v>211</v>
      </c>
      <c r="G30" s="408">
        <v>3</v>
      </c>
      <c r="H30" s="408">
        <v>299</v>
      </c>
      <c r="I30" s="408">
        <v>279.5</v>
      </c>
      <c r="J30" s="408">
        <v>248</v>
      </c>
      <c r="K30" s="408">
        <v>31.5</v>
      </c>
      <c r="L30" s="408">
        <v>978.25</v>
      </c>
      <c r="M30" s="408">
        <v>868</v>
      </c>
      <c r="N30" s="408">
        <v>110.25</v>
      </c>
    </row>
    <row r="31" spans="1:14" ht="12.75">
      <c r="A31" s="408">
        <v>1600</v>
      </c>
      <c r="B31" s="408" t="s">
        <v>740</v>
      </c>
      <c r="C31" s="408" t="s">
        <v>1137</v>
      </c>
      <c r="D31" s="408">
        <v>313</v>
      </c>
      <c r="E31" s="408">
        <v>34</v>
      </c>
      <c r="F31" s="408">
        <v>1571</v>
      </c>
      <c r="G31" s="408">
        <v>2</v>
      </c>
      <c r="H31" s="408">
        <v>1920</v>
      </c>
      <c r="I31" s="408">
        <v>1885</v>
      </c>
      <c r="J31" s="408">
        <v>1793.5</v>
      </c>
      <c r="K31" s="408">
        <v>91.5</v>
      </c>
      <c r="L31" s="408">
        <v>5849.38</v>
      </c>
      <c r="M31" s="408">
        <v>5552.25</v>
      </c>
      <c r="N31" s="408">
        <v>297.12</v>
      </c>
    </row>
    <row r="32" spans="1:14" ht="12.75">
      <c r="A32" s="408">
        <v>1600</v>
      </c>
      <c r="B32" s="408" t="s">
        <v>740</v>
      </c>
      <c r="C32" s="408" t="s">
        <v>1138</v>
      </c>
      <c r="D32" s="408">
        <v>0</v>
      </c>
      <c r="E32" s="408">
        <v>0</v>
      </c>
      <c r="F32" s="408">
        <v>109</v>
      </c>
      <c r="G32" s="408">
        <v>0</v>
      </c>
      <c r="H32" s="408">
        <v>109</v>
      </c>
      <c r="I32" s="408">
        <v>109</v>
      </c>
      <c r="J32" s="408">
        <v>46</v>
      </c>
      <c r="K32" s="408">
        <v>63</v>
      </c>
      <c r="L32" s="408">
        <v>381.5</v>
      </c>
      <c r="M32" s="408">
        <v>161</v>
      </c>
      <c r="N32" s="408">
        <v>220.5</v>
      </c>
    </row>
    <row r="33" spans="1:14" ht="13.5" thickBot="1">
      <c r="A33" s="410">
        <v>1600</v>
      </c>
      <c r="B33" s="410" t="s">
        <v>740</v>
      </c>
      <c r="C33" s="410" t="s">
        <v>1139</v>
      </c>
      <c r="D33" s="410">
        <v>0</v>
      </c>
      <c r="E33" s="410">
        <v>55</v>
      </c>
      <c r="F33" s="410">
        <v>166</v>
      </c>
      <c r="G33" s="410">
        <v>2</v>
      </c>
      <c r="H33" s="410">
        <v>223</v>
      </c>
      <c r="I33" s="410">
        <v>167</v>
      </c>
      <c r="J33" s="410">
        <v>174</v>
      </c>
      <c r="K33" s="410">
        <v>-7</v>
      </c>
      <c r="L33" s="410">
        <v>538.25</v>
      </c>
      <c r="M33" s="410">
        <v>564</v>
      </c>
      <c r="N33" s="410">
        <v>-25.75</v>
      </c>
    </row>
    <row r="34" spans="1:14" ht="13.5" thickBot="1">
      <c r="A34" s="424"/>
      <c r="B34" s="426" t="s">
        <v>266</v>
      </c>
      <c r="C34" s="426"/>
      <c r="D34" s="446">
        <f aca="true" t="shared" si="5" ref="D34:N34">SUM(D30:D33)</f>
        <v>380</v>
      </c>
      <c r="E34" s="446">
        <f t="shared" si="5"/>
        <v>107</v>
      </c>
      <c r="F34" s="446">
        <f t="shared" si="5"/>
        <v>2057</v>
      </c>
      <c r="G34" s="447">
        <f t="shared" si="5"/>
        <v>7</v>
      </c>
      <c r="H34" s="447">
        <f t="shared" si="5"/>
        <v>2551</v>
      </c>
      <c r="I34" s="447">
        <f t="shared" si="5"/>
        <v>2440.5</v>
      </c>
      <c r="J34" s="447">
        <f t="shared" si="5"/>
        <v>2261.5</v>
      </c>
      <c r="K34" s="447">
        <f t="shared" si="5"/>
        <v>179</v>
      </c>
      <c r="L34" s="447">
        <f t="shared" si="5"/>
        <v>7747.38</v>
      </c>
      <c r="M34" s="447">
        <f t="shared" si="5"/>
        <v>7145.25</v>
      </c>
      <c r="N34" s="448">
        <f t="shared" si="5"/>
        <v>602.12</v>
      </c>
    </row>
    <row r="35" spans="1:14" ht="12.75">
      <c r="A35" s="408">
        <v>1700</v>
      </c>
      <c r="B35" s="408" t="s">
        <v>749</v>
      </c>
      <c r="C35" s="408" t="s">
        <v>1136</v>
      </c>
      <c r="D35" s="408">
        <v>1412</v>
      </c>
      <c r="E35" s="408">
        <v>125</v>
      </c>
      <c r="F35" s="408">
        <v>3002</v>
      </c>
      <c r="G35" s="408">
        <v>33</v>
      </c>
      <c r="H35" s="408">
        <v>4572</v>
      </c>
      <c r="I35" s="408">
        <v>4430.5</v>
      </c>
      <c r="J35" s="408">
        <v>3991</v>
      </c>
      <c r="K35" s="408">
        <v>439.5</v>
      </c>
      <c r="L35" s="408">
        <v>6862.05</v>
      </c>
      <c r="M35" s="408">
        <v>6083.62</v>
      </c>
      <c r="N35" s="408">
        <v>778.42</v>
      </c>
    </row>
    <row r="36" spans="1:14" ht="12.75">
      <c r="A36" s="408">
        <v>1700</v>
      </c>
      <c r="B36" s="408" t="s">
        <v>749</v>
      </c>
      <c r="C36" s="408" t="s">
        <v>1137</v>
      </c>
      <c r="D36" s="408">
        <v>403</v>
      </c>
      <c r="E36" s="408">
        <v>105</v>
      </c>
      <c r="F36" s="408">
        <v>2326</v>
      </c>
      <c r="G36" s="408">
        <v>11</v>
      </c>
      <c r="H36" s="408">
        <v>2845</v>
      </c>
      <c r="I36" s="408">
        <v>2734.5</v>
      </c>
      <c r="J36" s="408">
        <v>3171.5</v>
      </c>
      <c r="K36" s="408">
        <v>-437</v>
      </c>
      <c r="L36" s="408">
        <v>3759.5</v>
      </c>
      <c r="M36" s="408">
        <v>4319.93</v>
      </c>
      <c r="N36" s="408">
        <v>-560.43</v>
      </c>
    </row>
    <row r="37" spans="1:14" ht="12.75">
      <c r="A37" s="408">
        <v>1700</v>
      </c>
      <c r="B37" s="408" t="s">
        <v>749</v>
      </c>
      <c r="C37" s="408" t="s">
        <v>1138</v>
      </c>
      <c r="D37" s="408">
        <v>0</v>
      </c>
      <c r="E37" s="408">
        <v>7</v>
      </c>
      <c r="F37" s="408">
        <v>839</v>
      </c>
      <c r="G37" s="408">
        <v>2</v>
      </c>
      <c r="H37" s="408">
        <v>848</v>
      </c>
      <c r="I37" s="408">
        <v>840</v>
      </c>
      <c r="J37" s="408">
        <v>592.5</v>
      </c>
      <c r="K37" s="408">
        <v>247.5</v>
      </c>
      <c r="L37" s="408">
        <v>1385</v>
      </c>
      <c r="M37" s="408">
        <v>948.58</v>
      </c>
      <c r="N37" s="408">
        <v>436.42</v>
      </c>
    </row>
    <row r="38" spans="1:14" ht="13.5" thickBot="1">
      <c r="A38" s="410">
        <v>1700</v>
      </c>
      <c r="B38" s="410" t="s">
        <v>749</v>
      </c>
      <c r="C38" s="410" t="s">
        <v>1139</v>
      </c>
      <c r="D38" s="410">
        <v>0</v>
      </c>
      <c r="E38" s="410">
        <v>29</v>
      </c>
      <c r="F38" s="410">
        <v>189</v>
      </c>
      <c r="G38" s="410">
        <v>0</v>
      </c>
      <c r="H38" s="410">
        <v>218</v>
      </c>
      <c r="I38" s="410">
        <v>189</v>
      </c>
      <c r="J38" s="410">
        <v>174</v>
      </c>
      <c r="K38" s="410">
        <v>15</v>
      </c>
      <c r="L38" s="410">
        <v>243.45</v>
      </c>
      <c r="M38" s="410">
        <v>225.35</v>
      </c>
      <c r="N38" s="410">
        <v>18.1</v>
      </c>
    </row>
    <row r="39" spans="1:14" ht="13.5" thickBot="1">
      <c r="A39" s="424"/>
      <c r="B39" s="426" t="s">
        <v>266</v>
      </c>
      <c r="C39" s="426"/>
      <c r="D39" s="446">
        <f aca="true" t="shared" si="6" ref="D39:N39">SUM(D35:D38)</f>
        <v>1815</v>
      </c>
      <c r="E39" s="446">
        <f t="shared" si="6"/>
        <v>266</v>
      </c>
      <c r="F39" s="446">
        <f t="shared" si="6"/>
        <v>6356</v>
      </c>
      <c r="G39" s="447">
        <f t="shared" si="6"/>
        <v>46</v>
      </c>
      <c r="H39" s="447">
        <f t="shared" si="6"/>
        <v>8483</v>
      </c>
      <c r="I39" s="447">
        <f t="shared" si="6"/>
        <v>8194</v>
      </c>
      <c r="J39" s="447">
        <f t="shared" si="6"/>
        <v>7929</v>
      </c>
      <c r="K39" s="447">
        <f t="shared" si="6"/>
        <v>265</v>
      </c>
      <c r="L39" s="447">
        <f t="shared" si="6"/>
        <v>12250</v>
      </c>
      <c r="M39" s="447">
        <f t="shared" si="6"/>
        <v>11577.48</v>
      </c>
      <c r="N39" s="448">
        <f t="shared" si="6"/>
        <v>672.5100000000001</v>
      </c>
    </row>
    <row r="40" spans="1:14" ht="12.75">
      <c r="A40" s="408">
        <v>1800</v>
      </c>
      <c r="B40" s="408" t="s">
        <v>761</v>
      </c>
      <c r="C40" s="408" t="s">
        <v>1136</v>
      </c>
      <c r="D40" s="408">
        <v>1040</v>
      </c>
      <c r="E40" s="408">
        <v>246</v>
      </c>
      <c r="F40" s="408">
        <v>2585</v>
      </c>
      <c r="G40" s="408">
        <v>26</v>
      </c>
      <c r="H40" s="408">
        <v>3897</v>
      </c>
      <c r="I40" s="408">
        <v>3638</v>
      </c>
      <c r="J40" s="408">
        <v>3233.5</v>
      </c>
      <c r="K40" s="408">
        <v>404.5</v>
      </c>
      <c r="L40" s="408">
        <v>4431.42</v>
      </c>
      <c r="M40" s="408">
        <v>3938.53</v>
      </c>
      <c r="N40" s="408">
        <v>492.9</v>
      </c>
    </row>
    <row r="41" spans="1:14" ht="12.75">
      <c r="A41" s="408">
        <v>1800</v>
      </c>
      <c r="B41" s="408" t="s">
        <v>761</v>
      </c>
      <c r="C41" s="408" t="s">
        <v>1137</v>
      </c>
      <c r="D41" s="408">
        <v>505</v>
      </c>
      <c r="E41" s="408">
        <v>150</v>
      </c>
      <c r="F41" s="408">
        <v>2296</v>
      </c>
      <c r="G41" s="408">
        <v>7</v>
      </c>
      <c r="H41" s="408">
        <v>2958</v>
      </c>
      <c r="I41" s="408">
        <v>2804.5</v>
      </c>
      <c r="J41" s="408">
        <v>2808.5</v>
      </c>
      <c r="K41" s="408">
        <v>-4</v>
      </c>
      <c r="L41" s="408">
        <v>3576.23</v>
      </c>
      <c r="M41" s="408">
        <v>3590.48</v>
      </c>
      <c r="N41" s="408">
        <v>-14.25</v>
      </c>
    </row>
    <row r="42" spans="1:14" ht="12.75">
      <c r="A42" s="408">
        <v>1800</v>
      </c>
      <c r="B42" s="408" t="s">
        <v>761</v>
      </c>
      <c r="C42" s="408" t="s">
        <v>1138</v>
      </c>
      <c r="D42" s="408">
        <v>0</v>
      </c>
      <c r="E42" s="408">
        <v>28</v>
      </c>
      <c r="F42" s="408">
        <v>427</v>
      </c>
      <c r="G42" s="408">
        <v>1</v>
      </c>
      <c r="H42" s="408">
        <v>456</v>
      </c>
      <c r="I42" s="408">
        <v>427.5</v>
      </c>
      <c r="J42" s="408">
        <v>364</v>
      </c>
      <c r="K42" s="408">
        <v>63.5</v>
      </c>
      <c r="L42" s="408">
        <v>553.85</v>
      </c>
      <c r="M42" s="408">
        <v>472.1</v>
      </c>
      <c r="N42" s="408">
        <v>81.75</v>
      </c>
    </row>
    <row r="43" spans="1:14" ht="13.5" thickBot="1">
      <c r="A43" s="410">
        <v>1800</v>
      </c>
      <c r="B43" s="410" t="s">
        <v>761</v>
      </c>
      <c r="C43" s="410" t="s">
        <v>1139</v>
      </c>
      <c r="D43" s="410">
        <v>0</v>
      </c>
      <c r="E43" s="410">
        <v>21</v>
      </c>
      <c r="F43" s="410">
        <v>84</v>
      </c>
      <c r="G43" s="410">
        <v>0</v>
      </c>
      <c r="H43" s="410">
        <v>105</v>
      </c>
      <c r="I43" s="410">
        <v>84</v>
      </c>
      <c r="J43" s="410">
        <v>66</v>
      </c>
      <c r="K43" s="410">
        <v>18</v>
      </c>
      <c r="L43" s="410">
        <v>110.25</v>
      </c>
      <c r="M43" s="410">
        <v>85.45</v>
      </c>
      <c r="N43" s="410">
        <v>24.8</v>
      </c>
    </row>
    <row r="44" spans="1:14" ht="13.5" thickBot="1">
      <c r="A44" s="424"/>
      <c r="B44" s="426" t="s">
        <v>266</v>
      </c>
      <c r="C44" s="426"/>
      <c r="D44" s="446">
        <f aca="true" t="shared" si="7" ref="D44:N44">SUM(D40:D43)</f>
        <v>1545</v>
      </c>
      <c r="E44" s="446">
        <f t="shared" si="7"/>
        <v>445</v>
      </c>
      <c r="F44" s="446">
        <f t="shared" si="7"/>
        <v>5392</v>
      </c>
      <c r="G44" s="447">
        <f t="shared" si="7"/>
        <v>34</v>
      </c>
      <c r="H44" s="447">
        <f t="shared" si="7"/>
        <v>7416</v>
      </c>
      <c r="I44" s="447">
        <f t="shared" si="7"/>
        <v>6954</v>
      </c>
      <c r="J44" s="447">
        <f t="shared" si="7"/>
        <v>6472</v>
      </c>
      <c r="K44" s="447">
        <f t="shared" si="7"/>
        <v>482</v>
      </c>
      <c r="L44" s="447">
        <f t="shared" si="7"/>
        <v>8671.75</v>
      </c>
      <c r="M44" s="447">
        <f t="shared" si="7"/>
        <v>8086.56</v>
      </c>
      <c r="N44" s="448">
        <f t="shared" si="7"/>
        <v>585.1999999999999</v>
      </c>
    </row>
    <row r="45" spans="1:14" ht="12.75">
      <c r="A45" s="408">
        <v>1900</v>
      </c>
      <c r="B45" s="408" t="s">
        <v>767</v>
      </c>
      <c r="C45" s="408" t="s">
        <v>1136</v>
      </c>
      <c r="D45" s="408">
        <v>1561</v>
      </c>
      <c r="E45" s="408">
        <v>97</v>
      </c>
      <c r="F45" s="408">
        <v>2435</v>
      </c>
      <c r="G45" s="408">
        <v>25</v>
      </c>
      <c r="H45" s="408">
        <v>4118</v>
      </c>
      <c r="I45" s="408">
        <v>4008.5</v>
      </c>
      <c r="J45" s="408">
        <v>3093.5</v>
      </c>
      <c r="K45" s="408">
        <v>915</v>
      </c>
      <c r="L45" s="408">
        <v>4990.23</v>
      </c>
      <c r="M45" s="408">
        <v>3934.65</v>
      </c>
      <c r="N45" s="408">
        <v>1055.58</v>
      </c>
    </row>
    <row r="46" spans="1:14" ht="12.75">
      <c r="A46" s="408">
        <v>1900</v>
      </c>
      <c r="B46" s="408" t="s">
        <v>767</v>
      </c>
      <c r="C46" s="408" t="s">
        <v>1137</v>
      </c>
      <c r="D46" s="408">
        <v>82</v>
      </c>
      <c r="E46" s="408">
        <v>27</v>
      </c>
      <c r="F46" s="408">
        <v>905</v>
      </c>
      <c r="G46" s="408">
        <v>6</v>
      </c>
      <c r="H46" s="408">
        <v>1020</v>
      </c>
      <c r="I46" s="408">
        <v>990</v>
      </c>
      <c r="J46" s="408">
        <v>1302</v>
      </c>
      <c r="K46" s="408">
        <v>-312</v>
      </c>
      <c r="L46" s="408">
        <v>1148.58</v>
      </c>
      <c r="M46" s="408">
        <v>1481.43</v>
      </c>
      <c r="N46" s="408">
        <v>-332.85</v>
      </c>
    </row>
    <row r="47" spans="1:14" ht="12.75">
      <c r="A47" s="408">
        <v>1900</v>
      </c>
      <c r="B47" s="408" t="s">
        <v>767</v>
      </c>
      <c r="C47" s="408" t="s">
        <v>1138</v>
      </c>
      <c r="D47" s="408">
        <v>0</v>
      </c>
      <c r="E47" s="408">
        <v>9</v>
      </c>
      <c r="F47" s="408">
        <v>340</v>
      </c>
      <c r="G47" s="408">
        <v>0</v>
      </c>
      <c r="H47" s="408">
        <v>349</v>
      </c>
      <c r="I47" s="408">
        <v>340</v>
      </c>
      <c r="J47" s="408">
        <v>215</v>
      </c>
      <c r="K47" s="408">
        <v>125</v>
      </c>
      <c r="L47" s="408">
        <v>475.1</v>
      </c>
      <c r="M47" s="408">
        <v>289.95</v>
      </c>
      <c r="N47" s="408">
        <v>185.15</v>
      </c>
    </row>
    <row r="48" spans="1:14" ht="13.5" thickBot="1">
      <c r="A48" s="410">
        <v>1900</v>
      </c>
      <c r="B48" s="410" t="s">
        <v>767</v>
      </c>
      <c r="C48" s="410" t="s">
        <v>1139</v>
      </c>
      <c r="D48" s="410">
        <v>0</v>
      </c>
      <c r="E48" s="410">
        <v>7</v>
      </c>
      <c r="F48" s="410">
        <v>108</v>
      </c>
      <c r="G48" s="410">
        <v>2</v>
      </c>
      <c r="H48" s="410">
        <v>117</v>
      </c>
      <c r="I48" s="410">
        <v>109</v>
      </c>
      <c r="J48" s="410">
        <v>82</v>
      </c>
      <c r="K48" s="410">
        <v>27</v>
      </c>
      <c r="L48" s="410">
        <v>160.82</v>
      </c>
      <c r="M48" s="410">
        <v>126.3</v>
      </c>
      <c r="N48" s="410">
        <v>34.52</v>
      </c>
    </row>
    <row r="49" spans="1:14" ht="13.5" thickBot="1">
      <c r="A49" s="424"/>
      <c r="B49" s="426" t="s">
        <v>266</v>
      </c>
      <c r="C49" s="426"/>
      <c r="D49" s="446">
        <f aca="true" t="shared" si="8" ref="D49:N49">SUM(D45:D48)</f>
        <v>1643</v>
      </c>
      <c r="E49" s="446">
        <f t="shared" si="8"/>
        <v>140</v>
      </c>
      <c r="F49" s="446">
        <f t="shared" si="8"/>
        <v>3788</v>
      </c>
      <c r="G49" s="447">
        <f t="shared" si="8"/>
        <v>33</v>
      </c>
      <c r="H49" s="447">
        <f t="shared" si="8"/>
        <v>5604</v>
      </c>
      <c r="I49" s="447">
        <f t="shared" si="8"/>
        <v>5447.5</v>
      </c>
      <c r="J49" s="447">
        <f t="shared" si="8"/>
        <v>4692.5</v>
      </c>
      <c r="K49" s="447">
        <f t="shared" si="8"/>
        <v>755</v>
      </c>
      <c r="L49" s="447">
        <f t="shared" si="8"/>
        <v>6774.73</v>
      </c>
      <c r="M49" s="447">
        <f t="shared" si="8"/>
        <v>5832.33</v>
      </c>
      <c r="N49" s="448">
        <f t="shared" si="8"/>
        <v>942.3999999999999</v>
      </c>
    </row>
    <row r="50" spans="1:14" ht="12.75">
      <c r="A50" s="408">
        <v>2100</v>
      </c>
      <c r="B50" s="408" t="s">
        <v>775</v>
      </c>
      <c r="C50" s="408" t="s">
        <v>1136</v>
      </c>
      <c r="D50" s="408">
        <v>4446</v>
      </c>
      <c r="E50" s="408">
        <v>744</v>
      </c>
      <c r="F50" s="408">
        <v>9000</v>
      </c>
      <c r="G50" s="408">
        <v>128</v>
      </c>
      <c r="H50" s="408">
        <v>14318</v>
      </c>
      <c r="I50" s="408">
        <v>13510</v>
      </c>
      <c r="J50" s="408">
        <v>11785</v>
      </c>
      <c r="K50" s="408">
        <v>1725</v>
      </c>
      <c r="L50" s="408">
        <v>25138.7</v>
      </c>
      <c r="M50" s="408">
        <v>21743.9</v>
      </c>
      <c r="N50" s="408">
        <v>3394.8</v>
      </c>
    </row>
    <row r="51" spans="1:14" ht="12.75">
      <c r="A51" s="408">
        <v>2100</v>
      </c>
      <c r="B51" s="408" t="s">
        <v>775</v>
      </c>
      <c r="C51" s="408" t="s">
        <v>1137</v>
      </c>
      <c r="D51" s="408">
        <v>0</v>
      </c>
      <c r="E51" s="408">
        <v>572</v>
      </c>
      <c r="F51" s="408">
        <v>4063</v>
      </c>
      <c r="G51" s="408">
        <v>416</v>
      </c>
      <c r="H51" s="408">
        <v>5051</v>
      </c>
      <c r="I51" s="408">
        <v>4271</v>
      </c>
      <c r="J51" s="408">
        <v>6143</v>
      </c>
      <c r="K51" s="408">
        <v>-1872</v>
      </c>
      <c r="L51" s="408">
        <v>7328.42</v>
      </c>
      <c r="M51" s="408">
        <v>10579.7</v>
      </c>
      <c r="N51" s="408">
        <v>-3251.28</v>
      </c>
    </row>
    <row r="52" spans="1:14" ht="12.75">
      <c r="A52" s="408">
        <v>2100</v>
      </c>
      <c r="B52" s="408" t="s">
        <v>775</v>
      </c>
      <c r="C52" s="408" t="s">
        <v>1138</v>
      </c>
      <c r="D52" s="408">
        <v>0</v>
      </c>
      <c r="E52" s="408">
        <v>34</v>
      </c>
      <c r="F52" s="408">
        <v>1383</v>
      </c>
      <c r="G52" s="408">
        <v>9</v>
      </c>
      <c r="H52" s="408">
        <v>1426</v>
      </c>
      <c r="I52" s="408">
        <v>1387.5</v>
      </c>
      <c r="J52" s="408">
        <v>545.5</v>
      </c>
      <c r="K52" s="408">
        <v>842</v>
      </c>
      <c r="L52" s="408">
        <v>2578.43</v>
      </c>
      <c r="M52" s="408">
        <v>1063.45</v>
      </c>
      <c r="N52" s="408">
        <v>1514.98</v>
      </c>
    </row>
    <row r="53" spans="1:14" ht="13.5" thickBot="1">
      <c r="A53" s="410">
        <v>2100</v>
      </c>
      <c r="B53" s="410" t="s">
        <v>775</v>
      </c>
      <c r="C53" s="410" t="s">
        <v>1139</v>
      </c>
      <c r="D53" s="410">
        <v>0</v>
      </c>
      <c r="E53" s="410">
        <v>556</v>
      </c>
      <c r="F53" s="410">
        <v>1490</v>
      </c>
      <c r="G53" s="410">
        <v>151</v>
      </c>
      <c r="H53" s="410">
        <v>2197</v>
      </c>
      <c r="I53" s="410">
        <v>1565.5</v>
      </c>
      <c r="J53" s="410">
        <v>1722</v>
      </c>
      <c r="K53" s="410">
        <v>-156.5</v>
      </c>
      <c r="L53" s="410">
        <v>2985.38</v>
      </c>
      <c r="M53" s="410">
        <v>3228.25</v>
      </c>
      <c r="N53" s="410">
        <v>-242.88</v>
      </c>
    </row>
    <row r="54" spans="1:14" ht="13.5" thickBot="1">
      <c r="A54" s="424"/>
      <c r="B54" s="426" t="s">
        <v>266</v>
      </c>
      <c r="C54" s="426"/>
      <c r="D54" s="446">
        <f aca="true" t="shared" si="9" ref="D54:N54">SUM(D50:D53)</f>
        <v>4446</v>
      </c>
      <c r="E54" s="446">
        <f t="shared" si="9"/>
        <v>1906</v>
      </c>
      <c r="F54" s="446">
        <f t="shared" si="9"/>
        <v>15936</v>
      </c>
      <c r="G54" s="447">
        <f t="shared" si="9"/>
        <v>704</v>
      </c>
      <c r="H54" s="447">
        <f t="shared" si="9"/>
        <v>22992</v>
      </c>
      <c r="I54" s="447">
        <f t="shared" si="9"/>
        <v>20734</v>
      </c>
      <c r="J54" s="447">
        <f t="shared" si="9"/>
        <v>20195.5</v>
      </c>
      <c r="K54" s="447">
        <f t="shared" si="9"/>
        <v>538.5</v>
      </c>
      <c r="L54" s="447">
        <f t="shared" si="9"/>
        <v>38030.93</v>
      </c>
      <c r="M54" s="447">
        <f t="shared" si="9"/>
        <v>36615.3</v>
      </c>
      <c r="N54" s="448">
        <f t="shared" si="9"/>
        <v>1415.62</v>
      </c>
    </row>
    <row r="55" spans="1:14" ht="12.75">
      <c r="A55" s="408">
        <v>2200</v>
      </c>
      <c r="B55" s="408" t="s">
        <v>828</v>
      </c>
      <c r="C55" s="408" t="s">
        <v>1136</v>
      </c>
      <c r="D55" s="408">
        <v>909</v>
      </c>
      <c r="E55" s="408">
        <v>66</v>
      </c>
      <c r="F55" s="408">
        <v>1465</v>
      </c>
      <c r="G55" s="408">
        <v>16</v>
      </c>
      <c r="H55" s="408">
        <v>2456</v>
      </c>
      <c r="I55" s="408">
        <v>2382</v>
      </c>
      <c r="J55" s="408">
        <v>1869</v>
      </c>
      <c r="K55" s="408">
        <v>513</v>
      </c>
      <c r="L55" s="408">
        <v>6442.85</v>
      </c>
      <c r="M55" s="408">
        <v>4783.8</v>
      </c>
      <c r="N55" s="408">
        <v>1659.05</v>
      </c>
    </row>
    <row r="56" spans="1:14" ht="12.75">
      <c r="A56" s="408">
        <v>2200</v>
      </c>
      <c r="B56" s="408" t="s">
        <v>828</v>
      </c>
      <c r="C56" s="408" t="s">
        <v>1137</v>
      </c>
      <c r="D56" s="408">
        <v>0</v>
      </c>
      <c r="E56" s="408">
        <v>35</v>
      </c>
      <c r="F56" s="408">
        <v>630</v>
      </c>
      <c r="G56" s="408">
        <v>5</v>
      </c>
      <c r="H56" s="408">
        <v>670</v>
      </c>
      <c r="I56" s="408">
        <v>632.5</v>
      </c>
      <c r="J56" s="408">
        <v>964.5</v>
      </c>
      <c r="K56" s="408">
        <v>-332</v>
      </c>
      <c r="L56" s="408">
        <v>1771</v>
      </c>
      <c r="M56" s="408">
        <v>2700.6</v>
      </c>
      <c r="N56" s="408">
        <v>-929.6</v>
      </c>
    </row>
    <row r="57" spans="1:14" ht="12.75">
      <c r="A57" s="408"/>
      <c r="B57" s="408" t="s">
        <v>828</v>
      </c>
      <c r="C57" s="408" t="s">
        <v>1138</v>
      </c>
      <c r="D57" s="408">
        <v>0</v>
      </c>
      <c r="E57" s="408">
        <v>0</v>
      </c>
      <c r="F57" s="408">
        <v>0</v>
      </c>
      <c r="G57" s="408">
        <v>0</v>
      </c>
      <c r="H57" s="408">
        <v>0</v>
      </c>
      <c r="I57" s="408">
        <v>0</v>
      </c>
      <c r="J57" s="408">
        <v>0</v>
      </c>
      <c r="K57" s="408">
        <v>0</v>
      </c>
      <c r="L57" s="408">
        <v>0</v>
      </c>
      <c r="M57" s="408">
        <v>0</v>
      </c>
      <c r="N57" s="408">
        <v>0</v>
      </c>
    </row>
    <row r="58" spans="1:14" ht="13.5" thickBot="1">
      <c r="A58" s="410">
        <v>2200</v>
      </c>
      <c r="B58" s="410" t="s">
        <v>828</v>
      </c>
      <c r="C58" s="410" t="s">
        <v>1139</v>
      </c>
      <c r="D58" s="410">
        <v>0</v>
      </c>
      <c r="E58" s="410">
        <v>322</v>
      </c>
      <c r="F58" s="410">
        <v>550</v>
      </c>
      <c r="G58" s="410">
        <v>13</v>
      </c>
      <c r="H58" s="410">
        <v>885</v>
      </c>
      <c r="I58" s="410">
        <v>556.5</v>
      </c>
      <c r="J58" s="410">
        <v>579.5</v>
      </c>
      <c r="K58" s="410">
        <v>-23</v>
      </c>
      <c r="L58" s="410">
        <v>1554.75</v>
      </c>
      <c r="M58" s="410">
        <v>1619.15</v>
      </c>
      <c r="N58" s="410">
        <v>-64.4</v>
      </c>
    </row>
    <row r="59" spans="1:14" ht="13.5" thickBot="1">
      <c r="A59" s="424"/>
      <c r="B59" s="426" t="s">
        <v>266</v>
      </c>
      <c r="C59" s="426"/>
      <c r="D59" s="446">
        <f aca="true" t="shared" si="10" ref="D59:N59">SUM(D55:D58)</f>
        <v>909</v>
      </c>
      <c r="E59" s="446">
        <f t="shared" si="10"/>
        <v>423</v>
      </c>
      <c r="F59" s="446">
        <f t="shared" si="10"/>
        <v>2645</v>
      </c>
      <c r="G59" s="447">
        <f t="shared" si="10"/>
        <v>34</v>
      </c>
      <c r="H59" s="447">
        <f t="shared" si="10"/>
        <v>4011</v>
      </c>
      <c r="I59" s="447">
        <f t="shared" si="10"/>
        <v>3571</v>
      </c>
      <c r="J59" s="447">
        <f t="shared" si="10"/>
        <v>3413</v>
      </c>
      <c r="K59" s="447">
        <f t="shared" si="10"/>
        <v>158</v>
      </c>
      <c r="L59" s="447">
        <f t="shared" si="10"/>
        <v>9768.6</v>
      </c>
      <c r="M59" s="447">
        <f t="shared" si="10"/>
        <v>9103.55</v>
      </c>
      <c r="N59" s="448">
        <f t="shared" si="10"/>
        <v>665.05</v>
      </c>
    </row>
    <row r="60" spans="1:14" ht="12.75">
      <c r="A60" s="408">
        <v>2300</v>
      </c>
      <c r="B60" s="408" t="s">
        <v>871</v>
      </c>
      <c r="C60" s="408" t="s">
        <v>1136</v>
      </c>
      <c r="D60" s="408">
        <v>3084</v>
      </c>
      <c r="E60" s="408">
        <v>326</v>
      </c>
      <c r="F60" s="408">
        <v>5965</v>
      </c>
      <c r="G60" s="408">
        <v>86</v>
      </c>
      <c r="H60" s="408">
        <v>9461</v>
      </c>
      <c r="I60" s="408">
        <v>9092</v>
      </c>
      <c r="J60" s="408">
        <v>8019.5</v>
      </c>
      <c r="K60" s="408">
        <v>1072.5</v>
      </c>
      <c r="L60" s="408">
        <v>12664.08</v>
      </c>
      <c r="M60" s="408">
        <v>10939.88</v>
      </c>
      <c r="N60" s="408">
        <v>1724.2</v>
      </c>
    </row>
    <row r="61" spans="1:14" ht="12.75">
      <c r="A61" s="408">
        <v>2300</v>
      </c>
      <c r="B61" s="408" t="s">
        <v>871</v>
      </c>
      <c r="C61" s="408" t="s">
        <v>1137</v>
      </c>
      <c r="D61" s="408">
        <v>570</v>
      </c>
      <c r="E61" s="408">
        <v>468</v>
      </c>
      <c r="F61" s="408">
        <v>4066</v>
      </c>
      <c r="G61" s="408">
        <v>78</v>
      </c>
      <c r="H61" s="408">
        <v>5182</v>
      </c>
      <c r="I61" s="408">
        <v>4675</v>
      </c>
      <c r="J61" s="408">
        <v>5547.5</v>
      </c>
      <c r="K61" s="408">
        <v>-872.5</v>
      </c>
      <c r="L61" s="408">
        <v>5436.27</v>
      </c>
      <c r="M61" s="408">
        <v>6740.25</v>
      </c>
      <c r="N61" s="408">
        <v>-1303.98</v>
      </c>
    </row>
    <row r="62" spans="1:14" ht="12.75">
      <c r="A62" s="408">
        <v>2300</v>
      </c>
      <c r="B62" s="408" t="s">
        <v>871</v>
      </c>
      <c r="C62" s="408" t="s">
        <v>1138</v>
      </c>
      <c r="D62" s="408">
        <v>0</v>
      </c>
      <c r="E62" s="408">
        <v>25</v>
      </c>
      <c r="F62" s="408">
        <v>1534</v>
      </c>
      <c r="G62" s="408">
        <v>10</v>
      </c>
      <c r="H62" s="408">
        <v>1569</v>
      </c>
      <c r="I62" s="408">
        <v>1539</v>
      </c>
      <c r="J62" s="408">
        <v>1120.5</v>
      </c>
      <c r="K62" s="408">
        <v>418.5</v>
      </c>
      <c r="L62" s="408">
        <v>2067.45</v>
      </c>
      <c r="M62" s="408">
        <v>1387.12</v>
      </c>
      <c r="N62" s="408">
        <v>680.32</v>
      </c>
    </row>
    <row r="63" spans="1:14" ht="13.5" thickBot="1">
      <c r="A63" s="410">
        <v>2300</v>
      </c>
      <c r="B63" s="410" t="s">
        <v>871</v>
      </c>
      <c r="C63" s="410" t="s">
        <v>1139</v>
      </c>
      <c r="D63" s="410">
        <v>0</v>
      </c>
      <c r="E63" s="410">
        <v>195</v>
      </c>
      <c r="F63" s="410">
        <v>797</v>
      </c>
      <c r="G63" s="410">
        <v>3</v>
      </c>
      <c r="H63" s="410">
        <v>995</v>
      </c>
      <c r="I63" s="410">
        <v>798.5</v>
      </c>
      <c r="J63" s="410">
        <v>722</v>
      </c>
      <c r="K63" s="410">
        <v>76.5</v>
      </c>
      <c r="L63" s="410">
        <v>1117.43</v>
      </c>
      <c r="M63" s="410">
        <v>1019.5</v>
      </c>
      <c r="N63" s="410">
        <v>97.93</v>
      </c>
    </row>
    <row r="64" spans="1:14" ht="13.5" thickBot="1">
      <c r="A64" s="424"/>
      <c r="B64" s="426" t="s">
        <v>266</v>
      </c>
      <c r="C64" s="426"/>
      <c r="D64" s="446">
        <f aca="true" t="shared" si="11" ref="D64:N64">SUM(D60:D63)</f>
        <v>3654</v>
      </c>
      <c r="E64" s="446">
        <f t="shared" si="11"/>
        <v>1014</v>
      </c>
      <c r="F64" s="446">
        <f t="shared" si="11"/>
        <v>12362</v>
      </c>
      <c r="G64" s="447">
        <f t="shared" si="11"/>
        <v>177</v>
      </c>
      <c r="H64" s="447">
        <f t="shared" si="11"/>
        <v>17207</v>
      </c>
      <c r="I64" s="447">
        <f t="shared" si="11"/>
        <v>16104.5</v>
      </c>
      <c r="J64" s="447">
        <f t="shared" si="11"/>
        <v>15409.5</v>
      </c>
      <c r="K64" s="447">
        <f t="shared" si="11"/>
        <v>695</v>
      </c>
      <c r="L64" s="447">
        <f t="shared" si="11"/>
        <v>21285.23</v>
      </c>
      <c r="M64" s="447">
        <f t="shared" si="11"/>
        <v>20086.749999999996</v>
      </c>
      <c r="N64" s="448">
        <f t="shared" si="11"/>
        <v>1198.47</v>
      </c>
    </row>
    <row r="65" spans="1:14" ht="12.75">
      <c r="A65" s="408">
        <v>2400</v>
      </c>
      <c r="B65" s="408" t="s">
        <v>899</v>
      </c>
      <c r="C65" s="408" t="s">
        <v>1136</v>
      </c>
      <c r="D65" s="408">
        <v>1737</v>
      </c>
      <c r="E65" s="408">
        <v>185</v>
      </c>
      <c r="F65" s="408">
        <v>2460</v>
      </c>
      <c r="G65" s="408">
        <v>31</v>
      </c>
      <c r="H65" s="408">
        <v>4413</v>
      </c>
      <c r="I65" s="408">
        <v>4212.5</v>
      </c>
      <c r="J65" s="408">
        <v>2952</v>
      </c>
      <c r="K65" s="408">
        <v>1260.5</v>
      </c>
      <c r="L65" s="408">
        <v>6074.35</v>
      </c>
      <c r="M65" s="408">
        <v>4306.77</v>
      </c>
      <c r="N65" s="408">
        <v>1767.58</v>
      </c>
    </row>
    <row r="66" spans="1:14" ht="12.75">
      <c r="A66" s="408">
        <v>2400</v>
      </c>
      <c r="B66" s="408" t="s">
        <v>899</v>
      </c>
      <c r="C66" s="408" t="s">
        <v>1137</v>
      </c>
      <c r="D66" s="408">
        <v>355</v>
      </c>
      <c r="E66" s="408">
        <v>224</v>
      </c>
      <c r="F66" s="408">
        <v>2141</v>
      </c>
      <c r="G66" s="408">
        <v>25</v>
      </c>
      <c r="H66" s="408">
        <v>2745</v>
      </c>
      <c r="I66" s="408">
        <v>2508.5</v>
      </c>
      <c r="J66" s="408">
        <v>3110.5</v>
      </c>
      <c r="K66" s="408">
        <v>-602</v>
      </c>
      <c r="L66" s="408">
        <v>3434.8</v>
      </c>
      <c r="M66" s="408">
        <v>4288.08</v>
      </c>
      <c r="N66" s="408">
        <v>-853.28</v>
      </c>
    </row>
    <row r="67" spans="1:14" ht="12.75">
      <c r="A67" s="408">
        <v>2400</v>
      </c>
      <c r="B67" s="408" t="s">
        <v>899</v>
      </c>
      <c r="C67" s="408" t="s">
        <v>1138</v>
      </c>
      <c r="D67" s="408">
        <v>0</v>
      </c>
      <c r="E67" s="408">
        <v>13</v>
      </c>
      <c r="F67" s="408">
        <v>604</v>
      </c>
      <c r="G67" s="408">
        <v>1</v>
      </c>
      <c r="H67" s="408">
        <v>618</v>
      </c>
      <c r="I67" s="408">
        <v>604.5</v>
      </c>
      <c r="J67" s="408">
        <v>447</v>
      </c>
      <c r="K67" s="408">
        <v>157.5</v>
      </c>
      <c r="L67" s="408">
        <v>844.52</v>
      </c>
      <c r="M67" s="408">
        <v>620.35</v>
      </c>
      <c r="N67" s="408">
        <v>224.17</v>
      </c>
    </row>
    <row r="68" spans="1:14" ht="13.5" thickBot="1">
      <c r="A68" s="410">
        <v>2400</v>
      </c>
      <c r="B68" s="410" t="s">
        <v>899</v>
      </c>
      <c r="C68" s="410" t="s">
        <v>1139</v>
      </c>
      <c r="D68" s="410">
        <v>0</v>
      </c>
      <c r="E68" s="410">
        <v>111</v>
      </c>
      <c r="F68" s="410">
        <v>326</v>
      </c>
      <c r="G68" s="410">
        <v>17</v>
      </c>
      <c r="H68" s="410">
        <v>454</v>
      </c>
      <c r="I68" s="410">
        <v>334.5</v>
      </c>
      <c r="J68" s="410">
        <v>334.5</v>
      </c>
      <c r="K68" s="410">
        <v>0</v>
      </c>
      <c r="L68" s="410">
        <v>529.5</v>
      </c>
      <c r="M68" s="410">
        <v>525.27</v>
      </c>
      <c r="N68" s="410">
        <v>4.23</v>
      </c>
    </row>
    <row r="69" spans="1:14" ht="13.5" thickBot="1">
      <c r="A69" s="424"/>
      <c r="B69" s="426" t="s">
        <v>266</v>
      </c>
      <c r="C69" s="426"/>
      <c r="D69" s="446">
        <f aca="true" t="shared" si="12" ref="D69:N69">SUM(D65:D68)</f>
        <v>2092</v>
      </c>
      <c r="E69" s="446">
        <f t="shared" si="12"/>
        <v>533</v>
      </c>
      <c r="F69" s="446">
        <f t="shared" si="12"/>
        <v>5531</v>
      </c>
      <c r="G69" s="447">
        <f t="shared" si="12"/>
        <v>74</v>
      </c>
      <c r="H69" s="447">
        <f t="shared" si="12"/>
        <v>8230</v>
      </c>
      <c r="I69" s="447">
        <f t="shared" si="12"/>
        <v>7660</v>
      </c>
      <c r="J69" s="447">
        <f t="shared" si="12"/>
        <v>6844</v>
      </c>
      <c r="K69" s="447">
        <f t="shared" si="12"/>
        <v>816</v>
      </c>
      <c r="L69" s="447">
        <f t="shared" si="12"/>
        <v>10883.170000000002</v>
      </c>
      <c r="M69" s="447">
        <f t="shared" si="12"/>
        <v>9740.470000000001</v>
      </c>
      <c r="N69" s="448">
        <f t="shared" si="12"/>
        <v>1142.7</v>
      </c>
    </row>
    <row r="70" spans="1:14" ht="12.75">
      <c r="A70" s="408">
        <v>2500</v>
      </c>
      <c r="B70" s="408" t="s">
        <v>911</v>
      </c>
      <c r="C70" s="408" t="s">
        <v>1136</v>
      </c>
      <c r="D70" s="408">
        <v>2163</v>
      </c>
      <c r="E70" s="408">
        <v>298</v>
      </c>
      <c r="F70" s="408">
        <v>3977</v>
      </c>
      <c r="G70" s="408">
        <v>64</v>
      </c>
      <c r="H70" s="408">
        <v>6502</v>
      </c>
      <c r="I70" s="408">
        <v>6172</v>
      </c>
      <c r="J70" s="408">
        <v>5365</v>
      </c>
      <c r="K70" s="408">
        <v>807</v>
      </c>
      <c r="L70" s="408">
        <v>9819.55</v>
      </c>
      <c r="M70" s="408">
        <v>8690.2</v>
      </c>
      <c r="N70" s="408">
        <v>1129.35</v>
      </c>
    </row>
    <row r="71" spans="1:14" ht="12.75">
      <c r="A71" s="408">
        <v>2500</v>
      </c>
      <c r="B71" s="408" t="s">
        <v>911</v>
      </c>
      <c r="C71" s="408" t="s">
        <v>1137</v>
      </c>
      <c r="D71" s="408">
        <v>27</v>
      </c>
      <c r="E71" s="408">
        <v>33</v>
      </c>
      <c r="F71" s="408">
        <v>460</v>
      </c>
      <c r="G71" s="408">
        <v>6</v>
      </c>
      <c r="H71" s="408">
        <v>526</v>
      </c>
      <c r="I71" s="408">
        <v>490</v>
      </c>
      <c r="J71" s="408">
        <v>755.5</v>
      </c>
      <c r="K71" s="408">
        <v>-265.5</v>
      </c>
      <c r="L71" s="408">
        <v>1011.72</v>
      </c>
      <c r="M71" s="408">
        <v>1589.62</v>
      </c>
      <c r="N71" s="408">
        <v>-577.9</v>
      </c>
    </row>
    <row r="72" spans="1:14" ht="12.75">
      <c r="A72" s="408">
        <v>2500</v>
      </c>
      <c r="B72" s="408" t="s">
        <v>911</v>
      </c>
      <c r="C72" s="408" t="s">
        <v>1138</v>
      </c>
      <c r="D72" s="408">
        <v>0</v>
      </c>
      <c r="E72" s="408">
        <v>19</v>
      </c>
      <c r="F72" s="408">
        <v>1147</v>
      </c>
      <c r="G72" s="408">
        <v>1</v>
      </c>
      <c r="H72" s="408">
        <v>1167</v>
      </c>
      <c r="I72" s="408">
        <v>1147.5</v>
      </c>
      <c r="J72" s="408">
        <v>826</v>
      </c>
      <c r="K72" s="408">
        <v>321.5</v>
      </c>
      <c r="L72" s="408">
        <v>1687.03</v>
      </c>
      <c r="M72" s="408">
        <v>1184.45</v>
      </c>
      <c r="N72" s="408">
        <v>502.58</v>
      </c>
    </row>
    <row r="73" spans="1:14" ht="13.5" thickBot="1">
      <c r="A73" s="410">
        <v>2500</v>
      </c>
      <c r="B73" s="410" t="s">
        <v>911</v>
      </c>
      <c r="C73" s="410" t="s">
        <v>1139</v>
      </c>
      <c r="D73" s="410">
        <v>0</v>
      </c>
      <c r="E73" s="410">
        <v>134</v>
      </c>
      <c r="F73" s="410">
        <v>291</v>
      </c>
      <c r="G73" s="410">
        <v>2</v>
      </c>
      <c r="H73" s="410">
        <v>427</v>
      </c>
      <c r="I73" s="410">
        <v>292</v>
      </c>
      <c r="J73" s="410">
        <v>299</v>
      </c>
      <c r="K73" s="410">
        <v>-7</v>
      </c>
      <c r="L73" s="410">
        <v>657.95</v>
      </c>
      <c r="M73" s="410">
        <v>680.15</v>
      </c>
      <c r="N73" s="410">
        <v>-22.2</v>
      </c>
    </row>
    <row r="74" spans="1:14" ht="13.5" thickBot="1">
      <c r="A74" s="424"/>
      <c r="B74" s="426" t="s">
        <v>266</v>
      </c>
      <c r="C74" s="426"/>
      <c r="D74" s="446">
        <f aca="true" t="shared" si="13" ref="D74:N74">SUM(D70:D73)</f>
        <v>2190</v>
      </c>
      <c r="E74" s="446">
        <f t="shared" si="13"/>
        <v>484</v>
      </c>
      <c r="F74" s="446">
        <f t="shared" si="13"/>
        <v>5875</v>
      </c>
      <c r="G74" s="447">
        <f t="shared" si="13"/>
        <v>73</v>
      </c>
      <c r="H74" s="447">
        <f t="shared" si="13"/>
        <v>8622</v>
      </c>
      <c r="I74" s="447">
        <f t="shared" si="13"/>
        <v>8101.5</v>
      </c>
      <c r="J74" s="447">
        <f t="shared" si="13"/>
        <v>7245.5</v>
      </c>
      <c r="K74" s="447">
        <f t="shared" si="13"/>
        <v>856</v>
      </c>
      <c r="L74" s="447">
        <f t="shared" si="13"/>
        <v>13176.25</v>
      </c>
      <c r="M74" s="447">
        <f t="shared" si="13"/>
        <v>12144.42</v>
      </c>
      <c r="N74" s="448">
        <f t="shared" si="13"/>
        <v>1031.83</v>
      </c>
    </row>
    <row r="75" spans="1:14" ht="12.75">
      <c r="A75" s="408">
        <v>2600</v>
      </c>
      <c r="B75" s="408" t="s">
        <v>922</v>
      </c>
      <c r="C75" s="408" t="s">
        <v>1136</v>
      </c>
      <c r="D75" s="408">
        <v>4150</v>
      </c>
      <c r="E75" s="408">
        <v>306</v>
      </c>
      <c r="F75" s="408">
        <v>8351</v>
      </c>
      <c r="G75" s="408">
        <v>78</v>
      </c>
      <c r="H75" s="408">
        <v>12885</v>
      </c>
      <c r="I75" s="408">
        <v>12540</v>
      </c>
      <c r="J75" s="408">
        <v>10795</v>
      </c>
      <c r="K75" s="408">
        <v>1745</v>
      </c>
      <c r="L75" s="408">
        <v>21463.78</v>
      </c>
      <c r="M75" s="408">
        <v>18492.27</v>
      </c>
      <c r="N75" s="408">
        <v>2971.5</v>
      </c>
    </row>
    <row r="76" spans="1:14" ht="12.75">
      <c r="A76" s="408">
        <v>2600</v>
      </c>
      <c r="B76" s="408" t="s">
        <v>922</v>
      </c>
      <c r="C76" s="408" t="s">
        <v>1137</v>
      </c>
      <c r="D76" s="408">
        <v>0</v>
      </c>
      <c r="E76" s="408">
        <v>223</v>
      </c>
      <c r="F76" s="408">
        <v>2750</v>
      </c>
      <c r="G76" s="408">
        <v>18</v>
      </c>
      <c r="H76" s="408">
        <v>2991</v>
      </c>
      <c r="I76" s="408">
        <v>2759</v>
      </c>
      <c r="J76" s="408">
        <v>4609</v>
      </c>
      <c r="K76" s="408">
        <v>-1850</v>
      </c>
      <c r="L76" s="408">
        <v>4835.83</v>
      </c>
      <c r="M76" s="408">
        <v>8028.62</v>
      </c>
      <c r="N76" s="408">
        <v>-3192.8</v>
      </c>
    </row>
    <row r="77" spans="1:14" ht="12.75">
      <c r="A77" s="408">
        <v>2600</v>
      </c>
      <c r="B77" s="408" t="s">
        <v>922</v>
      </c>
      <c r="C77" s="408" t="s">
        <v>1138</v>
      </c>
      <c r="D77" s="408">
        <v>0</v>
      </c>
      <c r="E77" s="408">
        <v>41</v>
      </c>
      <c r="F77" s="408">
        <v>2974</v>
      </c>
      <c r="G77" s="408">
        <v>45</v>
      </c>
      <c r="H77" s="408">
        <v>3060</v>
      </c>
      <c r="I77" s="408">
        <v>2996.5</v>
      </c>
      <c r="J77" s="408">
        <v>2164.5</v>
      </c>
      <c r="K77" s="408">
        <v>832</v>
      </c>
      <c r="L77" s="408">
        <v>4632.92</v>
      </c>
      <c r="M77" s="408">
        <v>3324.22</v>
      </c>
      <c r="N77" s="408">
        <v>1308.7</v>
      </c>
    </row>
    <row r="78" spans="1:14" ht="13.5" thickBot="1">
      <c r="A78" s="410">
        <v>2600</v>
      </c>
      <c r="B78" s="410" t="s">
        <v>922</v>
      </c>
      <c r="C78" s="410" t="s">
        <v>1139</v>
      </c>
      <c r="D78" s="410">
        <v>0</v>
      </c>
      <c r="E78" s="410">
        <v>594</v>
      </c>
      <c r="F78" s="410">
        <v>1341</v>
      </c>
      <c r="G78" s="410">
        <v>7</v>
      </c>
      <c r="H78" s="410">
        <v>1942</v>
      </c>
      <c r="I78" s="410">
        <v>1344.5</v>
      </c>
      <c r="J78" s="410">
        <v>1330</v>
      </c>
      <c r="K78" s="410">
        <v>14.5</v>
      </c>
      <c r="L78" s="410">
        <v>2347.77</v>
      </c>
      <c r="M78" s="410">
        <v>2306.88</v>
      </c>
      <c r="N78" s="410">
        <v>40.9</v>
      </c>
    </row>
    <row r="79" spans="1:14" ht="13.5" thickBot="1">
      <c r="A79" s="424"/>
      <c r="B79" s="426" t="s">
        <v>266</v>
      </c>
      <c r="C79" s="426"/>
      <c r="D79" s="446">
        <f aca="true" t="shared" si="14" ref="D79:N79">SUM(D75:D78)</f>
        <v>4150</v>
      </c>
      <c r="E79" s="446">
        <f t="shared" si="14"/>
        <v>1164</v>
      </c>
      <c r="F79" s="446">
        <f t="shared" si="14"/>
        <v>15416</v>
      </c>
      <c r="G79" s="447">
        <f t="shared" si="14"/>
        <v>148</v>
      </c>
      <c r="H79" s="447">
        <f t="shared" si="14"/>
        <v>20878</v>
      </c>
      <c r="I79" s="447">
        <f t="shared" si="14"/>
        <v>19640</v>
      </c>
      <c r="J79" s="447">
        <f t="shared" si="14"/>
        <v>18898.5</v>
      </c>
      <c r="K79" s="447">
        <f t="shared" si="14"/>
        <v>741.5</v>
      </c>
      <c r="L79" s="447">
        <f t="shared" si="14"/>
        <v>33280.299999999996</v>
      </c>
      <c r="M79" s="447">
        <f t="shared" si="14"/>
        <v>32151.99</v>
      </c>
      <c r="N79" s="448">
        <f t="shared" si="14"/>
        <v>1128.3</v>
      </c>
    </row>
    <row r="80" spans="1:14" ht="12.75">
      <c r="A80" s="408">
        <v>2700</v>
      </c>
      <c r="B80" s="408" t="s">
        <v>955</v>
      </c>
      <c r="C80" s="408" t="s">
        <v>1136</v>
      </c>
      <c r="D80" s="408">
        <v>4995</v>
      </c>
      <c r="E80" s="408">
        <v>626</v>
      </c>
      <c r="F80" s="408">
        <v>9094</v>
      </c>
      <c r="G80" s="408">
        <v>152</v>
      </c>
      <c r="H80" s="408">
        <v>14867</v>
      </c>
      <c r="I80" s="408">
        <v>14165</v>
      </c>
      <c r="J80" s="408">
        <v>12074.5</v>
      </c>
      <c r="K80" s="408">
        <v>2090.5</v>
      </c>
      <c r="L80" s="408">
        <v>21500.28</v>
      </c>
      <c r="M80" s="408">
        <v>18548.17</v>
      </c>
      <c r="N80" s="408">
        <v>2952.1</v>
      </c>
    </row>
    <row r="81" spans="1:14" ht="12.75">
      <c r="A81" s="408">
        <v>2700</v>
      </c>
      <c r="B81" s="408" t="s">
        <v>955</v>
      </c>
      <c r="C81" s="408" t="s">
        <v>1137</v>
      </c>
      <c r="D81" s="408">
        <v>0</v>
      </c>
      <c r="E81" s="408">
        <v>179</v>
      </c>
      <c r="F81" s="408">
        <v>2290</v>
      </c>
      <c r="G81" s="408">
        <v>25</v>
      </c>
      <c r="H81" s="408">
        <v>2494</v>
      </c>
      <c r="I81" s="408">
        <v>2302.5</v>
      </c>
      <c r="J81" s="408">
        <v>3600.5</v>
      </c>
      <c r="K81" s="408">
        <v>-1298</v>
      </c>
      <c r="L81" s="408">
        <v>3256.05</v>
      </c>
      <c r="M81" s="408">
        <v>5050.75</v>
      </c>
      <c r="N81" s="408">
        <v>-1794.7</v>
      </c>
    </row>
    <row r="82" spans="1:14" ht="12.75">
      <c r="A82" s="408">
        <v>2700</v>
      </c>
      <c r="B82" s="408" t="s">
        <v>955</v>
      </c>
      <c r="C82" s="408" t="s">
        <v>1138</v>
      </c>
      <c r="D82" s="408">
        <v>0</v>
      </c>
      <c r="E82" s="408">
        <v>62</v>
      </c>
      <c r="F82" s="408">
        <v>2451</v>
      </c>
      <c r="G82" s="408">
        <v>15</v>
      </c>
      <c r="H82" s="408">
        <v>2528</v>
      </c>
      <c r="I82" s="408">
        <v>2458.5</v>
      </c>
      <c r="J82" s="408">
        <v>1659</v>
      </c>
      <c r="K82" s="408">
        <v>799.5</v>
      </c>
      <c r="L82" s="408">
        <v>3563.7</v>
      </c>
      <c r="M82" s="408">
        <v>2409.05</v>
      </c>
      <c r="N82" s="408">
        <v>1154.65</v>
      </c>
    </row>
    <row r="83" spans="1:14" ht="13.5" thickBot="1">
      <c r="A83" s="410">
        <v>2700</v>
      </c>
      <c r="B83" s="410" t="s">
        <v>955</v>
      </c>
      <c r="C83" s="410" t="s">
        <v>1139</v>
      </c>
      <c r="D83" s="410">
        <v>0</v>
      </c>
      <c r="E83" s="410">
        <v>495</v>
      </c>
      <c r="F83" s="410">
        <v>1168</v>
      </c>
      <c r="G83" s="410">
        <v>13</v>
      </c>
      <c r="H83" s="410">
        <v>1676</v>
      </c>
      <c r="I83" s="410">
        <v>1174.5</v>
      </c>
      <c r="J83" s="410">
        <v>1173</v>
      </c>
      <c r="K83" s="410">
        <v>1.5</v>
      </c>
      <c r="L83" s="410">
        <v>1832.88</v>
      </c>
      <c r="M83" s="410">
        <v>1834.6</v>
      </c>
      <c r="N83" s="410">
        <v>-1.72</v>
      </c>
    </row>
    <row r="84" spans="1:14" ht="13.5" thickBot="1">
      <c r="A84" s="424"/>
      <c r="B84" s="426" t="s">
        <v>266</v>
      </c>
      <c r="C84" s="426"/>
      <c r="D84" s="446">
        <f aca="true" t="shared" si="15" ref="D84:N84">SUM(D80:D83)</f>
        <v>4995</v>
      </c>
      <c r="E84" s="446">
        <f t="shared" si="15"/>
        <v>1362</v>
      </c>
      <c r="F84" s="446">
        <f t="shared" si="15"/>
        <v>15003</v>
      </c>
      <c r="G84" s="447">
        <f t="shared" si="15"/>
        <v>205</v>
      </c>
      <c r="H84" s="447">
        <f t="shared" si="15"/>
        <v>21565</v>
      </c>
      <c r="I84" s="447">
        <f t="shared" si="15"/>
        <v>20100.5</v>
      </c>
      <c r="J84" s="447">
        <f t="shared" si="15"/>
        <v>18507</v>
      </c>
      <c r="K84" s="447">
        <f t="shared" si="15"/>
        <v>1593.5</v>
      </c>
      <c r="L84" s="447">
        <f t="shared" si="15"/>
        <v>30152.91</v>
      </c>
      <c r="M84" s="447">
        <f t="shared" si="15"/>
        <v>27842.569999999996</v>
      </c>
      <c r="N84" s="448">
        <f t="shared" si="15"/>
        <v>2310.3300000000004</v>
      </c>
    </row>
    <row r="85" spans="1:14" ht="12.75">
      <c r="A85" s="408">
        <v>2800</v>
      </c>
      <c r="B85" s="408" t="s">
        <v>1012</v>
      </c>
      <c r="C85" s="408" t="s">
        <v>1136</v>
      </c>
      <c r="D85" s="408">
        <v>2423</v>
      </c>
      <c r="E85" s="408">
        <v>182</v>
      </c>
      <c r="F85" s="408">
        <v>4641</v>
      </c>
      <c r="G85" s="408">
        <v>102</v>
      </c>
      <c r="H85" s="408">
        <v>7348</v>
      </c>
      <c r="I85" s="408">
        <v>7115</v>
      </c>
      <c r="J85" s="408">
        <v>6318.5</v>
      </c>
      <c r="K85" s="408">
        <v>796.5</v>
      </c>
      <c r="L85" s="408">
        <v>11232.88</v>
      </c>
      <c r="M85" s="408">
        <v>9746.5</v>
      </c>
      <c r="N85" s="408">
        <v>1486.38</v>
      </c>
    </row>
    <row r="86" spans="1:14" ht="12.75">
      <c r="A86" s="408">
        <v>2800</v>
      </c>
      <c r="B86" s="408" t="s">
        <v>1012</v>
      </c>
      <c r="C86" s="408" t="s">
        <v>1137</v>
      </c>
      <c r="D86" s="408">
        <v>0</v>
      </c>
      <c r="E86" s="408">
        <v>1</v>
      </c>
      <c r="F86" s="408">
        <v>0</v>
      </c>
      <c r="G86" s="408">
        <v>0</v>
      </c>
      <c r="H86" s="408">
        <v>1</v>
      </c>
      <c r="I86" s="408">
        <v>0</v>
      </c>
      <c r="J86" s="408">
        <v>14.5</v>
      </c>
      <c r="K86" s="408">
        <v>-14.5</v>
      </c>
      <c r="L86" s="408">
        <v>0</v>
      </c>
      <c r="M86" s="408">
        <v>24.4</v>
      </c>
      <c r="N86" s="408">
        <v>-24.4</v>
      </c>
    </row>
    <row r="87" spans="1:14" ht="12.75">
      <c r="A87" s="408">
        <v>2800</v>
      </c>
      <c r="B87" s="408" t="s">
        <v>1012</v>
      </c>
      <c r="C87" s="408" t="s">
        <v>1138</v>
      </c>
      <c r="D87" s="408">
        <v>0</v>
      </c>
      <c r="E87" s="408">
        <v>16</v>
      </c>
      <c r="F87" s="408">
        <v>2278</v>
      </c>
      <c r="G87" s="408">
        <v>7</v>
      </c>
      <c r="H87" s="408">
        <v>2301</v>
      </c>
      <c r="I87" s="408">
        <v>2281.5</v>
      </c>
      <c r="J87" s="408">
        <v>1747.5</v>
      </c>
      <c r="K87" s="408">
        <v>534</v>
      </c>
      <c r="L87" s="408">
        <v>3403</v>
      </c>
      <c r="M87" s="408">
        <v>2667.02</v>
      </c>
      <c r="N87" s="408">
        <v>735.98</v>
      </c>
    </row>
    <row r="88" spans="1:14" ht="13.5" thickBot="1">
      <c r="A88" s="410">
        <v>2800</v>
      </c>
      <c r="B88" s="410" t="s">
        <v>1012</v>
      </c>
      <c r="C88" s="410" t="s">
        <v>1139</v>
      </c>
      <c r="D88" s="410">
        <v>0</v>
      </c>
      <c r="E88" s="410">
        <v>57</v>
      </c>
      <c r="F88" s="410">
        <v>264</v>
      </c>
      <c r="G88" s="410">
        <v>3</v>
      </c>
      <c r="H88" s="410">
        <v>324</v>
      </c>
      <c r="I88" s="410">
        <v>265.5</v>
      </c>
      <c r="J88" s="410">
        <v>194.5</v>
      </c>
      <c r="K88" s="410">
        <v>71</v>
      </c>
      <c r="L88" s="410">
        <v>565.2</v>
      </c>
      <c r="M88" s="410">
        <v>423.1</v>
      </c>
      <c r="N88" s="410">
        <v>142.1</v>
      </c>
    </row>
    <row r="89" spans="1:14" ht="13.5" thickBot="1">
      <c r="A89" s="424"/>
      <c r="B89" s="426" t="s">
        <v>266</v>
      </c>
      <c r="C89" s="426"/>
      <c r="D89" s="446">
        <f aca="true" t="shared" si="16" ref="D89:N89">SUM(D85:D88)</f>
        <v>2423</v>
      </c>
      <c r="E89" s="446">
        <f t="shared" si="16"/>
        <v>256</v>
      </c>
      <c r="F89" s="446">
        <f t="shared" si="16"/>
        <v>7183</v>
      </c>
      <c r="G89" s="447">
        <f t="shared" si="16"/>
        <v>112</v>
      </c>
      <c r="H89" s="447">
        <f t="shared" si="16"/>
        <v>9974</v>
      </c>
      <c r="I89" s="447">
        <f t="shared" si="16"/>
        <v>9662</v>
      </c>
      <c r="J89" s="447">
        <f t="shared" si="16"/>
        <v>8275</v>
      </c>
      <c r="K89" s="447">
        <f t="shared" si="16"/>
        <v>1387</v>
      </c>
      <c r="L89" s="447">
        <f t="shared" si="16"/>
        <v>15201.08</v>
      </c>
      <c r="M89" s="447">
        <f t="shared" si="16"/>
        <v>12861.02</v>
      </c>
      <c r="N89" s="448">
        <f t="shared" si="16"/>
        <v>2340.06</v>
      </c>
    </row>
    <row r="90" spans="1:14" ht="12.75">
      <c r="A90" s="408">
        <v>3100</v>
      </c>
      <c r="B90" s="408" t="s">
        <v>1015</v>
      </c>
      <c r="C90" s="408" t="s">
        <v>1136</v>
      </c>
      <c r="D90" s="408">
        <v>2759</v>
      </c>
      <c r="E90" s="408">
        <v>572</v>
      </c>
      <c r="F90" s="408">
        <v>6350</v>
      </c>
      <c r="G90" s="408">
        <v>188</v>
      </c>
      <c r="H90" s="408">
        <v>9869</v>
      </c>
      <c r="I90" s="408">
        <v>9203</v>
      </c>
      <c r="J90" s="408">
        <v>8596.5</v>
      </c>
      <c r="K90" s="408">
        <v>606.5</v>
      </c>
      <c r="L90" s="408">
        <v>10112.03</v>
      </c>
      <c r="M90" s="408">
        <v>9526.97</v>
      </c>
      <c r="N90" s="408">
        <v>585.05</v>
      </c>
    </row>
    <row r="91" spans="1:14" ht="12.75">
      <c r="A91" s="408">
        <v>3100</v>
      </c>
      <c r="B91" s="408" t="s">
        <v>1015</v>
      </c>
      <c r="C91" s="408" t="s">
        <v>1137</v>
      </c>
      <c r="D91" s="408">
        <v>18</v>
      </c>
      <c r="E91" s="408">
        <v>258</v>
      </c>
      <c r="F91" s="408">
        <v>1706</v>
      </c>
      <c r="G91" s="408">
        <v>89</v>
      </c>
      <c r="H91" s="408">
        <v>2071</v>
      </c>
      <c r="I91" s="408">
        <v>1768.5</v>
      </c>
      <c r="J91" s="408">
        <v>2977.5</v>
      </c>
      <c r="K91" s="408">
        <v>-1209</v>
      </c>
      <c r="L91" s="408">
        <v>1775.97</v>
      </c>
      <c r="M91" s="408">
        <v>3020.07</v>
      </c>
      <c r="N91" s="408">
        <v>-1244.1</v>
      </c>
    </row>
    <row r="92" spans="1:14" ht="12.75">
      <c r="A92" s="408">
        <v>3100</v>
      </c>
      <c r="B92" s="408" t="s">
        <v>1015</v>
      </c>
      <c r="C92" s="408" t="s">
        <v>1138</v>
      </c>
      <c r="D92" s="408">
        <v>0</v>
      </c>
      <c r="E92" s="408">
        <v>244</v>
      </c>
      <c r="F92" s="408">
        <v>3178</v>
      </c>
      <c r="G92" s="408">
        <v>65</v>
      </c>
      <c r="H92" s="408">
        <v>3487</v>
      </c>
      <c r="I92" s="408">
        <v>3210.5</v>
      </c>
      <c r="J92" s="408">
        <v>2127.5</v>
      </c>
      <c r="K92" s="408">
        <v>1083</v>
      </c>
      <c r="L92" s="408">
        <v>3426.95</v>
      </c>
      <c r="M92" s="408">
        <v>2256.85</v>
      </c>
      <c r="N92" s="408">
        <v>1170.1</v>
      </c>
    </row>
    <row r="93" spans="1:14" ht="13.5" thickBot="1">
      <c r="A93" s="410">
        <v>3100</v>
      </c>
      <c r="B93" s="410" t="s">
        <v>1015</v>
      </c>
      <c r="C93" s="410" t="s">
        <v>1139</v>
      </c>
      <c r="D93" s="410">
        <v>0</v>
      </c>
      <c r="E93" s="410">
        <v>134</v>
      </c>
      <c r="F93" s="410">
        <v>558</v>
      </c>
      <c r="G93" s="410">
        <v>7</v>
      </c>
      <c r="H93" s="410">
        <v>699</v>
      </c>
      <c r="I93" s="410">
        <v>561.5</v>
      </c>
      <c r="J93" s="410">
        <v>550.5</v>
      </c>
      <c r="K93" s="410">
        <v>11</v>
      </c>
      <c r="L93" s="410">
        <v>596.6</v>
      </c>
      <c r="M93" s="410">
        <v>587.55</v>
      </c>
      <c r="N93" s="410">
        <v>9.05</v>
      </c>
    </row>
    <row r="94" spans="1:14" ht="13.5" thickBot="1">
      <c r="A94" s="424"/>
      <c r="B94" s="426" t="s">
        <v>266</v>
      </c>
      <c r="C94" s="426"/>
      <c r="D94" s="446">
        <f aca="true" t="shared" si="17" ref="D94:N94">SUM(D90:D93)</f>
        <v>2777</v>
      </c>
      <c r="E94" s="446">
        <f t="shared" si="17"/>
        <v>1208</v>
      </c>
      <c r="F94" s="446">
        <f t="shared" si="17"/>
        <v>11792</v>
      </c>
      <c r="G94" s="447">
        <f t="shared" si="17"/>
        <v>349</v>
      </c>
      <c r="H94" s="447">
        <f t="shared" si="17"/>
        <v>16126</v>
      </c>
      <c r="I94" s="447">
        <f t="shared" si="17"/>
        <v>14743.5</v>
      </c>
      <c r="J94" s="447">
        <f t="shared" si="17"/>
        <v>14252</v>
      </c>
      <c r="K94" s="447">
        <f t="shared" si="17"/>
        <v>491.5</v>
      </c>
      <c r="L94" s="447">
        <f t="shared" si="17"/>
        <v>15911.550000000001</v>
      </c>
      <c r="M94" s="447">
        <f t="shared" si="17"/>
        <v>15391.439999999999</v>
      </c>
      <c r="N94" s="448">
        <f t="shared" si="17"/>
        <v>520.0999999999999</v>
      </c>
    </row>
    <row r="95" spans="1:14" ht="12.75">
      <c r="A95" s="408">
        <v>4100</v>
      </c>
      <c r="B95" s="408" t="s">
        <v>1032</v>
      </c>
      <c r="C95" s="408" t="s">
        <v>1136</v>
      </c>
      <c r="D95" s="408">
        <v>3250</v>
      </c>
      <c r="E95" s="408">
        <v>436</v>
      </c>
      <c r="F95" s="408">
        <v>5721</v>
      </c>
      <c r="G95" s="408">
        <v>132</v>
      </c>
      <c r="H95" s="408">
        <v>9539</v>
      </c>
      <c r="I95" s="408">
        <v>9037</v>
      </c>
      <c r="J95" s="408">
        <v>6811.5</v>
      </c>
      <c r="K95" s="408">
        <v>2225.5</v>
      </c>
      <c r="L95" s="408">
        <v>15073.78</v>
      </c>
      <c r="M95" s="408">
        <v>11812.62</v>
      </c>
      <c r="N95" s="408">
        <v>3261.15</v>
      </c>
    </row>
    <row r="96" spans="1:14" ht="12.75">
      <c r="A96" s="408">
        <v>4100</v>
      </c>
      <c r="B96" s="408" t="s">
        <v>1032</v>
      </c>
      <c r="C96" s="408" t="s">
        <v>1137</v>
      </c>
      <c r="D96" s="408">
        <v>12</v>
      </c>
      <c r="E96" s="408">
        <v>167</v>
      </c>
      <c r="F96" s="408">
        <v>3074</v>
      </c>
      <c r="G96" s="408">
        <v>46</v>
      </c>
      <c r="H96" s="408">
        <v>3299</v>
      </c>
      <c r="I96" s="408">
        <v>3109</v>
      </c>
      <c r="J96" s="408">
        <v>4469</v>
      </c>
      <c r="K96" s="408">
        <v>-1360</v>
      </c>
      <c r="L96" s="408">
        <v>3979.68</v>
      </c>
      <c r="M96" s="408">
        <v>6139.17</v>
      </c>
      <c r="N96" s="408">
        <v>-2159.5</v>
      </c>
    </row>
    <row r="97" spans="1:14" ht="12.75">
      <c r="A97" s="408">
        <v>4100</v>
      </c>
      <c r="B97" s="408" t="s">
        <v>1032</v>
      </c>
      <c r="C97" s="408" t="s">
        <v>1138</v>
      </c>
      <c r="D97" s="408">
        <v>0</v>
      </c>
      <c r="E97" s="408">
        <v>100</v>
      </c>
      <c r="F97" s="408">
        <v>2123</v>
      </c>
      <c r="G97" s="408">
        <v>23</v>
      </c>
      <c r="H97" s="408">
        <v>2246</v>
      </c>
      <c r="I97" s="408">
        <v>2134.5</v>
      </c>
      <c r="J97" s="408">
        <v>1172.5</v>
      </c>
      <c r="K97" s="408">
        <v>962</v>
      </c>
      <c r="L97" s="408">
        <v>3417.77</v>
      </c>
      <c r="M97" s="408">
        <v>1860.35</v>
      </c>
      <c r="N97" s="408">
        <v>1557.42</v>
      </c>
    </row>
    <row r="98" spans="1:14" ht="13.5" thickBot="1">
      <c r="A98" s="410">
        <v>4100</v>
      </c>
      <c r="B98" s="410" t="s">
        <v>1032</v>
      </c>
      <c r="C98" s="410" t="s">
        <v>1139</v>
      </c>
      <c r="D98" s="410">
        <v>0</v>
      </c>
      <c r="E98" s="410">
        <v>242</v>
      </c>
      <c r="F98" s="410">
        <v>638</v>
      </c>
      <c r="G98" s="410">
        <v>10</v>
      </c>
      <c r="H98" s="410">
        <v>890</v>
      </c>
      <c r="I98" s="410">
        <v>643</v>
      </c>
      <c r="J98" s="410">
        <v>651.5</v>
      </c>
      <c r="K98" s="410">
        <v>-8.5</v>
      </c>
      <c r="L98" s="410">
        <v>1173.28</v>
      </c>
      <c r="M98" s="410">
        <v>1194.68</v>
      </c>
      <c r="N98" s="410">
        <v>-21.4</v>
      </c>
    </row>
    <row r="99" spans="1:14" ht="13.5" thickBot="1">
      <c r="A99" s="424"/>
      <c r="B99" s="426" t="s">
        <v>266</v>
      </c>
      <c r="C99" s="426"/>
      <c r="D99" s="446">
        <f aca="true" t="shared" si="18" ref="D99:N99">SUM(D95:D98)</f>
        <v>3262</v>
      </c>
      <c r="E99" s="446">
        <f t="shared" si="18"/>
        <v>945</v>
      </c>
      <c r="F99" s="446">
        <f t="shared" si="18"/>
        <v>11556</v>
      </c>
      <c r="G99" s="447">
        <f t="shared" si="18"/>
        <v>211</v>
      </c>
      <c r="H99" s="447">
        <f t="shared" si="18"/>
        <v>15974</v>
      </c>
      <c r="I99" s="447">
        <f t="shared" si="18"/>
        <v>14923.5</v>
      </c>
      <c r="J99" s="447">
        <f t="shared" si="18"/>
        <v>13104.5</v>
      </c>
      <c r="K99" s="447">
        <f t="shared" si="18"/>
        <v>1819</v>
      </c>
      <c r="L99" s="447">
        <f t="shared" si="18"/>
        <v>23644.51</v>
      </c>
      <c r="M99" s="447">
        <f t="shared" si="18"/>
        <v>21006.82</v>
      </c>
      <c r="N99" s="448">
        <f t="shared" si="18"/>
        <v>2637.67</v>
      </c>
    </row>
    <row r="100" spans="1:14" ht="12.75">
      <c r="A100" s="408">
        <v>4300</v>
      </c>
      <c r="B100" s="408" t="s">
        <v>1091</v>
      </c>
      <c r="C100" s="408" t="s">
        <v>1136</v>
      </c>
      <c r="D100" s="408">
        <v>2018</v>
      </c>
      <c r="E100" s="408">
        <v>169</v>
      </c>
      <c r="F100" s="408">
        <v>3719</v>
      </c>
      <c r="G100" s="408">
        <v>66</v>
      </c>
      <c r="H100" s="408">
        <v>5972</v>
      </c>
      <c r="I100" s="408">
        <v>5770</v>
      </c>
      <c r="J100" s="408">
        <v>5024.5</v>
      </c>
      <c r="K100" s="408">
        <v>745.5</v>
      </c>
      <c r="L100" s="408">
        <v>10696.38</v>
      </c>
      <c r="M100" s="408">
        <v>9512.55</v>
      </c>
      <c r="N100" s="408">
        <v>1183.83</v>
      </c>
    </row>
    <row r="101" spans="1:14" ht="12.75">
      <c r="A101" s="408">
        <v>4300</v>
      </c>
      <c r="B101" s="408" t="s">
        <v>1091</v>
      </c>
      <c r="C101" s="408" t="s">
        <v>1137</v>
      </c>
      <c r="D101" s="408">
        <v>0</v>
      </c>
      <c r="E101" s="408">
        <v>23</v>
      </c>
      <c r="F101" s="408">
        <v>372</v>
      </c>
      <c r="G101" s="408">
        <v>4</v>
      </c>
      <c r="H101" s="408">
        <v>399</v>
      </c>
      <c r="I101" s="408">
        <v>374</v>
      </c>
      <c r="J101" s="408">
        <v>901</v>
      </c>
      <c r="K101" s="408">
        <v>-527</v>
      </c>
      <c r="L101" s="408">
        <v>866.35</v>
      </c>
      <c r="M101" s="408">
        <v>2056.1</v>
      </c>
      <c r="N101" s="408">
        <v>-1189.75</v>
      </c>
    </row>
    <row r="102" spans="1:14" ht="12.75">
      <c r="A102" s="408">
        <v>4300</v>
      </c>
      <c r="B102" s="408" t="s">
        <v>1091</v>
      </c>
      <c r="C102" s="408" t="s">
        <v>1138</v>
      </c>
      <c r="D102" s="408">
        <v>0</v>
      </c>
      <c r="E102" s="408">
        <v>15</v>
      </c>
      <c r="F102" s="408">
        <v>1900</v>
      </c>
      <c r="G102" s="408">
        <v>11</v>
      </c>
      <c r="H102" s="408">
        <v>1926</v>
      </c>
      <c r="I102" s="408">
        <v>1905.5</v>
      </c>
      <c r="J102" s="408">
        <v>1198</v>
      </c>
      <c r="K102" s="408">
        <v>707.5</v>
      </c>
      <c r="L102" s="408">
        <v>3275.05</v>
      </c>
      <c r="M102" s="408">
        <v>1784.15</v>
      </c>
      <c r="N102" s="408">
        <v>1490.9</v>
      </c>
    </row>
    <row r="103" spans="1:14" ht="13.5" thickBot="1">
      <c r="A103" s="410">
        <v>4300</v>
      </c>
      <c r="B103" s="410" t="s">
        <v>1091</v>
      </c>
      <c r="C103" s="410" t="s">
        <v>1139</v>
      </c>
      <c r="D103" s="410">
        <v>0</v>
      </c>
      <c r="E103" s="410">
        <v>11</v>
      </c>
      <c r="F103" s="410">
        <v>492</v>
      </c>
      <c r="G103" s="410">
        <v>0</v>
      </c>
      <c r="H103" s="410">
        <v>503</v>
      </c>
      <c r="I103" s="410">
        <v>492</v>
      </c>
      <c r="J103" s="410">
        <v>482</v>
      </c>
      <c r="K103" s="410">
        <v>10</v>
      </c>
      <c r="L103" s="410">
        <v>1002.3</v>
      </c>
      <c r="M103" s="410">
        <v>969.4</v>
      </c>
      <c r="N103" s="410">
        <v>32.9</v>
      </c>
    </row>
    <row r="104" spans="1:14" ht="13.5" thickBot="1">
      <c r="A104" s="424"/>
      <c r="B104" s="426" t="s">
        <v>266</v>
      </c>
      <c r="C104" s="426"/>
      <c r="D104" s="446">
        <f aca="true" t="shared" si="19" ref="D104:N104">SUM(D100:D103)</f>
        <v>2018</v>
      </c>
      <c r="E104" s="446">
        <f t="shared" si="19"/>
        <v>218</v>
      </c>
      <c r="F104" s="446">
        <f t="shared" si="19"/>
        <v>6483</v>
      </c>
      <c r="G104" s="447">
        <f t="shared" si="19"/>
        <v>81</v>
      </c>
      <c r="H104" s="447">
        <f t="shared" si="19"/>
        <v>8800</v>
      </c>
      <c r="I104" s="447">
        <f t="shared" si="19"/>
        <v>8541.5</v>
      </c>
      <c r="J104" s="447">
        <f t="shared" si="19"/>
        <v>7605.5</v>
      </c>
      <c r="K104" s="447">
        <f t="shared" si="19"/>
        <v>936</v>
      </c>
      <c r="L104" s="447">
        <f t="shared" si="19"/>
        <v>15840.079999999998</v>
      </c>
      <c r="M104" s="447">
        <f t="shared" si="19"/>
        <v>14322.199999999999</v>
      </c>
      <c r="N104" s="448">
        <f t="shared" si="19"/>
        <v>1517.88</v>
      </c>
    </row>
    <row r="105" spans="1:14" ht="12.75">
      <c r="A105" s="408">
        <v>5100</v>
      </c>
      <c r="B105" s="408" t="s">
        <v>1113</v>
      </c>
      <c r="C105" s="408" t="s">
        <v>1136</v>
      </c>
      <c r="D105" s="408">
        <v>130</v>
      </c>
      <c r="E105" s="408">
        <v>23</v>
      </c>
      <c r="F105" s="408">
        <v>417</v>
      </c>
      <c r="G105" s="408">
        <v>5</v>
      </c>
      <c r="H105" s="408">
        <v>575</v>
      </c>
      <c r="I105" s="408">
        <v>549.5</v>
      </c>
      <c r="J105" s="408">
        <v>524.5</v>
      </c>
      <c r="K105" s="408">
        <v>25</v>
      </c>
      <c r="L105" s="408">
        <v>3242.05</v>
      </c>
      <c r="M105" s="408">
        <v>3094.55</v>
      </c>
      <c r="N105" s="408">
        <v>147.5</v>
      </c>
    </row>
    <row r="106" spans="1:14" ht="12.75">
      <c r="A106" s="408">
        <v>5100</v>
      </c>
      <c r="B106" s="408" t="s">
        <v>1113</v>
      </c>
      <c r="C106" s="408" t="s">
        <v>1137</v>
      </c>
      <c r="D106" s="408">
        <v>19</v>
      </c>
      <c r="E106" s="408">
        <v>15</v>
      </c>
      <c r="F106" s="408">
        <v>78</v>
      </c>
      <c r="G106" s="408">
        <v>1</v>
      </c>
      <c r="H106" s="408">
        <v>113</v>
      </c>
      <c r="I106" s="408">
        <v>97.5</v>
      </c>
      <c r="J106" s="408">
        <v>111</v>
      </c>
      <c r="K106" s="408">
        <v>-13.5</v>
      </c>
      <c r="L106" s="408">
        <v>575.25</v>
      </c>
      <c r="M106" s="408">
        <v>654.9</v>
      </c>
      <c r="N106" s="408">
        <v>-79.65</v>
      </c>
    </row>
    <row r="107" spans="1:14" ht="12.75">
      <c r="A107" s="408">
        <v>5100</v>
      </c>
      <c r="B107" s="408" t="s">
        <v>1113</v>
      </c>
      <c r="C107" s="408" t="s">
        <v>1138</v>
      </c>
      <c r="D107" s="408">
        <v>0</v>
      </c>
      <c r="E107" s="408">
        <v>61</v>
      </c>
      <c r="F107" s="408">
        <v>358</v>
      </c>
      <c r="G107" s="408">
        <v>2</v>
      </c>
      <c r="H107" s="408">
        <v>421</v>
      </c>
      <c r="I107" s="408">
        <v>359</v>
      </c>
      <c r="J107" s="408">
        <v>374.5</v>
      </c>
      <c r="K107" s="408">
        <v>-15.5</v>
      </c>
      <c r="L107" s="408">
        <v>2118.1</v>
      </c>
      <c r="M107" s="408">
        <v>2209.55</v>
      </c>
      <c r="N107" s="408">
        <v>-91.45</v>
      </c>
    </row>
    <row r="108" spans="1:14" ht="13.5" thickBot="1">
      <c r="A108" s="410">
        <v>5100</v>
      </c>
      <c r="B108" s="410" t="s">
        <v>1113</v>
      </c>
      <c r="C108" s="410" t="s">
        <v>1139</v>
      </c>
      <c r="D108" s="410">
        <v>0</v>
      </c>
      <c r="E108" s="410">
        <v>7</v>
      </c>
      <c r="F108" s="410">
        <v>105</v>
      </c>
      <c r="G108" s="410">
        <v>0</v>
      </c>
      <c r="H108" s="410">
        <v>112</v>
      </c>
      <c r="I108" s="410">
        <v>105</v>
      </c>
      <c r="J108" s="410">
        <v>92</v>
      </c>
      <c r="K108" s="410">
        <v>13</v>
      </c>
      <c r="L108" s="410">
        <v>619.5</v>
      </c>
      <c r="M108" s="410">
        <v>542.8</v>
      </c>
      <c r="N108" s="410">
        <v>76.7</v>
      </c>
    </row>
    <row r="109" spans="1:14" ht="13.5" thickBot="1">
      <c r="A109" s="424"/>
      <c r="B109" s="426" t="s">
        <v>266</v>
      </c>
      <c r="C109" s="426"/>
      <c r="D109" s="446">
        <f aca="true" t="shared" si="20" ref="D109:N109">SUM(D105:D108)</f>
        <v>149</v>
      </c>
      <c r="E109" s="446">
        <f t="shared" si="20"/>
        <v>106</v>
      </c>
      <c r="F109" s="446">
        <f t="shared" si="20"/>
        <v>958</v>
      </c>
      <c r="G109" s="447">
        <f t="shared" si="20"/>
        <v>8</v>
      </c>
      <c r="H109" s="447">
        <f t="shared" si="20"/>
        <v>1221</v>
      </c>
      <c r="I109" s="447">
        <f t="shared" si="20"/>
        <v>1111</v>
      </c>
      <c r="J109" s="447">
        <f t="shared" si="20"/>
        <v>1102</v>
      </c>
      <c r="K109" s="447">
        <f t="shared" si="20"/>
        <v>9</v>
      </c>
      <c r="L109" s="447">
        <f t="shared" si="20"/>
        <v>6554.9</v>
      </c>
      <c r="M109" s="447">
        <f t="shared" si="20"/>
        <v>6501.8</v>
      </c>
      <c r="N109" s="448">
        <f t="shared" si="20"/>
        <v>53.099999999999994</v>
      </c>
    </row>
    <row r="110" spans="1:14" ht="12.75">
      <c r="A110" s="408"/>
      <c r="B110" s="408" t="s">
        <v>1125</v>
      </c>
      <c r="C110" s="408" t="s">
        <v>1136</v>
      </c>
      <c r="D110" s="408">
        <v>0</v>
      </c>
      <c r="E110" s="408">
        <v>0</v>
      </c>
      <c r="F110" s="408">
        <v>0</v>
      </c>
      <c r="G110" s="408">
        <v>0</v>
      </c>
      <c r="H110" s="408">
        <v>0</v>
      </c>
      <c r="I110" s="408">
        <v>0</v>
      </c>
      <c r="J110" s="408">
        <v>0</v>
      </c>
      <c r="K110" s="408">
        <v>0</v>
      </c>
      <c r="L110" s="408">
        <v>0</v>
      </c>
      <c r="M110" s="408">
        <v>0</v>
      </c>
      <c r="N110" s="408">
        <v>0</v>
      </c>
    </row>
    <row r="111" spans="1:14" ht="12.75">
      <c r="A111" s="408">
        <v>5200</v>
      </c>
      <c r="B111" s="408" t="s">
        <v>1125</v>
      </c>
      <c r="C111" s="408" t="s">
        <v>1137</v>
      </c>
      <c r="D111" s="408">
        <v>35</v>
      </c>
      <c r="E111" s="408">
        <v>4</v>
      </c>
      <c r="F111" s="408">
        <v>218</v>
      </c>
      <c r="G111" s="408">
        <v>2</v>
      </c>
      <c r="H111" s="408">
        <v>259</v>
      </c>
      <c r="I111" s="408">
        <v>254</v>
      </c>
      <c r="J111" s="408">
        <v>238</v>
      </c>
      <c r="K111" s="408">
        <v>16</v>
      </c>
      <c r="L111" s="408">
        <v>1498.6</v>
      </c>
      <c r="M111" s="408">
        <v>1404.2</v>
      </c>
      <c r="N111" s="408">
        <v>94.4</v>
      </c>
    </row>
    <row r="112" spans="1:14" ht="12.75">
      <c r="A112" s="408"/>
      <c r="B112" s="408" t="s">
        <v>1125</v>
      </c>
      <c r="C112" s="408" t="s">
        <v>1138</v>
      </c>
      <c r="D112" s="408">
        <v>0</v>
      </c>
      <c r="E112" s="408">
        <v>0</v>
      </c>
      <c r="F112" s="408">
        <v>0</v>
      </c>
      <c r="G112" s="408">
        <v>0</v>
      </c>
      <c r="H112" s="408">
        <v>0</v>
      </c>
      <c r="I112" s="408">
        <v>0</v>
      </c>
      <c r="J112" s="408">
        <v>0</v>
      </c>
      <c r="K112" s="408">
        <v>0</v>
      </c>
      <c r="L112" s="408">
        <v>0</v>
      </c>
      <c r="M112" s="408">
        <v>0</v>
      </c>
      <c r="N112" s="408">
        <v>0</v>
      </c>
    </row>
    <row r="113" spans="1:14" ht="13.5" thickBot="1">
      <c r="A113" s="410">
        <v>5200</v>
      </c>
      <c r="B113" s="410" t="s">
        <v>1125</v>
      </c>
      <c r="C113" s="410" t="s">
        <v>1139</v>
      </c>
      <c r="D113" s="410">
        <v>0</v>
      </c>
      <c r="E113" s="410">
        <v>0</v>
      </c>
      <c r="F113" s="410">
        <v>6</v>
      </c>
      <c r="G113" s="410">
        <v>0</v>
      </c>
      <c r="H113" s="410">
        <v>6</v>
      </c>
      <c r="I113" s="410">
        <v>6</v>
      </c>
      <c r="J113" s="410">
        <v>0</v>
      </c>
      <c r="K113" s="410">
        <v>6</v>
      </c>
      <c r="L113" s="410">
        <v>35.4</v>
      </c>
      <c r="M113" s="410">
        <v>0</v>
      </c>
      <c r="N113" s="410">
        <v>35.4</v>
      </c>
    </row>
    <row r="114" spans="1:14" ht="13.5" thickBot="1">
      <c r="A114" s="424"/>
      <c r="B114" s="426" t="s">
        <v>266</v>
      </c>
      <c r="C114" s="426"/>
      <c r="D114" s="446">
        <f aca="true" t="shared" si="21" ref="D114:N114">SUM(D110:D113)</f>
        <v>35</v>
      </c>
      <c r="E114" s="446">
        <f t="shared" si="21"/>
        <v>4</v>
      </c>
      <c r="F114" s="446">
        <f t="shared" si="21"/>
        <v>224</v>
      </c>
      <c r="G114" s="447">
        <f t="shared" si="21"/>
        <v>2</v>
      </c>
      <c r="H114" s="447">
        <f t="shared" si="21"/>
        <v>265</v>
      </c>
      <c r="I114" s="447">
        <f t="shared" si="21"/>
        <v>260</v>
      </c>
      <c r="J114" s="447">
        <f t="shared" si="21"/>
        <v>238</v>
      </c>
      <c r="K114" s="447">
        <f t="shared" si="21"/>
        <v>22</v>
      </c>
      <c r="L114" s="447">
        <f t="shared" si="21"/>
        <v>1534</v>
      </c>
      <c r="M114" s="447">
        <f t="shared" si="21"/>
        <v>1404.2</v>
      </c>
      <c r="N114" s="448">
        <f t="shared" si="21"/>
        <v>129.8</v>
      </c>
    </row>
    <row r="115" spans="1:14" ht="12.75">
      <c r="A115" s="408"/>
      <c r="B115" s="408" t="s">
        <v>1127</v>
      </c>
      <c r="C115" s="408" t="s">
        <v>1136</v>
      </c>
      <c r="D115" s="408">
        <v>0</v>
      </c>
      <c r="E115" s="408">
        <v>0</v>
      </c>
      <c r="F115" s="408">
        <v>0</v>
      </c>
      <c r="G115" s="408">
        <v>0</v>
      </c>
      <c r="H115" s="408">
        <v>0</v>
      </c>
      <c r="I115" s="408">
        <v>0</v>
      </c>
      <c r="J115" s="408">
        <v>0</v>
      </c>
      <c r="K115" s="408">
        <v>0</v>
      </c>
      <c r="L115" s="408">
        <v>0</v>
      </c>
      <c r="M115" s="408">
        <v>0</v>
      </c>
      <c r="N115" s="408">
        <v>0</v>
      </c>
    </row>
    <row r="116" spans="1:14" ht="12.75">
      <c r="A116" s="408">
        <v>5300</v>
      </c>
      <c r="B116" s="408" t="s">
        <v>1127</v>
      </c>
      <c r="C116" s="408" t="s">
        <v>1137</v>
      </c>
      <c r="D116" s="408">
        <v>44</v>
      </c>
      <c r="E116" s="408">
        <v>10</v>
      </c>
      <c r="F116" s="408">
        <v>370</v>
      </c>
      <c r="G116" s="408">
        <v>2</v>
      </c>
      <c r="H116" s="408">
        <v>426</v>
      </c>
      <c r="I116" s="408">
        <v>415</v>
      </c>
      <c r="J116" s="408">
        <v>414</v>
      </c>
      <c r="K116" s="408">
        <v>1</v>
      </c>
      <c r="L116" s="408">
        <v>2448.5</v>
      </c>
      <c r="M116" s="408">
        <v>2442.6</v>
      </c>
      <c r="N116" s="408">
        <v>5.9</v>
      </c>
    </row>
    <row r="117" spans="1:14" ht="12.75">
      <c r="A117" s="408">
        <v>5300</v>
      </c>
      <c r="B117" s="408" t="s">
        <v>1127</v>
      </c>
      <c r="C117" s="408" t="s">
        <v>1138</v>
      </c>
      <c r="D117" s="408">
        <v>0</v>
      </c>
      <c r="E117" s="408">
        <v>1</v>
      </c>
      <c r="F117" s="408">
        <v>16</v>
      </c>
      <c r="G117" s="408">
        <v>0</v>
      </c>
      <c r="H117" s="408">
        <v>17</v>
      </c>
      <c r="I117" s="408">
        <v>16</v>
      </c>
      <c r="J117" s="408">
        <v>7</v>
      </c>
      <c r="K117" s="408">
        <v>9</v>
      </c>
      <c r="L117" s="408">
        <v>16</v>
      </c>
      <c r="M117" s="408">
        <v>7</v>
      </c>
      <c r="N117" s="408">
        <v>9</v>
      </c>
    </row>
    <row r="118" spans="1:14" ht="13.5" thickBot="1">
      <c r="A118" s="410">
        <v>5300</v>
      </c>
      <c r="B118" s="410" t="s">
        <v>1127</v>
      </c>
      <c r="C118" s="410" t="s">
        <v>1139</v>
      </c>
      <c r="D118" s="410">
        <v>0</v>
      </c>
      <c r="E118" s="410">
        <v>1</v>
      </c>
      <c r="F118" s="410">
        <v>6</v>
      </c>
      <c r="G118" s="410">
        <v>0</v>
      </c>
      <c r="H118" s="410">
        <v>7</v>
      </c>
      <c r="I118" s="410">
        <v>6</v>
      </c>
      <c r="J118" s="410">
        <v>12</v>
      </c>
      <c r="K118" s="410">
        <v>-6</v>
      </c>
      <c r="L118" s="410">
        <v>25.6</v>
      </c>
      <c r="M118" s="410">
        <v>51.2</v>
      </c>
      <c r="N118" s="410">
        <v>-25.6</v>
      </c>
    </row>
    <row r="119" spans="1:14" ht="13.5" thickBot="1">
      <c r="A119" s="424"/>
      <c r="B119" s="426" t="s">
        <v>266</v>
      </c>
      <c r="C119" s="426"/>
      <c r="D119" s="446">
        <f aca="true" t="shared" si="22" ref="D119:N119">SUM(D115:D118)</f>
        <v>44</v>
      </c>
      <c r="E119" s="446">
        <f t="shared" si="22"/>
        <v>12</v>
      </c>
      <c r="F119" s="446">
        <f t="shared" si="22"/>
        <v>392</v>
      </c>
      <c r="G119" s="447">
        <f t="shared" si="22"/>
        <v>2</v>
      </c>
      <c r="H119" s="447">
        <f t="shared" si="22"/>
        <v>450</v>
      </c>
      <c r="I119" s="447">
        <f t="shared" si="22"/>
        <v>437</v>
      </c>
      <c r="J119" s="447">
        <f t="shared" si="22"/>
        <v>433</v>
      </c>
      <c r="K119" s="447">
        <f t="shared" si="22"/>
        <v>4</v>
      </c>
      <c r="L119" s="447">
        <f t="shared" si="22"/>
        <v>2490.1</v>
      </c>
      <c r="M119" s="447">
        <f t="shared" si="22"/>
        <v>2500.7999999999997</v>
      </c>
      <c r="N119" s="448">
        <f t="shared" si="22"/>
        <v>-10.700000000000001</v>
      </c>
    </row>
    <row r="120" spans="1:14" ht="12.75">
      <c r="A120" s="408">
        <v>5400</v>
      </c>
      <c r="B120" s="408" t="s">
        <v>1128</v>
      </c>
      <c r="C120" s="408" t="s">
        <v>1136</v>
      </c>
      <c r="D120" s="408">
        <v>93</v>
      </c>
      <c r="E120" s="408">
        <v>9</v>
      </c>
      <c r="F120" s="408">
        <v>229</v>
      </c>
      <c r="G120" s="408">
        <v>0</v>
      </c>
      <c r="H120" s="408">
        <v>331</v>
      </c>
      <c r="I120" s="408">
        <v>322</v>
      </c>
      <c r="J120" s="408">
        <v>310.5</v>
      </c>
      <c r="K120" s="408">
        <v>11.5</v>
      </c>
      <c r="L120" s="408">
        <v>1899.8</v>
      </c>
      <c r="M120" s="408">
        <v>1831.95</v>
      </c>
      <c r="N120" s="408">
        <v>67.85</v>
      </c>
    </row>
    <row r="121" spans="1:14" ht="12.75">
      <c r="A121" s="408">
        <v>5400</v>
      </c>
      <c r="B121" s="408" t="s">
        <v>1128</v>
      </c>
      <c r="C121" s="408" t="s">
        <v>1137</v>
      </c>
      <c r="D121" s="408">
        <v>33</v>
      </c>
      <c r="E121" s="408">
        <v>5</v>
      </c>
      <c r="F121" s="408">
        <v>111</v>
      </c>
      <c r="G121" s="408">
        <v>1</v>
      </c>
      <c r="H121" s="408">
        <v>150</v>
      </c>
      <c r="I121" s="408">
        <v>144.5</v>
      </c>
      <c r="J121" s="408">
        <v>193</v>
      </c>
      <c r="K121" s="408">
        <v>-48.5</v>
      </c>
      <c r="L121" s="408">
        <v>852.55</v>
      </c>
      <c r="M121" s="408">
        <v>1138.7</v>
      </c>
      <c r="N121" s="408">
        <v>-286.15</v>
      </c>
    </row>
    <row r="122" spans="1:14" ht="12.75">
      <c r="A122" s="408">
        <v>5400</v>
      </c>
      <c r="B122" s="408" t="s">
        <v>1128</v>
      </c>
      <c r="C122" s="408" t="s">
        <v>1138</v>
      </c>
      <c r="D122" s="408">
        <v>0</v>
      </c>
      <c r="E122" s="408">
        <v>0</v>
      </c>
      <c r="F122" s="408">
        <v>69</v>
      </c>
      <c r="G122" s="408">
        <v>0</v>
      </c>
      <c r="H122" s="408">
        <v>69</v>
      </c>
      <c r="I122" s="408">
        <v>69</v>
      </c>
      <c r="J122" s="408">
        <v>20</v>
      </c>
      <c r="K122" s="408">
        <v>49</v>
      </c>
      <c r="L122" s="408">
        <v>407.1</v>
      </c>
      <c r="M122" s="408">
        <v>118</v>
      </c>
      <c r="N122" s="408">
        <v>289.1</v>
      </c>
    </row>
    <row r="123" spans="1:14" ht="13.5" thickBot="1">
      <c r="A123" s="410">
        <v>5400</v>
      </c>
      <c r="B123" s="410" t="s">
        <v>1128</v>
      </c>
      <c r="C123" s="410" t="s">
        <v>1139</v>
      </c>
      <c r="D123" s="410">
        <v>0</v>
      </c>
      <c r="E123" s="410">
        <v>8</v>
      </c>
      <c r="F123" s="410">
        <v>42</v>
      </c>
      <c r="G123" s="410">
        <v>1</v>
      </c>
      <c r="H123" s="410">
        <v>51</v>
      </c>
      <c r="I123" s="410">
        <v>42.5</v>
      </c>
      <c r="J123" s="410">
        <v>43</v>
      </c>
      <c r="K123" s="410">
        <v>-0.5</v>
      </c>
      <c r="L123" s="410">
        <v>250.75</v>
      </c>
      <c r="M123" s="410">
        <v>253.7</v>
      </c>
      <c r="N123" s="410">
        <v>-2.95</v>
      </c>
    </row>
    <row r="124" spans="1:14" ht="13.5" thickBot="1">
      <c r="A124" s="424"/>
      <c r="B124" s="426" t="s">
        <v>266</v>
      </c>
      <c r="C124" s="426"/>
      <c r="D124" s="446">
        <f aca="true" t="shared" si="23" ref="D124:N124">SUM(D120:D123)</f>
        <v>126</v>
      </c>
      <c r="E124" s="446">
        <f t="shared" si="23"/>
        <v>22</v>
      </c>
      <c r="F124" s="446">
        <f t="shared" si="23"/>
        <v>451</v>
      </c>
      <c r="G124" s="447">
        <f t="shared" si="23"/>
        <v>2</v>
      </c>
      <c r="H124" s="447">
        <f t="shared" si="23"/>
        <v>601</v>
      </c>
      <c r="I124" s="447">
        <f t="shared" si="23"/>
        <v>578</v>
      </c>
      <c r="J124" s="447">
        <f t="shared" si="23"/>
        <v>566.5</v>
      </c>
      <c r="K124" s="447">
        <f t="shared" si="23"/>
        <v>11.5</v>
      </c>
      <c r="L124" s="447">
        <f t="shared" si="23"/>
        <v>3410.2</v>
      </c>
      <c r="M124" s="447">
        <f t="shared" si="23"/>
        <v>3342.35</v>
      </c>
      <c r="N124" s="448">
        <f t="shared" si="23"/>
        <v>67.85000000000004</v>
      </c>
    </row>
    <row r="125" spans="1:14" ht="13.5" thickBot="1">
      <c r="A125" s="410">
        <v>5500</v>
      </c>
      <c r="B125" s="410" t="s">
        <v>1130</v>
      </c>
      <c r="C125" s="410" t="s">
        <v>1136</v>
      </c>
      <c r="D125" s="410">
        <v>460</v>
      </c>
      <c r="E125" s="410">
        <v>3</v>
      </c>
      <c r="F125" s="410">
        <v>635</v>
      </c>
      <c r="G125" s="410">
        <v>6</v>
      </c>
      <c r="H125" s="410">
        <v>1104</v>
      </c>
      <c r="I125" s="410">
        <v>1098</v>
      </c>
      <c r="J125" s="410">
        <v>614.5</v>
      </c>
      <c r="K125" s="410">
        <v>483.5</v>
      </c>
      <c r="L125" s="410">
        <v>1178.28</v>
      </c>
      <c r="M125" s="410">
        <v>614.5</v>
      </c>
      <c r="N125" s="410">
        <v>563.78</v>
      </c>
    </row>
    <row r="126" spans="1:14" ht="13.5" thickBot="1">
      <c r="A126" s="424"/>
      <c r="B126" s="426" t="s">
        <v>266</v>
      </c>
      <c r="C126" s="426"/>
      <c r="D126" s="446">
        <f aca="true" t="shared" si="24" ref="D126:N126">SUM(D125)</f>
        <v>460</v>
      </c>
      <c r="E126" s="446">
        <f t="shared" si="24"/>
        <v>3</v>
      </c>
      <c r="F126" s="446">
        <f t="shared" si="24"/>
        <v>635</v>
      </c>
      <c r="G126" s="447">
        <f t="shared" si="24"/>
        <v>6</v>
      </c>
      <c r="H126" s="447">
        <f t="shared" si="24"/>
        <v>1104</v>
      </c>
      <c r="I126" s="447">
        <f t="shared" si="24"/>
        <v>1098</v>
      </c>
      <c r="J126" s="447">
        <f t="shared" si="24"/>
        <v>614.5</v>
      </c>
      <c r="K126" s="447">
        <f t="shared" si="24"/>
        <v>483.5</v>
      </c>
      <c r="L126" s="447">
        <f t="shared" si="24"/>
        <v>1178.28</v>
      </c>
      <c r="M126" s="447">
        <f t="shared" si="24"/>
        <v>614.5</v>
      </c>
      <c r="N126" s="448">
        <f t="shared" si="24"/>
        <v>563.78</v>
      </c>
    </row>
    <row r="127" spans="1:14" ht="4.5" customHeight="1" thickBot="1">
      <c r="A127" s="449"/>
      <c r="B127" s="449"/>
      <c r="C127" s="449"/>
      <c r="D127" s="450"/>
      <c r="E127" s="450"/>
      <c r="F127" s="450"/>
      <c r="G127" s="451"/>
      <c r="H127" s="451"/>
      <c r="I127" s="451"/>
      <c r="J127" s="451"/>
      <c r="K127" s="451"/>
      <c r="L127" s="451"/>
      <c r="M127" s="451"/>
      <c r="N127" s="451"/>
    </row>
    <row r="128" spans="1:14" s="452" customFormat="1" ht="13.5" thickBot="1">
      <c r="A128" s="424"/>
      <c r="B128" s="426" t="s">
        <v>1140</v>
      </c>
      <c r="C128" s="426"/>
      <c r="D128" s="446">
        <f aca="true" t="shared" si="25" ref="D128:N128">D9+D14+D19+D24+D29+D34+D39+D44+D49+D54+D59+D64+D69+D74+D79+D84+D89+D94+D99+D104+D109+D114+D119+D124+D126</f>
        <v>59853</v>
      </c>
      <c r="E128" s="446">
        <f t="shared" si="25"/>
        <v>19958</v>
      </c>
      <c r="F128" s="446">
        <f t="shared" si="25"/>
        <v>219183</v>
      </c>
      <c r="G128" s="447">
        <f t="shared" si="25"/>
        <v>3437</v>
      </c>
      <c r="H128" s="447">
        <f t="shared" si="25"/>
        <v>302431</v>
      </c>
      <c r="I128" s="447">
        <f t="shared" si="25"/>
        <v>280754.5</v>
      </c>
      <c r="J128" s="447">
        <f t="shared" si="25"/>
        <v>261365</v>
      </c>
      <c r="K128" s="447">
        <f t="shared" si="25"/>
        <v>19389.5</v>
      </c>
      <c r="L128" s="447">
        <f t="shared" si="25"/>
        <v>447568.32</v>
      </c>
      <c r="M128" s="447">
        <f t="shared" si="25"/>
        <v>417145.3999999999</v>
      </c>
      <c r="N128" s="448">
        <f t="shared" si="25"/>
        <v>30422.819999999996</v>
      </c>
    </row>
    <row r="129" ht="12.75">
      <c r="L129" s="453"/>
    </row>
  </sheetData>
  <mergeCells count="1">
    <mergeCell ref="A1:N1"/>
  </mergeCells>
  <printOptions horizontalCentered="1"/>
  <pageMargins left="0.7874015748031497" right="0.1968503937007874" top="0.984251968503937" bottom="0.7874015748031497" header="0.5905511811023623" footer="0.15748031496062992"/>
  <pageSetup fitToHeight="11" horizontalDpi="300" verticalDpi="300" orientation="portrait" paperSize="9" scale="60" r:id="rId1"/>
  <headerFooter alignWithMargins="0">
    <oddHeader>&amp;R&amp;"Arial,Kurzíva"Kapitola B.3.I.1&amp;"Arial,Obyčejné"
&amp;"Arial,Tučné"Tabulka č.3b/str.&amp;P</oddHeader>
  </headerFooter>
  <colBreaks count="1" manualBreakCount="1">
    <brk id="1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170"/>
  <sheetViews>
    <sheetView zoomScale="68" zoomScaleNormal="68" workbookViewId="0" topLeftCell="A10">
      <selection activeCell="P63" sqref="P63"/>
    </sheetView>
  </sheetViews>
  <sheetFormatPr defaultColWidth="9.140625" defaultRowHeight="12.75"/>
  <cols>
    <col min="1" max="1" width="20.28125" style="160" customWidth="1"/>
    <col min="2" max="2" width="15.421875" style="160" customWidth="1"/>
    <col min="3" max="3" width="14.421875" style="453" customWidth="1"/>
    <col min="4" max="4" width="15.57421875" style="160" customWidth="1"/>
    <col min="5" max="5" width="13.00390625" style="160" customWidth="1"/>
    <col min="6" max="6" width="13.140625" style="160" customWidth="1"/>
    <col min="7" max="7" width="15.8515625" style="160" customWidth="1"/>
    <col min="8" max="8" width="10.28125" style="160" customWidth="1"/>
    <col min="9" max="9" width="10.7109375" style="160" customWidth="1"/>
    <col min="10" max="10" width="12.28125" style="160" customWidth="1"/>
    <col min="11" max="11" width="13.7109375" style="453" customWidth="1"/>
    <col min="12" max="12" width="15.7109375" style="160" customWidth="1"/>
    <col min="13" max="13" width="13.57421875" style="165" customWidth="1"/>
    <col min="14" max="16384" width="9.140625" style="160" customWidth="1"/>
  </cols>
  <sheetData>
    <row r="1" spans="1:13" s="204" customFormat="1" ht="45" customHeight="1">
      <c r="A1" s="890" t="s">
        <v>1141</v>
      </c>
      <c r="B1" s="890"/>
      <c r="C1" s="890"/>
      <c r="D1" s="890"/>
      <c r="E1" s="890"/>
      <c r="F1" s="890"/>
      <c r="G1" s="890"/>
      <c r="H1" s="890"/>
      <c r="I1" s="890"/>
      <c r="J1" s="890"/>
      <c r="K1" s="890"/>
      <c r="L1" s="890"/>
      <c r="M1" s="890"/>
    </row>
    <row r="2" spans="1:13" s="204" customFormat="1" ht="17.25" customHeight="1">
      <c r="A2" s="454" t="s">
        <v>179</v>
      </c>
      <c r="B2" s="455"/>
      <c r="C2" s="456"/>
      <c r="D2" s="455"/>
      <c r="E2" s="455"/>
      <c r="F2" s="455"/>
      <c r="G2" s="455"/>
      <c r="H2" s="455"/>
      <c r="I2" s="455"/>
      <c r="J2" s="455"/>
      <c r="K2" s="457"/>
      <c r="L2" s="458"/>
      <c r="M2" s="459"/>
    </row>
    <row r="3" spans="1:13" s="204" customFormat="1" ht="31.5" customHeight="1">
      <c r="A3" s="896" t="s">
        <v>48</v>
      </c>
      <c r="B3" s="896"/>
      <c r="C3" s="896"/>
      <c r="D3" s="896"/>
      <c r="E3" s="896"/>
      <c r="F3" s="896"/>
      <c r="G3" s="896"/>
      <c r="H3" s="896"/>
      <c r="I3" s="896"/>
      <c r="J3" s="896"/>
      <c r="K3" s="896"/>
      <c r="L3" s="896"/>
      <c r="M3" s="896"/>
    </row>
    <row r="4" spans="1:13" s="458" customFormat="1" ht="12.75" customHeight="1">
      <c r="A4" s="460" t="s">
        <v>1142</v>
      </c>
      <c r="B4" s="461"/>
      <c r="C4" s="461"/>
      <c r="D4" s="462"/>
      <c r="E4" s="462"/>
      <c r="F4" s="463"/>
      <c r="G4" s="463"/>
      <c r="H4" s="464"/>
      <c r="I4" s="449"/>
      <c r="J4" s="465"/>
      <c r="K4" s="465"/>
      <c r="L4" s="465"/>
      <c r="M4" s="466"/>
    </row>
    <row r="5" spans="1:13" s="458" customFormat="1" ht="12.75" customHeight="1">
      <c r="A5" s="895" t="s">
        <v>1143</v>
      </c>
      <c r="B5" s="895"/>
      <c r="C5" s="895"/>
      <c r="D5" s="895"/>
      <c r="E5" s="895"/>
      <c r="F5" s="895"/>
      <c r="G5" s="895"/>
      <c r="H5" s="895"/>
      <c r="I5" s="895"/>
      <c r="J5" s="895"/>
      <c r="K5" s="895"/>
      <c r="L5" s="895"/>
      <c r="M5" s="895"/>
    </row>
    <row r="6" spans="1:13" s="458" customFormat="1" ht="12.75" customHeight="1">
      <c r="A6" s="895" t="s">
        <v>1144</v>
      </c>
      <c r="B6" s="895"/>
      <c r="C6" s="895"/>
      <c r="D6" s="895"/>
      <c r="E6" s="895"/>
      <c r="F6" s="895"/>
      <c r="G6" s="895"/>
      <c r="H6" s="895"/>
      <c r="I6" s="895"/>
      <c r="J6" s="895"/>
      <c r="K6" s="895"/>
      <c r="L6" s="895"/>
      <c r="M6" s="895"/>
    </row>
    <row r="7" spans="1:13" s="458" customFormat="1" ht="12.75" customHeight="1">
      <c r="A7" s="460" t="s">
        <v>1145</v>
      </c>
      <c r="B7" s="461"/>
      <c r="C7" s="461"/>
      <c r="D7" s="462"/>
      <c r="E7" s="462"/>
      <c r="F7" s="462"/>
      <c r="G7" s="462"/>
      <c r="H7" s="464"/>
      <c r="I7" s="449"/>
      <c r="J7" s="465"/>
      <c r="K7" s="465"/>
      <c r="L7" s="465"/>
      <c r="M7" s="466"/>
    </row>
    <row r="8" spans="1:13" s="449" customFormat="1" ht="12.75" customHeight="1">
      <c r="A8" s="467"/>
      <c r="B8" s="468" t="s">
        <v>1146</v>
      </c>
      <c r="C8" s="469"/>
      <c r="J8" s="465"/>
      <c r="K8" s="465"/>
      <c r="L8" s="465"/>
      <c r="M8" s="466"/>
    </row>
    <row r="9" spans="2:8" ht="7.5" customHeight="1">
      <c r="B9" s="470"/>
      <c r="C9" s="470"/>
      <c r="D9" s="471"/>
      <c r="E9" s="471"/>
      <c r="F9" s="471"/>
      <c r="G9" s="471"/>
      <c r="H9" s="470"/>
    </row>
    <row r="10" ht="5.25" customHeight="1" thickBot="1"/>
    <row r="11" spans="1:13" ht="90" customHeight="1" thickTop="1">
      <c r="A11" s="472" t="s">
        <v>258</v>
      </c>
      <c r="B11" s="472" t="s">
        <v>1147</v>
      </c>
      <c r="C11" s="473" t="s">
        <v>1148</v>
      </c>
      <c r="D11" s="474" t="s">
        <v>1149</v>
      </c>
      <c r="E11" s="891" t="s">
        <v>1150</v>
      </c>
      <c r="F11" s="892"/>
      <c r="G11" s="473" t="s">
        <v>1151</v>
      </c>
      <c r="H11" s="891" t="s">
        <v>1152</v>
      </c>
      <c r="I11" s="892"/>
      <c r="J11" s="475" t="s">
        <v>1153</v>
      </c>
      <c r="K11" s="476" t="s">
        <v>1154</v>
      </c>
      <c r="L11" s="476" t="s">
        <v>1155</v>
      </c>
      <c r="M11" s="473" t="s">
        <v>1156</v>
      </c>
    </row>
    <row r="12" spans="1:13" s="487" customFormat="1" ht="16.5" customHeight="1" thickBot="1">
      <c r="A12" s="477">
        <v>1</v>
      </c>
      <c r="B12" s="478">
        <v>2</v>
      </c>
      <c r="C12" s="479">
        <v>3</v>
      </c>
      <c r="D12" s="480">
        <v>4</v>
      </c>
      <c r="E12" s="481">
        <v>5</v>
      </c>
      <c r="F12" s="481">
        <v>6</v>
      </c>
      <c r="G12" s="479">
        <v>7</v>
      </c>
      <c r="H12" s="482">
        <v>8</v>
      </c>
      <c r="I12" s="482">
        <v>9</v>
      </c>
      <c r="J12" s="483">
        <v>10</v>
      </c>
      <c r="K12" s="484">
        <v>11</v>
      </c>
      <c r="L12" s="485">
        <v>12</v>
      </c>
      <c r="M12" s="486">
        <v>13</v>
      </c>
    </row>
    <row r="13" spans="1:13" ht="13.5" thickBot="1">
      <c r="A13" s="488"/>
      <c r="B13" s="488" t="s">
        <v>1157</v>
      </c>
      <c r="C13" s="489">
        <v>10522.5</v>
      </c>
      <c r="D13" s="490">
        <v>12500</v>
      </c>
      <c r="E13" s="490">
        <f>D13-C13</f>
        <v>1977.5</v>
      </c>
      <c r="F13" s="491">
        <f>D13/C13-1</f>
        <v>0.1879306248515087</v>
      </c>
      <c r="G13" s="492">
        <v>12572.5</v>
      </c>
      <c r="H13" s="493">
        <f>G13-C13</f>
        <v>2050</v>
      </c>
      <c r="I13" s="494">
        <f>G13/C13-1</f>
        <v>0.19482062247564746</v>
      </c>
      <c r="J13" s="495">
        <f>G13-D13</f>
        <v>72.5</v>
      </c>
      <c r="K13" s="493">
        <f>IF(J13&gt;0,J13,)</f>
        <v>72.5</v>
      </c>
      <c r="L13" s="496">
        <f>ROUNDDOWN(K13*34325/1000,0)</f>
        <v>2488</v>
      </c>
      <c r="M13" s="497">
        <f>L13/2</f>
        <v>1244</v>
      </c>
    </row>
    <row r="14" spans="1:13" ht="13.5" thickBot="1">
      <c r="A14" s="498" t="s">
        <v>272</v>
      </c>
      <c r="B14" s="499" t="s">
        <v>1158</v>
      </c>
      <c r="C14" s="500">
        <v>12780</v>
      </c>
      <c r="D14" s="501">
        <v>12000</v>
      </c>
      <c r="E14" s="501">
        <f>D14-C14</f>
        <v>-780</v>
      </c>
      <c r="F14" s="502">
        <f>D14/C14-1</f>
        <v>-0.06103286384976525</v>
      </c>
      <c r="G14" s="500">
        <v>11307</v>
      </c>
      <c r="H14" s="501">
        <f>G14-C14</f>
        <v>-1473</v>
      </c>
      <c r="I14" s="502">
        <f>G14/C14-1</f>
        <v>-0.11525821596244135</v>
      </c>
      <c r="J14" s="503">
        <f>G14-D14</f>
        <v>-693</v>
      </c>
      <c r="K14" s="501">
        <f>IF(J14&gt;0,J14,)</f>
        <v>0</v>
      </c>
      <c r="L14" s="195"/>
      <c r="M14" s="190"/>
    </row>
    <row r="15" spans="1:13" ht="13.5" thickBot="1">
      <c r="A15" s="499"/>
      <c r="B15" s="499" t="s">
        <v>1159</v>
      </c>
      <c r="C15" s="500">
        <v>11746</v>
      </c>
      <c r="D15" s="501">
        <v>12000</v>
      </c>
      <c r="E15" s="501">
        <f>D15-C15</f>
        <v>254</v>
      </c>
      <c r="F15" s="502">
        <f>D15/C15-1</f>
        <v>0.021624382768602013</v>
      </c>
      <c r="G15" s="492">
        <v>12085</v>
      </c>
      <c r="H15" s="493">
        <f>G15-C15</f>
        <v>339</v>
      </c>
      <c r="I15" s="494">
        <f>G15/C15-1</f>
        <v>0.028860888813212915</v>
      </c>
      <c r="J15" s="495">
        <f>G15-D15</f>
        <v>85</v>
      </c>
      <c r="K15" s="493">
        <f>IF(J15&gt;0,J15,)</f>
        <v>85</v>
      </c>
      <c r="L15" s="496">
        <f>ROUNDDOWN(K15*34325/1000,0)</f>
        <v>2917</v>
      </c>
      <c r="M15" s="497">
        <f>L15</f>
        <v>2917</v>
      </c>
    </row>
    <row r="16" spans="1:13" ht="12.75">
      <c r="A16" s="499"/>
      <c r="B16" s="499" t="s">
        <v>1160</v>
      </c>
      <c r="C16" s="500">
        <v>4803.5</v>
      </c>
      <c r="D16" s="501">
        <v>5063</v>
      </c>
      <c r="E16" s="501">
        <f>D16-C16</f>
        <v>259.5</v>
      </c>
      <c r="F16" s="502">
        <f>D16/C16-1</f>
        <v>0.054023108150307086</v>
      </c>
      <c r="G16" s="500">
        <v>5070</v>
      </c>
      <c r="H16" s="501">
        <f>G16-C16</f>
        <v>266.5</v>
      </c>
      <c r="I16" s="502">
        <f>G16/C16-1</f>
        <v>0.05548037889039237</v>
      </c>
      <c r="J16" s="504">
        <f>G16-D16</f>
        <v>7</v>
      </c>
      <c r="K16" s="501">
        <f>IF(J16&gt;0,J16,)</f>
        <v>7</v>
      </c>
      <c r="L16" s="195"/>
      <c r="M16" s="190"/>
    </row>
    <row r="17" spans="1:13" ht="13.5" thickBot="1">
      <c r="A17" s="505"/>
      <c r="B17" s="505" t="s">
        <v>266</v>
      </c>
      <c r="C17" s="506">
        <v>39852</v>
      </c>
      <c r="D17" s="507">
        <v>41563</v>
      </c>
      <c r="E17" s="507">
        <f>SUM(E13:E16)</f>
        <v>1711</v>
      </c>
      <c r="F17" s="508">
        <f>D17/C17-1</f>
        <v>0.04293385526447846</v>
      </c>
      <c r="G17" s="506">
        <f>SUM(G13:G16)</f>
        <v>41034.5</v>
      </c>
      <c r="H17" s="507">
        <f>SUM(H13:H16)</f>
        <v>1182.5</v>
      </c>
      <c r="I17" s="508">
        <f>G17/C17-1</f>
        <v>0.029672287463615277</v>
      </c>
      <c r="J17" s="509">
        <f>G17-D17</f>
        <v>-528.5</v>
      </c>
      <c r="K17" s="507">
        <f>SUM(K13:K16)</f>
        <v>164.5</v>
      </c>
      <c r="L17" s="510"/>
      <c r="M17" s="202">
        <f>SUM(M13:M16)</f>
        <v>4161</v>
      </c>
    </row>
    <row r="18" spans="1:13" ht="13.5" thickBot="1">
      <c r="A18" s="498"/>
      <c r="B18" s="499"/>
      <c r="C18" s="500"/>
      <c r="D18" s="511"/>
      <c r="E18" s="511">
        <f>D18-C18</f>
        <v>0</v>
      </c>
      <c r="F18" s="512"/>
      <c r="G18" s="500" t="s">
        <v>1161</v>
      </c>
      <c r="H18" s="501"/>
      <c r="I18" s="513"/>
      <c r="J18" s="514"/>
      <c r="K18" s="501"/>
      <c r="L18" s="195"/>
      <c r="M18" s="190"/>
    </row>
    <row r="19" spans="1:13" ht="13.5" thickBot="1">
      <c r="A19" s="488"/>
      <c r="B19" s="488" t="s">
        <v>1157</v>
      </c>
      <c r="C19" s="489">
        <v>4163</v>
      </c>
      <c r="D19" s="490">
        <v>4708</v>
      </c>
      <c r="E19" s="490">
        <f>D19-C19</f>
        <v>545</v>
      </c>
      <c r="F19" s="502">
        <f>D19/C19-1</f>
        <v>0.13091520538073498</v>
      </c>
      <c r="G19" s="492">
        <v>4990.5</v>
      </c>
      <c r="H19" s="493">
        <f>G19-C19</f>
        <v>827.5</v>
      </c>
      <c r="I19" s="494">
        <f>G19/C19-1</f>
        <v>0.19877492193129953</v>
      </c>
      <c r="J19" s="495">
        <f>G19-D19</f>
        <v>282.5</v>
      </c>
      <c r="K19" s="493">
        <f>IF(J19&gt;0,J19,)</f>
        <v>282.5</v>
      </c>
      <c r="L19" s="496">
        <f>ROUNDDOWN(K19*34325/1000,0)</f>
        <v>9696</v>
      </c>
      <c r="M19" s="497">
        <f>L19/2</f>
        <v>4848</v>
      </c>
    </row>
    <row r="20" spans="1:13" ht="12.75">
      <c r="A20" s="498" t="s">
        <v>598</v>
      </c>
      <c r="B20" s="499" t="s">
        <v>1158</v>
      </c>
      <c r="C20" s="500">
        <v>2087.5</v>
      </c>
      <c r="D20" s="501">
        <v>2030</v>
      </c>
      <c r="E20" s="501">
        <f>D20-C20</f>
        <v>-57.5</v>
      </c>
      <c r="F20" s="502">
        <f>D20/C20-1</f>
        <v>-0.02754491017964067</v>
      </c>
      <c r="G20" s="500">
        <v>2041</v>
      </c>
      <c r="H20" s="501">
        <f>G20-C20</f>
        <v>-46.5</v>
      </c>
      <c r="I20" s="502">
        <f>G20/C20-1</f>
        <v>-0.022275449101796352</v>
      </c>
      <c r="J20" s="504">
        <f>G20-D20</f>
        <v>11</v>
      </c>
      <c r="K20" s="501">
        <f>IF(J20&gt;0,J20,)</f>
        <v>11</v>
      </c>
      <c r="L20" s="195"/>
      <c r="M20" s="190"/>
    </row>
    <row r="21" spans="1:13" ht="12.75">
      <c r="A21" s="499"/>
      <c r="B21" s="499" t="s">
        <v>1159</v>
      </c>
      <c r="C21" s="500">
        <v>2325</v>
      </c>
      <c r="D21" s="501">
        <v>2325</v>
      </c>
      <c r="E21" s="501">
        <f>D21-C21</f>
        <v>0</v>
      </c>
      <c r="F21" s="502">
        <f>D21/C21-1</f>
        <v>0</v>
      </c>
      <c r="G21" s="500">
        <v>2292.5</v>
      </c>
      <c r="H21" s="501">
        <f>G21-C21</f>
        <v>-32.5</v>
      </c>
      <c r="I21" s="502">
        <f>G21/C21-1</f>
        <v>-0.013978494623655968</v>
      </c>
      <c r="J21" s="504">
        <f>G21-D21</f>
        <v>-32.5</v>
      </c>
      <c r="K21" s="501">
        <f>IF(J21&gt;0,J21,)</f>
        <v>0</v>
      </c>
      <c r="L21" s="515">
        <f>ROUNDDOWN(K21*34325/1000,0)</f>
        <v>0</v>
      </c>
      <c r="M21" s="190">
        <f>L21</f>
        <v>0</v>
      </c>
    </row>
    <row r="22" spans="1:13" ht="12.75">
      <c r="A22" s="499"/>
      <c r="B22" s="499" t="s">
        <v>1160</v>
      </c>
      <c r="C22" s="500">
        <v>418</v>
      </c>
      <c r="D22" s="501">
        <v>488</v>
      </c>
      <c r="E22" s="501">
        <f>D22-C22</f>
        <v>70</v>
      </c>
      <c r="F22" s="502">
        <f>D22/C22-1</f>
        <v>0.16746411483253598</v>
      </c>
      <c r="G22" s="500">
        <v>489.5</v>
      </c>
      <c r="H22" s="501">
        <f>G22-C22</f>
        <v>71.5</v>
      </c>
      <c r="I22" s="502">
        <f>G22/C22-1</f>
        <v>0.17105263157894735</v>
      </c>
      <c r="J22" s="504">
        <f>G22-D22</f>
        <v>1.5</v>
      </c>
      <c r="K22" s="501">
        <f>IF(J22&gt;0,J22,)</f>
        <v>1.5</v>
      </c>
      <c r="L22" s="195"/>
      <c r="M22" s="190"/>
    </row>
    <row r="23" spans="1:13" ht="13.5" thickBot="1">
      <c r="A23" s="505"/>
      <c r="B23" s="505" t="s">
        <v>266</v>
      </c>
      <c r="C23" s="506">
        <v>8993.5</v>
      </c>
      <c r="D23" s="507">
        <v>9551</v>
      </c>
      <c r="E23" s="507">
        <f>SUM(E19:E22)</f>
        <v>557.5</v>
      </c>
      <c r="F23" s="516">
        <v>0.06198921443264571</v>
      </c>
      <c r="G23" s="506">
        <f>SUM(G19:G22)</f>
        <v>9813.5</v>
      </c>
      <c r="H23" s="507">
        <f>SUM(H19:H22)</f>
        <v>820</v>
      </c>
      <c r="I23" s="508">
        <f>G23/C23-1</f>
        <v>0.09117696113860019</v>
      </c>
      <c r="J23" s="509">
        <f>G23-D23</f>
        <v>262.5</v>
      </c>
      <c r="K23" s="507">
        <f>SUM(K19:K22)</f>
        <v>295</v>
      </c>
      <c r="L23" s="510"/>
      <c r="M23" s="202">
        <f>SUM(M19:M22)</f>
        <v>4848</v>
      </c>
    </row>
    <row r="24" spans="1:13" ht="13.5" thickBot="1">
      <c r="A24" s="498"/>
      <c r="B24" s="499"/>
      <c r="C24" s="500"/>
      <c r="D24" s="511"/>
      <c r="E24" s="511">
        <f>D24-C24</f>
        <v>0</v>
      </c>
      <c r="F24" s="512"/>
      <c r="G24" s="517" t="s">
        <v>1162</v>
      </c>
      <c r="H24" s="518"/>
      <c r="I24" s="513"/>
      <c r="J24" s="519"/>
      <c r="K24" s="518"/>
      <c r="L24" s="520"/>
      <c r="M24" s="521"/>
    </row>
    <row r="25" spans="1:13" ht="13.5" thickBot="1">
      <c r="A25" s="488"/>
      <c r="B25" s="488" t="s">
        <v>1157</v>
      </c>
      <c r="C25" s="489">
        <v>4098.5</v>
      </c>
      <c r="D25" s="490">
        <v>4976</v>
      </c>
      <c r="E25" s="490">
        <f>D25-C25</f>
        <v>877.5</v>
      </c>
      <c r="F25" s="522">
        <f>D25/C25-1</f>
        <v>0.2141027205075028</v>
      </c>
      <c r="G25" s="492">
        <v>5199.5</v>
      </c>
      <c r="H25" s="493">
        <f>G25-C25</f>
        <v>1101</v>
      </c>
      <c r="I25" s="494">
        <f>G25/C25-1</f>
        <v>0.26863486641454193</v>
      </c>
      <c r="J25" s="495">
        <f>G25-D25</f>
        <v>223.5</v>
      </c>
      <c r="K25" s="493">
        <f>IF(J25&gt;0,J25,)</f>
        <v>223.5</v>
      </c>
      <c r="L25" s="496">
        <f>ROUNDDOWN(K25*34325/1000,0)</f>
        <v>7671</v>
      </c>
      <c r="M25" s="497">
        <f>L25/2</f>
        <v>3835.5</v>
      </c>
    </row>
    <row r="26" spans="1:13" ht="13.5" thickBot="1">
      <c r="A26" s="498" t="s">
        <v>638</v>
      </c>
      <c r="B26" s="499" t="s">
        <v>1158</v>
      </c>
      <c r="C26" s="500">
        <v>2172</v>
      </c>
      <c r="D26" s="501">
        <v>2090</v>
      </c>
      <c r="E26" s="501">
        <f>D26-C26</f>
        <v>-82</v>
      </c>
      <c r="F26" s="502">
        <f>D26/C26-1</f>
        <v>-0.03775322283609572</v>
      </c>
      <c r="G26" s="523">
        <v>2097</v>
      </c>
      <c r="H26" s="524">
        <f>G26-C26</f>
        <v>-75</v>
      </c>
      <c r="I26" s="525">
        <f>G26/C26-1</f>
        <v>-0.03453038674033149</v>
      </c>
      <c r="J26" s="503">
        <f>G26-D26</f>
        <v>7</v>
      </c>
      <c r="K26" s="524">
        <f>IF(J26&gt;0,J26,)</f>
        <v>7</v>
      </c>
      <c r="L26" s="526"/>
      <c r="M26" s="527"/>
    </row>
    <row r="27" spans="1:13" ht="13.5" thickBot="1">
      <c r="A27" s="499"/>
      <c r="B27" s="499" t="s">
        <v>1159</v>
      </c>
      <c r="C27" s="500">
        <v>1215</v>
      </c>
      <c r="D27" s="501">
        <v>1240</v>
      </c>
      <c r="E27" s="501">
        <f>D27-C27</f>
        <v>25</v>
      </c>
      <c r="F27" s="502">
        <f>D27/C27-1</f>
        <v>0.020576131687242816</v>
      </c>
      <c r="G27" s="492">
        <v>1276</v>
      </c>
      <c r="H27" s="493">
        <f>G27-C27</f>
        <v>61</v>
      </c>
      <c r="I27" s="494">
        <f>G27/C27-1</f>
        <v>0.05020576131687249</v>
      </c>
      <c r="J27" s="495">
        <f>G27-D27</f>
        <v>36</v>
      </c>
      <c r="K27" s="493">
        <f>IF(J27&gt;0,J27,)</f>
        <v>36</v>
      </c>
      <c r="L27" s="496">
        <f>ROUNDDOWN(K27*34325/1000,0)</f>
        <v>1235</v>
      </c>
      <c r="M27" s="497">
        <f>L27</f>
        <v>1235</v>
      </c>
    </row>
    <row r="28" spans="1:13" ht="12.75">
      <c r="A28" s="499"/>
      <c r="B28" s="499" t="s">
        <v>1160</v>
      </c>
      <c r="C28" s="500">
        <v>29</v>
      </c>
      <c r="D28" s="501">
        <v>34</v>
      </c>
      <c r="E28" s="501">
        <f>D28-C28</f>
        <v>5</v>
      </c>
      <c r="F28" s="502">
        <f>D28/C28-1</f>
        <v>0.17241379310344818</v>
      </c>
      <c r="G28" s="500">
        <v>34.5</v>
      </c>
      <c r="H28" s="501">
        <f>G28-C28</f>
        <v>5.5</v>
      </c>
      <c r="I28" s="502">
        <f>G28/C28-1</f>
        <v>0.18965517241379315</v>
      </c>
      <c r="J28" s="504">
        <f>G28-D28</f>
        <v>0.5</v>
      </c>
      <c r="K28" s="501">
        <f>IF(J28&gt;0,J28,)</f>
        <v>0.5</v>
      </c>
      <c r="L28" s="195"/>
      <c r="M28" s="190"/>
    </row>
    <row r="29" spans="1:13" ht="13.5" thickBot="1">
      <c r="A29" s="505"/>
      <c r="B29" s="505" t="s">
        <v>266</v>
      </c>
      <c r="C29" s="506">
        <v>7514.5</v>
      </c>
      <c r="D29" s="507">
        <v>8340</v>
      </c>
      <c r="E29" s="507">
        <f>SUM(E25:E28)</f>
        <v>825.5</v>
      </c>
      <c r="F29" s="516">
        <v>0.10985428172200407</v>
      </c>
      <c r="G29" s="506">
        <f>SUM(G25:G28)</f>
        <v>8607</v>
      </c>
      <c r="H29" s="507">
        <f>SUM(H25:H28)</f>
        <v>1092.5</v>
      </c>
      <c r="I29" s="508">
        <f>G29/C29-1</f>
        <v>0.145385587863464</v>
      </c>
      <c r="J29" s="509">
        <f>G29-D29</f>
        <v>267</v>
      </c>
      <c r="K29" s="507">
        <f>SUM(K25:K28)</f>
        <v>267</v>
      </c>
      <c r="L29" s="510"/>
      <c r="M29" s="202">
        <f>SUM(M25:M28)</f>
        <v>5070.5</v>
      </c>
    </row>
    <row r="30" spans="1:13" ht="13.5" thickBot="1">
      <c r="A30" s="498"/>
      <c r="B30" s="499"/>
      <c r="C30" s="500"/>
      <c r="D30" s="511"/>
      <c r="E30" s="511">
        <f>D30-C30</f>
        <v>0</v>
      </c>
      <c r="F30" s="512"/>
      <c r="G30" s="500" t="s">
        <v>1163</v>
      </c>
      <c r="H30" s="501"/>
      <c r="I30" s="513"/>
      <c r="J30" s="514"/>
      <c r="K30" s="501"/>
      <c r="L30" s="195"/>
      <c r="M30" s="190"/>
    </row>
    <row r="31" spans="1:13" ht="12.75">
      <c r="A31" s="488"/>
      <c r="B31" s="488" t="s">
        <v>1157</v>
      </c>
      <c r="C31" s="489">
        <v>16947.5</v>
      </c>
      <c r="D31" s="490">
        <v>19250</v>
      </c>
      <c r="E31" s="490">
        <f>D31-C31</f>
        <v>2302.5</v>
      </c>
      <c r="F31" s="502">
        <f>D31/C31-1</f>
        <v>0.13586074642277612</v>
      </c>
      <c r="G31" s="489">
        <v>18413.5</v>
      </c>
      <c r="H31" s="490">
        <f>G31-C31</f>
        <v>1466</v>
      </c>
      <c r="I31" s="491">
        <f>G31/C31-1</f>
        <v>0.08650243398731372</v>
      </c>
      <c r="J31" s="528">
        <f>G31-D31</f>
        <v>-836.5</v>
      </c>
      <c r="K31" s="490">
        <f>IF(J31&gt;0,J31,)</f>
        <v>0</v>
      </c>
      <c r="L31" s="529">
        <f>ROUNDDOWN(K31*34325/1000,0)</f>
        <v>0</v>
      </c>
      <c r="M31" s="530">
        <f>L31/2</f>
        <v>0</v>
      </c>
    </row>
    <row r="32" spans="1:13" ht="13.5" thickBot="1">
      <c r="A32" s="498" t="s">
        <v>653</v>
      </c>
      <c r="B32" s="499" t="s">
        <v>1158</v>
      </c>
      <c r="C32" s="500">
        <v>4805</v>
      </c>
      <c r="D32" s="531">
        <v>4468</v>
      </c>
      <c r="E32" s="518">
        <f>D32-C32</f>
        <v>-337</v>
      </c>
      <c r="F32" s="502">
        <f>D32/C32-1</f>
        <v>-0.07013527575442247</v>
      </c>
      <c r="G32" s="500">
        <v>4452.5</v>
      </c>
      <c r="H32" s="501">
        <f>G32-C32</f>
        <v>-352.5</v>
      </c>
      <c r="I32" s="502">
        <f>G32/C32-1</f>
        <v>-0.07336108220603543</v>
      </c>
      <c r="J32" s="504">
        <f>G32-D32</f>
        <v>-15.5</v>
      </c>
      <c r="K32" s="501">
        <f>IF(J32&gt;0,J32,)</f>
        <v>0</v>
      </c>
      <c r="L32" s="195"/>
      <c r="M32" s="190"/>
    </row>
    <row r="33" spans="1:13" ht="13.5" thickBot="1">
      <c r="A33" s="499"/>
      <c r="B33" s="499" t="s">
        <v>1159</v>
      </c>
      <c r="C33" s="500">
        <v>6785</v>
      </c>
      <c r="D33" s="531">
        <v>7384</v>
      </c>
      <c r="E33" s="518">
        <f>D33-C33</f>
        <v>599</v>
      </c>
      <c r="F33" s="532">
        <f>D33/C33-1</f>
        <v>0.08828297715549005</v>
      </c>
      <c r="G33" s="492">
        <v>8038</v>
      </c>
      <c r="H33" s="493">
        <f>G33-C33</f>
        <v>1253</v>
      </c>
      <c r="I33" s="494">
        <f>G33/C33-1</f>
        <v>0.18467207074428882</v>
      </c>
      <c r="J33" s="495">
        <f>G33-D33</f>
        <v>654</v>
      </c>
      <c r="K33" s="493">
        <f>IF(J33&gt;0,J33,)</f>
        <v>654</v>
      </c>
      <c r="L33" s="496">
        <f>ROUNDDOWN(K33*34325/1000,0)</f>
        <v>22448</v>
      </c>
      <c r="M33" s="497">
        <f>L33</f>
        <v>22448</v>
      </c>
    </row>
    <row r="34" spans="1:13" ht="12.75">
      <c r="A34" s="499"/>
      <c r="B34" s="499" t="s">
        <v>1160</v>
      </c>
      <c r="C34" s="500">
        <v>2261.5</v>
      </c>
      <c r="D34" s="533">
        <v>2429</v>
      </c>
      <c r="E34" s="524">
        <f>D34-C34</f>
        <v>167.5</v>
      </c>
      <c r="F34" s="502">
        <f>D34/C34-1</f>
        <v>0.07406588547424287</v>
      </c>
      <c r="G34" s="500">
        <v>2308.5</v>
      </c>
      <c r="H34" s="501">
        <f>G34-C34</f>
        <v>47</v>
      </c>
      <c r="I34" s="502">
        <f>G34/C34-1</f>
        <v>0.02078266637187709</v>
      </c>
      <c r="J34" s="504">
        <f>G34-D34</f>
        <v>-120.5</v>
      </c>
      <c r="K34" s="501">
        <f>IF(J34&gt;0,J34,)</f>
        <v>0</v>
      </c>
      <c r="L34" s="195"/>
      <c r="M34" s="190"/>
    </row>
    <row r="35" spans="1:13" ht="13.5" thickBot="1">
      <c r="A35" s="505"/>
      <c r="B35" s="505" t="s">
        <v>266</v>
      </c>
      <c r="C35" s="506">
        <v>30799</v>
      </c>
      <c r="D35" s="507">
        <v>33531</v>
      </c>
      <c r="E35" s="507">
        <f>SUM(E31:E34)</f>
        <v>2732</v>
      </c>
      <c r="F35" s="516">
        <v>0.08870417870710079</v>
      </c>
      <c r="G35" s="506">
        <f>SUM(G31:G34)</f>
        <v>33212.5</v>
      </c>
      <c r="H35" s="507">
        <f>SUM(H31:H34)</f>
        <v>2413.5</v>
      </c>
      <c r="I35" s="508">
        <f>G35/C35-1</f>
        <v>0.07836293386148907</v>
      </c>
      <c r="J35" s="509">
        <f>G35-D35</f>
        <v>-318.5</v>
      </c>
      <c r="K35" s="507">
        <f>SUM(K31:K34)</f>
        <v>654</v>
      </c>
      <c r="L35" s="510"/>
      <c r="M35" s="202">
        <f>SUM(M31:M34)</f>
        <v>22448</v>
      </c>
    </row>
    <row r="36" spans="1:13" ht="13.5" thickBot="1">
      <c r="A36" s="498"/>
      <c r="B36" s="499"/>
      <c r="C36" s="500"/>
      <c r="D36" s="511"/>
      <c r="E36" s="511">
        <f>D36-C36</f>
        <v>0</v>
      </c>
      <c r="F36" s="512"/>
      <c r="G36" s="500" t="s">
        <v>1164</v>
      </c>
      <c r="H36" s="501"/>
      <c r="I36" s="513"/>
      <c r="J36" s="514"/>
      <c r="K36" s="501"/>
      <c r="L36" s="195"/>
      <c r="M36" s="190"/>
    </row>
    <row r="37" spans="1:13" ht="13.5" thickBot="1">
      <c r="A37" s="488"/>
      <c r="B37" s="488" t="s">
        <v>1157</v>
      </c>
      <c r="C37" s="489">
        <v>6521.5</v>
      </c>
      <c r="D37" s="490">
        <v>7387</v>
      </c>
      <c r="E37" s="490">
        <f>D37-C37</f>
        <v>865.5</v>
      </c>
      <c r="F37" s="502">
        <f>D37/C37-1</f>
        <v>0.1327148662117612</v>
      </c>
      <c r="G37" s="492">
        <v>7951</v>
      </c>
      <c r="H37" s="493">
        <f>G37-C37</f>
        <v>1429.5</v>
      </c>
      <c r="I37" s="494">
        <f>G37/C37-1</f>
        <v>0.21919803726136622</v>
      </c>
      <c r="J37" s="495">
        <f>G37-D37</f>
        <v>564</v>
      </c>
      <c r="K37" s="493">
        <f>IF(J37&gt;0,J37,)</f>
        <v>564</v>
      </c>
      <c r="L37" s="496">
        <f>ROUNDDOWN(K37*34325/1000,0)</f>
        <v>19359</v>
      </c>
      <c r="M37" s="497">
        <f>L37/2</f>
        <v>9679.5</v>
      </c>
    </row>
    <row r="38" spans="1:13" ht="13.5" thickBot="1">
      <c r="A38" s="498" t="s">
        <v>710</v>
      </c>
      <c r="B38" s="499" t="s">
        <v>1158</v>
      </c>
      <c r="C38" s="500">
        <v>4437</v>
      </c>
      <c r="D38" s="501">
        <v>4563</v>
      </c>
      <c r="E38" s="501">
        <f>D38-C38</f>
        <v>126</v>
      </c>
      <c r="F38" s="502">
        <f>D38/C38-1</f>
        <v>0.028397565922920975</v>
      </c>
      <c r="G38" s="500">
        <v>4439</v>
      </c>
      <c r="H38" s="501">
        <f>G38-C38</f>
        <v>2</v>
      </c>
      <c r="I38" s="502">
        <f>G38/C38-1</f>
        <v>0.0004507550146495287</v>
      </c>
      <c r="J38" s="504">
        <f>G38-D38</f>
        <v>-124</v>
      </c>
      <c r="K38" s="501">
        <f>IF(J38&gt;0,J38,)</f>
        <v>0</v>
      </c>
      <c r="L38" s="195"/>
      <c r="M38" s="190"/>
    </row>
    <row r="39" spans="1:13" ht="13.5" thickBot="1">
      <c r="A39" s="499"/>
      <c r="B39" s="499" t="s">
        <v>1159</v>
      </c>
      <c r="C39" s="500">
        <v>4217</v>
      </c>
      <c r="D39" s="501">
        <v>4217</v>
      </c>
      <c r="E39" s="501">
        <f>D39-C39</f>
        <v>0</v>
      </c>
      <c r="F39" s="502">
        <f>D39/C39-1</f>
        <v>0</v>
      </c>
      <c r="G39" s="492">
        <v>4373.5</v>
      </c>
      <c r="H39" s="493">
        <f>G39-C39</f>
        <v>156.5</v>
      </c>
      <c r="I39" s="494">
        <f>G39/C39-1</f>
        <v>0.03711169077543275</v>
      </c>
      <c r="J39" s="495">
        <f>G39-D39</f>
        <v>156.5</v>
      </c>
      <c r="K39" s="493">
        <f>IF(J39&gt;0,J39,)</f>
        <v>156.5</v>
      </c>
      <c r="L39" s="496">
        <f>ROUNDDOWN(K39*34325/1000,0)</f>
        <v>5371</v>
      </c>
      <c r="M39" s="497">
        <f>L39</f>
        <v>5371</v>
      </c>
    </row>
    <row r="40" spans="1:13" ht="12.75">
      <c r="A40" s="499"/>
      <c r="B40" s="499" t="s">
        <v>1160</v>
      </c>
      <c r="C40" s="500">
        <v>971.5</v>
      </c>
      <c r="D40" s="501">
        <v>1024</v>
      </c>
      <c r="E40" s="501">
        <f>D40-C40</f>
        <v>52.5</v>
      </c>
      <c r="F40" s="502">
        <f>D40/C40-1</f>
        <v>0.05404014410705105</v>
      </c>
      <c r="G40" s="500">
        <v>1021.5</v>
      </c>
      <c r="H40" s="501">
        <f>G40-C40</f>
        <v>50</v>
      </c>
      <c r="I40" s="502">
        <f>G40/C40-1</f>
        <v>0.05146680391147718</v>
      </c>
      <c r="J40" s="504">
        <f>G40-D40</f>
        <v>-2.5</v>
      </c>
      <c r="K40" s="501">
        <f>IF(J40&gt;0,J40,)</f>
        <v>0</v>
      </c>
      <c r="L40" s="195"/>
      <c r="M40" s="190"/>
    </row>
    <row r="41" spans="1:13" ht="13.5" thickBot="1">
      <c r="A41" s="505"/>
      <c r="B41" s="505" t="s">
        <v>266</v>
      </c>
      <c r="C41" s="506">
        <v>16147</v>
      </c>
      <c r="D41" s="507">
        <v>17191</v>
      </c>
      <c r="E41" s="507">
        <f>SUM(E37:E40)</f>
        <v>1044</v>
      </c>
      <c r="F41" s="516">
        <v>0.06465597324580408</v>
      </c>
      <c r="G41" s="506">
        <f>SUM(G37:G40)</f>
        <v>17785</v>
      </c>
      <c r="H41" s="507">
        <f>SUM(H37:H40)</f>
        <v>1638</v>
      </c>
      <c r="I41" s="508">
        <f>G41/C41-1</f>
        <v>0.10144299250634803</v>
      </c>
      <c r="J41" s="509">
        <f>G41-D41</f>
        <v>594</v>
      </c>
      <c r="K41" s="507">
        <f>SUM(K37:K40)</f>
        <v>720.5</v>
      </c>
      <c r="L41" s="510"/>
      <c r="M41" s="202">
        <f>SUM(M37:M40)</f>
        <v>15050.5</v>
      </c>
    </row>
    <row r="42" spans="1:13" ht="13.5" thickBot="1">
      <c r="A42" s="498"/>
      <c r="B42" s="499"/>
      <c r="C42" s="500"/>
      <c r="D42" s="511"/>
      <c r="E42" s="511">
        <f>D42-C42</f>
        <v>0</v>
      </c>
      <c r="F42" s="512"/>
      <c r="G42" s="500" t="s">
        <v>1165</v>
      </c>
      <c r="H42" s="501"/>
      <c r="I42" s="513"/>
      <c r="J42" s="514"/>
      <c r="K42" s="501"/>
      <c r="L42" s="195"/>
      <c r="M42" s="190"/>
    </row>
    <row r="43" spans="1:13" ht="12.75">
      <c r="A43" s="488"/>
      <c r="B43" s="488" t="s">
        <v>1157</v>
      </c>
      <c r="C43" s="489">
        <v>248</v>
      </c>
      <c r="D43" s="490">
        <v>292</v>
      </c>
      <c r="E43" s="490">
        <f>D43-C43</f>
        <v>44</v>
      </c>
      <c r="F43" s="502">
        <f>D43/C43-1</f>
        <v>0.17741935483870974</v>
      </c>
      <c r="G43" s="489">
        <v>279.5</v>
      </c>
      <c r="H43" s="490">
        <f>G43-C43</f>
        <v>31.5</v>
      </c>
      <c r="I43" s="491">
        <f>G43/C43-1</f>
        <v>0.127016129032258</v>
      </c>
      <c r="J43" s="528">
        <f>G43-D43</f>
        <v>-12.5</v>
      </c>
      <c r="K43" s="490">
        <f>IF(J43&gt;0,J43,)</f>
        <v>0</v>
      </c>
      <c r="L43" s="529">
        <f>ROUNDDOWN(K43*34325/1000,0)</f>
        <v>0</v>
      </c>
      <c r="M43" s="530">
        <f>L43/2</f>
        <v>0</v>
      </c>
    </row>
    <row r="44" spans="1:13" ht="13.5" thickBot="1">
      <c r="A44" s="498" t="s">
        <v>740</v>
      </c>
      <c r="B44" s="499" t="s">
        <v>1158</v>
      </c>
      <c r="C44" s="500">
        <v>1081.5</v>
      </c>
      <c r="D44" s="501">
        <v>1159</v>
      </c>
      <c r="E44" s="501">
        <f>D44-C44</f>
        <v>77.5</v>
      </c>
      <c r="F44" s="502">
        <f>D44/C44-1</f>
        <v>0.0716597318539065</v>
      </c>
      <c r="G44" s="500">
        <v>1124</v>
      </c>
      <c r="H44" s="501">
        <f>G44-C44</f>
        <v>42.5</v>
      </c>
      <c r="I44" s="502">
        <f>G44/C44-1</f>
        <v>0.0392972723069811</v>
      </c>
      <c r="J44" s="504">
        <f>G44-D44</f>
        <v>-35</v>
      </c>
      <c r="K44" s="501">
        <f>IF(J44&gt;0,J44,)</f>
        <v>0</v>
      </c>
      <c r="L44" s="195"/>
      <c r="M44" s="190"/>
    </row>
    <row r="45" spans="1:13" ht="13.5" thickBot="1">
      <c r="A45" s="499"/>
      <c r="B45" s="499" t="s">
        <v>1159</v>
      </c>
      <c r="C45" s="500">
        <v>758</v>
      </c>
      <c r="D45" s="501">
        <v>830</v>
      </c>
      <c r="E45" s="501">
        <f>D45-C45</f>
        <v>72</v>
      </c>
      <c r="F45" s="502">
        <f>D45/C45-1</f>
        <v>0.0949868073878628</v>
      </c>
      <c r="G45" s="492">
        <v>870</v>
      </c>
      <c r="H45" s="493">
        <f>G45-C45</f>
        <v>112</v>
      </c>
      <c r="I45" s="494">
        <f>G45/C45-1</f>
        <v>0.14775725593667555</v>
      </c>
      <c r="J45" s="495">
        <f>G45-D45</f>
        <v>40</v>
      </c>
      <c r="K45" s="493">
        <f>IF(J45&gt;0,J45,)</f>
        <v>40</v>
      </c>
      <c r="L45" s="496">
        <f>ROUNDDOWN(K45*34325/1000,0)</f>
        <v>1373</v>
      </c>
      <c r="M45" s="497">
        <f>L45</f>
        <v>1373</v>
      </c>
    </row>
    <row r="46" spans="1:13" ht="12.75">
      <c r="A46" s="499"/>
      <c r="B46" s="499" t="s">
        <v>1160</v>
      </c>
      <c r="C46" s="500">
        <v>174</v>
      </c>
      <c r="D46" s="501">
        <v>185</v>
      </c>
      <c r="E46" s="501">
        <f>D46-C46</f>
        <v>11</v>
      </c>
      <c r="F46" s="502">
        <f>D46/C46-1</f>
        <v>0.06321839080459779</v>
      </c>
      <c r="G46" s="500">
        <v>167</v>
      </c>
      <c r="H46" s="501">
        <f>G46-C46</f>
        <v>-7</v>
      </c>
      <c r="I46" s="502">
        <f>G46/C46-1</f>
        <v>-0.04022988505747127</v>
      </c>
      <c r="J46" s="504">
        <f>G46-D46</f>
        <v>-18</v>
      </c>
      <c r="K46" s="501">
        <f>IF(J46&gt;0,J46,)</f>
        <v>0</v>
      </c>
      <c r="L46" s="195"/>
      <c r="M46" s="190"/>
    </row>
    <row r="47" spans="1:13" ht="13.5" thickBot="1">
      <c r="A47" s="505"/>
      <c r="B47" s="505" t="s">
        <v>266</v>
      </c>
      <c r="C47" s="506">
        <v>2261.5</v>
      </c>
      <c r="D47" s="507">
        <v>2466</v>
      </c>
      <c r="E47" s="507">
        <f>SUM(E43:E46)</f>
        <v>204.5</v>
      </c>
      <c r="F47" s="516">
        <v>0.09042670793720986</v>
      </c>
      <c r="G47" s="506">
        <f>SUM(G43:G46)</f>
        <v>2440.5</v>
      </c>
      <c r="H47" s="507">
        <f>SUM(H43:H46)</f>
        <v>179</v>
      </c>
      <c r="I47" s="508">
        <f>G47/C47-1</f>
        <v>0.07915100596948932</v>
      </c>
      <c r="J47" s="509">
        <f>G47-D47</f>
        <v>-25.5</v>
      </c>
      <c r="K47" s="507">
        <f>SUM(K43:K46)</f>
        <v>40</v>
      </c>
      <c r="L47" s="510"/>
      <c r="M47" s="202">
        <f>SUM(M43:M46)</f>
        <v>1373</v>
      </c>
    </row>
    <row r="48" spans="1:13" ht="13.5" thickBot="1">
      <c r="A48" s="498"/>
      <c r="B48" s="499"/>
      <c r="C48" s="500"/>
      <c r="D48" s="511"/>
      <c r="E48" s="511">
        <f>D48-C48</f>
        <v>0</v>
      </c>
      <c r="F48" s="512"/>
      <c r="G48" s="500" t="s">
        <v>1166</v>
      </c>
      <c r="H48" s="501"/>
      <c r="I48" s="513"/>
      <c r="J48" s="514"/>
      <c r="K48" s="501"/>
      <c r="L48" s="195"/>
      <c r="M48" s="190"/>
    </row>
    <row r="49" spans="1:13" ht="12.75">
      <c r="A49" s="488"/>
      <c r="B49" s="488" t="s">
        <v>1157</v>
      </c>
      <c r="C49" s="489">
        <v>3991</v>
      </c>
      <c r="D49" s="490">
        <v>4469</v>
      </c>
      <c r="E49" s="490">
        <f>D49-C49</f>
        <v>478</v>
      </c>
      <c r="F49" s="502">
        <f>D49/C49-1</f>
        <v>0.11976948133299925</v>
      </c>
      <c r="G49" s="489">
        <v>4430.5</v>
      </c>
      <c r="H49" s="490">
        <f>G49-C49</f>
        <v>439.5</v>
      </c>
      <c r="I49" s="491">
        <f>G49/C49-1</f>
        <v>0.11012277624655464</v>
      </c>
      <c r="J49" s="528">
        <f>G49-D49</f>
        <v>-38.5</v>
      </c>
      <c r="K49" s="490">
        <f>IF(J49&gt;0,J49,)</f>
        <v>0</v>
      </c>
      <c r="L49" s="529">
        <f>ROUNDDOWN(K49*34325/1000,0)</f>
        <v>0</v>
      </c>
      <c r="M49" s="530">
        <f>L49/2</f>
        <v>0</v>
      </c>
    </row>
    <row r="50" spans="1:13" ht="13.5" thickBot="1">
      <c r="A50" s="498" t="s">
        <v>749</v>
      </c>
      <c r="B50" s="499" t="s">
        <v>1158</v>
      </c>
      <c r="C50" s="500">
        <v>2176</v>
      </c>
      <c r="D50" s="501">
        <v>2092</v>
      </c>
      <c r="E50" s="501">
        <f>D50-C50</f>
        <v>-84</v>
      </c>
      <c r="F50" s="502">
        <f>D50/C50-1</f>
        <v>-0.03860294117647056</v>
      </c>
      <c r="G50" s="500">
        <v>1772.5</v>
      </c>
      <c r="H50" s="501">
        <f>G50-C50</f>
        <v>-403.5</v>
      </c>
      <c r="I50" s="502">
        <f>G50/C50-1</f>
        <v>-0.18543198529411764</v>
      </c>
      <c r="J50" s="504">
        <f>G50-D50</f>
        <v>-319.5</v>
      </c>
      <c r="K50" s="501">
        <f>IF(J50&gt;0,J50,)</f>
        <v>0</v>
      </c>
      <c r="L50" s="195"/>
      <c r="M50" s="190"/>
    </row>
    <row r="51" spans="1:13" ht="13.5" thickBot="1">
      <c r="A51" s="499"/>
      <c r="B51" s="499" t="s">
        <v>1159</v>
      </c>
      <c r="C51" s="500">
        <v>1588</v>
      </c>
      <c r="D51" s="501">
        <v>1728</v>
      </c>
      <c r="E51" s="501">
        <f>D51-C51</f>
        <v>140</v>
      </c>
      <c r="F51" s="502">
        <f>D51/C51-1</f>
        <v>0.08816120906801017</v>
      </c>
      <c r="G51" s="492">
        <v>1802</v>
      </c>
      <c r="H51" s="493">
        <f>G51-C51</f>
        <v>214</v>
      </c>
      <c r="I51" s="494">
        <f>G51/C51-1</f>
        <v>0.13476070528967243</v>
      </c>
      <c r="J51" s="495">
        <f>G51-D51</f>
        <v>74</v>
      </c>
      <c r="K51" s="493">
        <f>IF(J51&gt;0,J51,)</f>
        <v>74</v>
      </c>
      <c r="L51" s="496">
        <f>ROUNDDOWN(K51*34325/1000,0)</f>
        <v>2540</v>
      </c>
      <c r="M51" s="497">
        <f>L51</f>
        <v>2540</v>
      </c>
    </row>
    <row r="52" spans="1:13" ht="12.75">
      <c r="A52" s="499"/>
      <c r="B52" s="499" t="s">
        <v>1160</v>
      </c>
      <c r="C52" s="500">
        <v>174</v>
      </c>
      <c r="D52" s="501">
        <v>192</v>
      </c>
      <c r="E52" s="501">
        <f>D52-C52</f>
        <v>18</v>
      </c>
      <c r="F52" s="502">
        <f>D52/C52-1</f>
        <v>0.10344827586206895</v>
      </c>
      <c r="G52" s="500">
        <v>189</v>
      </c>
      <c r="H52" s="501">
        <f>G52-C52</f>
        <v>15</v>
      </c>
      <c r="I52" s="502">
        <f>G52/C52-1</f>
        <v>0.0862068965517242</v>
      </c>
      <c r="J52" s="504">
        <f>G52-D52</f>
        <v>-3</v>
      </c>
      <c r="K52" s="501">
        <f>IF(J52&gt;0,J52,)</f>
        <v>0</v>
      </c>
      <c r="L52" s="195"/>
      <c r="M52" s="190"/>
    </row>
    <row r="53" spans="1:13" ht="13.5" thickBot="1">
      <c r="A53" s="505"/>
      <c r="B53" s="505" t="s">
        <v>266</v>
      </c>
      <c r="C53" s="506">
        <v>7929</v>
      </c>
      <c r="D53" s="507">
        <v>8481</v>
      </c>
      <c r="E53" s="507">
        <f>SUM(E49:E52)</f>
        <v>552</v>
      </c>
      <c r="F53" s="516">
        <v>0.06961785849413538</v>
      </c>
      <c r="G53" s="506">
        <f>SUM(G49:G52)</f>
        <v>8194</v>
      </c>
      <c r="H53" s="507">
        <f>SUM(H49:H52)</f>
        <v>265</v>
      </c>
      <c r="I53" s="508">
        <f>G53/C53-1</f>
        <v>0.03342161684953959</v>
      </c>
      <c r="J53" s="509">
        <f>G53-D53</f>
        <v>-287</v>
      </c>
      <c r="K53" s="507">
        <f>SUM(K49:K52)</f>
        <v>74</v>
      </c>
      <c r="L53" s="510"/>
      <c r="M53" s="202">
        <f>SUM(M49:M52)</f>
        <v>2540</v>
      </c>
    </row>
    <row r="54" spans="1:13" ht="13.5" thickBot="1">
      <c r="A54" s="498"/>
      <c r="B54" s="499"/>
      <c r="C54" s="500"/>
      <c r="D54" s="511"/>
      <c r="E54" s="511">
        <f>D54-C54</f>
        <v>0</v>
      </c>
      <c r="F54" s="512"/>
      <c r="G54" s="500" t="s">
        <v>1167</v>
      </c>
      <c r="H54" s="501"/>
      <c r="I54" s="513"/>
      <c r="J54" s="514"/>
      <c r="K54" s="501"/>
      <c r="L54" s="195"/>
      <c r="M54" s="190"/>
    </row>
    <row r="55" spans="1:13" ht="13.5" thickBot="1">
      <c r="A55" s="488"/>
      <c r="B55" s="488" t="s">
        <v>1157</v>
      </c>
      <c r="C55" s="489">
        <v>3233.5</v>
      </c>
      <c r="D55" s="490">
        <v>3581</v>
      </c>
      <c r="E55" s="490">
        <f>D55-C55</f>
        <v>347.5</v>
      </c>
      <c r="F55" s="502">
        <f>D55/C55-1</f>
        <v>0.10746868718107305</v>
      </c>
      <c r="G55" s="492">
        <v>3638</v>
      </c>
      <c r="H55" s="493">
        <f>G55-C55</f>
        <v>404.5</v>
      </c>
      <c r="I55" s="494">
        <f>G55/C55-1</f>
        <v>0.12509664450286073</v>
      </c>
      <c r="J55" s="495">
        <f>G55-D55</f>
        <v>57</v>
      </c>
      <c r="K55" s="493">
        <f>IF(J55&gt;0,J55,)</f>
        <v>57</v>
      </c>
      <c r="L55" s="496">
        <f>ROUNDDOWN(K55*34325/1000,0)</f>
        <v>1956</v>
      </c>
      <c r="M55" s="497">
        <f>L55/2</f>
        <v>978</v>
      </c>
    </row>
    <row r="56" spans="1:13" ht="12.75">
      <c r="A56" s="498" t="s">
        <v>1167</v>
      </c>
      <c r="B56" s="499" t="s">
        <v>1158</v>
      </c>
      <c r="C56" s="500">
        <v>1711.5</v>
      </c>
      <c r="D56" s="501">
        <v>1782</v>
      </c>
      <c r="E56" s="501">
        <f>D56-C56</f>
        <v>70.5</v>
      </c>
      <c r="F56" s="502">
        <f>D56/C56-1</f>
        <v>0.04119193689745826</v>
      </c>
      <c r="G56" s="500">
        <v>1732</v>
      </c>
      <c r="H56" s="501">
        <f>G56-C56</f>
        <v>20.5</v>
      </c>
      <c r="I56" s="502">
        <f>G56/C56-1</f>
        <v>0.011977797253870826</v>
      </c>
      <c r="J56" s="504">
        <f>G56-D56</f>
        <v>-50</v>
      </c>
      <c r="K56" s="501">
        <f>IF(J56&gt;0,J56,)</f>
        <v>0</v>
      </c>
      <c r="L56" s="195"/>
      <c r="M56" s="190"/>
    </row>
    <row r="57" spans="1:13" ht="12.75">
      <c r="A57" s="499"/>
      <c r="B57" s="499" t="s">
        <v>1159</v>
      </c>
      <c r="C57" s="500">
        <v>1461</v>
      </c>
      <c r="D57" s="501">
        <v>1559</v>
      </c>
      <c r="E57" s="501">
        <f>D57-C57</f>
        <v>98</v>
      </c>
      <c r="F57" s="502">
        <f>D57/C57-1</f>
        <v>0.06707734428473655</v>
      </c>
      <c r="G57" s="500">
        <v>1500</v>
      </c>
      <c r="H57" s="501">
        <f>G57-C57</f>
        <v>39</v>
      </c>
      <c r="I57" s="502">
        <f>G57/C57-1</f>
        <v>0.026694045174537884</v>
      </c>
      <c r="J57" s="504">
        <f>G57-D57</f>
        <v>-59</v>
      </c>
      <c r="K57" s="501">
        <f>IF(J57&gt;0,J57,)</f>
        <v>0</v>
      </c>
      <c r="L57" s="515">
        <f>ROUNDDOWN(K57*34325/1000,0)</f>
        <v>0</v>
      </c>
      <c r="M57" s="190">
        <f>L57</f>
        <v>0</v>
      </c>
    </row>
    <row r="58" spans="1:13" ht="12.75">
      <c r="A58" s="499"/>
      <c r="B58" s="499" t="s">
        <v>1160</v>
      </c>
      <c r="C58" s="500">
        <v>66</v>
      </c>
      <c r="D58" s="501">
        <v>82</v>
      </c>
      <c r="E58" s="501">
        <f>D58-C58</f>
        <v>16</v>
      </c>
      <c r="F58" s="502">
        <f>D58/C58-1</f>
        <v>0.24242424242424243</v>
      </c>
      <c r="G58" s="500">
        <v>84</v>
      </c>
      <c r="H58" s="501">
        <f>G58-C58</f>
        <v>18</v>
      </c>
      <c r="I58" s="502">
        <f>G58/C58-1</f>
        <v>0.2727272727272727</v>
      </c>
      <c r="J58" s="504">
        <f>G58-D58</f>
        <v>2</v>
      </c>
      <c r="K58" s="501">
        <f>IF(J58&gt;0,J58,)</f>
        <v>2</v>
      </c>
      <c r="L58" s="195"/>
      <c r="M58" s="190"/>
    </row>
    <row r="59" spans="1:13" ht="13.5" thickBot="1">
      <c r="A59" s="505"/>
      <c r="B59" s="505" t="s">
        <v>266</v>
      </c>
      <c r="C59" s="506">
        <v>6472</v>
      </c>
      <c r="D59" s="507">
        <v>7004</v>
      </c>
      <c r="E59" s="507">
        <f>SUM(E55:E58)</f>
        <v>532</v>
      </c>
      <c r="F59" s="516">
        <v>0.0822002472187886</v>
      </c>
      <c r="G59" s="506">
        <f>SUM(G55:G58)</f>
        <v>6954</v>
      </c>
      <c r="H59" s="507">
        <f>SUM(H55:H58)</f>
        <v>482</v>
      </c>
      <c r="I59" s="508">
        <f>G59/C59-1</f>
        <v>0.0744746600741657</v>
      </c>
      <c r="J59" s="509">
        <f>G59-D59</f>
        <v>-50</v>
      </c>
      <c r="K59" s="507">
        <f>SUM(K55:K58)</f>
        <v>59</v>
      </c>
      <c r="L59" s="510"/>
      <c r="M59" s="202">
        <f>SUM(M55:M58)</f>
        <v>978</v>
      </c>
    </row>
    <row r="60" spans="1:13" ht="13.5" thickBot="1">
      <c r="A60" s="498"/>
      <c r="B60" s="499"/>
      <c r="C60" s="500"/>
      <c r="D60" s="511"/>
      <c r="E60" s="511">
        <f>D60-C60</f>
        <v>0</v>
      </c>
      <c r="F60" s="512"/>
      <c r="G60" s="500" t="s">
        <v>1168</v>
      </c>
      <c r="H60" s="501"/>
      <c r="I60" s="513"/>
      <c r="J60" s="514"/>
      <c r="K60" s="501"/>
      <c r="L60" s="195"/>
      <c r="M60" s="190"/>
    </row>
    <row r="61" spans="1:13" ht="13.5" thickBot="1">
      <c r="A61" s="488"/>
      <c r="B61" s="488" t="s">
        <v>1157</v>
      </c>
      <c r="C61" s="489">
        <v>3093.5</v>
      </c>
      <c r="D61" s="534">
        <v>3881</v>
      </c>
      <c r="E61" s="534">
        <f>D61-C61</f>
        <v>787.5</v>
      </c>
      <c r="F61" s="502">
        <f>D61/C61-1</f>
        <v>0.25456602553741714</v>
      </c>
      <c r="G61" s="492">
        <v>4008.5</v>
      </c>
      <c r="H61" s="493">
        <f>G61-C61</f>
        <v>915</v>
      </c>
      <c r="I61" s="494">
        <f>G61/C61-1</f>
        <v>0.2957814772910943</v>
      </c>
      <c r="J61" s="495">
        <f>G61-D61</f>
        <v>127.5</v>
      </c>
      <c r="K61" s="493">
        <f>IF(J61&gt;0,J61,)</f>
        <v>127.5</v>
      </c>
      <c r="L61" s="496">
        <f>ROUNDDOWN(K61*34325/1000,0)</f>
        <v>4376</v>
      </c>
      <c r="M61" s="497">
        <f>L61/2</f>
        <v>2188</v>
      </c>
    </row>
    <row r="62" spans="1:13" ht="12.75">
      <c r="A62" s="498" t="s">
        <v>767</v>
      </c>
      <c r="B62" s="499" t="s">
        <v>1158</v>
      </c>
      <c r="C62" s="500">
        <v>591.5</v>
      </c>
      <c r="D62" s="535">
        <v>420</v>
      </c>
      <c r="E62" s="501">
        <f>D62-C62</f>
        <v>-171.5</v>
      </c>
      <c r="F62" s="532">
        <f>D62/C62-1</f>
        <v>-0.2899408284023669</v>
      </c>
      <c r="G62" s="500">
        <v>378.5</v>
      </c>
      <c r="H62" s="501">
        <f>G62-C62</f>
        <v>-213</v>
      </c>
      <c r="I62" s="502">
        <f>G62/C62-1</f>
        <v>-0.3601014370245139</v>
      </c>
      <c r="J62" s="504">
        <f>G62-D62</f>
        <v>-41.5</v>
      </c>
      <c r="K62" s="501">
        <f>IF(J62&gt;0,J62,)</f>
        <v>0</v>
      </c>
      <c r="L62" s="195"/>
      <c r="M62" s="190"/>
    </row>
    <row r="63" spans="1:13" ht="12.75">
      <c r="A63" s="499"/>
      <c r="B63" s="499" t="s">
        <v>1159</v>
      </c>
      <c r="C63" s="500">
        <v>925.5</v>
      </c>
      <c r="D63" s="535">
        <v>957</v>
      </c>
      <c r="E63" s="501">
        <f>D63-C63</f>
        <v>31.5</v>
      </c>
      <c r="F63" s="532">
        <f>D63/C63-1</f>
        <v>0.034035656401944836</v>
      </c>
      <c r="G63" s="500">
        <v>951.5</v>
      </c>
      <c r="H63" s="501">
        <f>G63-C63</f>
        <v>26</v>
      </c>
      <c r="I63" s="502">
        <f>G63/C63-1</f>
        <v>0.0280929227444624</v>
      </c>
      <c r="J63" s="504">
        <f>G63-D63</f>
        <v>-5.5</v>
      </c>
      <c r="K63" s="501">
        <f>IF(J63&gt;0,J63,)</f>
        <v>0</v>
      </c>
      <c r="L63" s="515">
        <f>ROUNDDOWN(K63*34325/1000,0)</f>
        <v>0</v>
      </c>
      <c r="M63" s="190">
        <f>L63</f>
        <v>0</v>
      </c>
    </row>
    <row r="64" spans="1:13" ht="12.75">
      <c r="A64" s="499"/>
      <c r="B64" s="499" t="s">
        <v>1160</v>
      </c>
      <c r="C64" s="500">
        <v>82</v>
      </c>
      <c r="D64" s="524">
        <v>113</v>
      </c>
      <c r="E64" s="524">
        <f>D64-C64</f>
        <v>31</v>
      </c>
      <c r="F64" s="502">
        <f>D64/C64-1</f>
        <v>0.37804878048780477</v>
      </c>
      <c r="G64" s="500">
        <v>109</v>
      </c>
      <c r="H64" s="501">
        <f>G64-C64</f>
        <v>27</v>
      </c>
      <c r="I64" s="502">
        <f>G64/C64-1</f>
        <v>0.3292682926829269</v>
      </c>
      <c r="J64" s="504">
        <f>G64-D64</f>
        <v>-4</v>
      </c>
      <c r="K64" s="501">
        <f>IF(J64&gt;0,J64,)</f>
        <v>0</v>
      </c>
      <c r="L64" s="195"/>
      <c r="M64" s="190"/>
    </row>
    <row r="65" spans="1:13" ht="13.5" thickBot="1">
      <c r="A65" s="505"/>
      <c r="B65" s="505" t="s">
        <v>266</v>
      </c>
      <c r="C65" s="506">
        <v>4692.5</v>
      </c>
      <c r="D65" s="507">
        <v>5371</v>
      </c>
      <c r="E65" s="507">
        <f>SUM(E61:E64)</f>
        <v>678.5</v>
      </c>
      <c r="F65" s="516">
        <v>0.14459243473628125</v>
      </c>
      <c r="G65" s="506">
        <f>SUM(G61:G64)</f>
        <v>5447.5</v>
      </c>
      <c r="H65" s="507">
        <f>SUM(H61:H64)</f>
        <v>755</v>
      </c>
      <c r="I65" s="508">
        <f>G65/C65-1</f>
        <v>0.1608950452850293</v>
      </c>
      <c r="J65" s="509">
        <f>G65-D65</f>
        <v>76.5</v>
      </c>
      <c r="K65" s="507">
        <f>SUM(K61:K64)</f>
        <v>127.5</v>
      </c>
      <c r="L65" s="510"/>
      <c r="M65" s="202">
        <f>SUM(M61:M64)</f>
        <v>2188</v>
      </c>
    </row>
    <row r="66" spans="1:13" ht="13.5" thickBot="1">
      <c r="A66" s="498"/>
      <c r="B66" s="499"/>
      <c r="C66" s="500"/>
      <c r="D66" s="511"/>
      <c r="E66" s="511">
        <f>D66-C66</f>
        <v>0</v>
      </c>
      <c r="F66" s="512"/>
      <c r="G66" s="500" t="s">
        <v>1169</v>
      </c>
      <c r="H66" s="501"/>
      <c r="I66" s="513"/>
      <c r="J66" s="514"/>
      <c r="K66" s="501"/>
      <c r="L66" s="195"/>
      <c r="M66" s="190"/>
    </row>
    <row r="67" spans="1:13" ht="12.75">
      <c r="A67" s="488"/>
      <c r="B67" s="488" t="s">
        <v>1157</v>
      </c>
      <c r="C67" s="489">
        <v>11785</v>
      </c>
      <c r="D67" s="490">
        <v>14422</v>
      </c>
      <c r="E67" s="490">
        <f>D67-C67</f>
        <v>2637</v>
      </c>
      <c r="F67" s="502">
        <f>D67/C67-1</f>
        <v>0.223759015697921</v>
      </c>
      <c r="G67" s="489">
        <v>13510</v>
      </c>
      <c r="H67" s="490">
        <f>G67-C67</f>
        <v>1725</v>
      </c>
      <c r="I67" s="491">
        <f>G67/C67-1</f>
        <v>0.14637250742469243</v>
      </c>
      <c r="J67" s="528">
        <f>G67-D67</f>
        <v>-912</v>
      </c>
      <c r="K67" s="490">
        <f>IF(J67&gt;0,J67,)</f>
        <v>0</v>
      </c>
      <c r="L67" s="529">
        <f>ROUNDDOWN(K67*34325/1000,0)</f>
        <v>0</v>
      </c>
      <c r="M67" s="530">
        <f>L67/2</f>
        <v>0</v>
      </c>
    </row>
    <row r="68" spans="1:13" ht="12.75">
      <c r="A68" s="498" t="s">
        <v>775</v>
      </c>
      <c r="B68" s="499" t="s">
        <v>1158</v>
      </c>
      <c r="C68" s="500">
        <v>1016.5</v>
      </c>
      <c r="D68" s="535">
        <v>489</v>
      </c>
      <c r="E68" s="501">
        <f>D68-C68</f>
        <v>-527.5</v>
      </c>
      <c r="F68" s="502">
        <f>D68/C68-1</f>
        <v>-0.5189375307427447</v>
      </c>
      <c r="G68" s="500">
        <v>411.5</v>
      </c>
      <c r="H68" s="501">
        <f>G68-C68</f>
        <v>-605</v>
      </c>
      <c r="I68" s="502">
        <f>G68/C68-1</f>
        <v>-0.5951795376291196</v>
      </c>
      <c r="J68" s="504">
        <f>G68-D68</f>
        <v>-77.5</v>
      </c>
      <c r="K68" s="501">
        <f>IF(J68&gt;0,J68,)</f>
        <v>0</v>
      </c>
      <c r="L68" s="195"/>
      <c r="M68" s="190"/>
    </row>
    <row r="69" spans="1:13" ht="12.75">
      <c r="A69" s="499"/>
      <c r="B69" s="499" t="s">
        <v>1159</v>
      </c>
      <c r="C69" s="500">
        <v>5672</v>
      </c>
      <c r="D69" s="535">
        <v>5712</v>
      </c>
      <c r="E69" s="501">
        <f>D69-C69</f>
        <v>40</v>
      </c>
      <c r="F69" s="502">
        <f>D69/C69-1</f>
        <v>0.007052186177715081</v>
      </c>
      <c r="G69" s="500">
        <v>5247</v>
      </c>
      <c r="H69" s="501">
        <f>G69-C69</f>
        <v>-425</v>
      </c>
      <c r="I69" s="502">
        <f>G69/C69-1</f>
        <v>-0.07492947813822282</v>
      </c>
      <c r="J69" s="504">
        <f>G69-D69</f>
        <v>-465</v>
      </c>
      <c r="K69" s="501">
        <f>IF(J69&gt;0,J69,)</f>
        <v>0</v>
      </c>
      <c r="L69" s="515">
        <f>ROUNDDOWN(K69*34325/1000,0)</f>
        <v>0</v>
      </c>
      <c r="M69" s="190">
        <f>L69</f>
        <v>0</v>
      </c>
    </row>
    <row r="70" spans="1:13" ht="12.75">
      <c r="A70" s="499"/>
      <c r="B70" s="499" t="s">
        <v>1160</v>
      </c>
      <c r="C70" s="500">
        <v>1722</v>
      </c>
      <c r="D70" s="501">
        <v>2034</v>
      </c>
      <c r="E70" s="501">
        <f>D70-C70</f>
        <v>312</v>
      </c>
      <c r="F70" s="502">
        <f>D70/C70-1</f>
        <v>0.1811846689895471</v>
      </c>
      <c r="G70" s="500">
        <v>1565.5</v>
      </c>
      <c r="H70" s="501">
        <f>G70-C70</f>
        <v>-156.5</v>
      </c>
      <c r="I70" s="502">
        <f>G70/C70-1</f>
        <v>-0.0908826945412311</v>
      </c>
      <c r="J70" s="504">
        <f>G70-D70</f>
        <v>-468.5</v>
      </c>
      <c r="K70" s="501">
        <f>IF(J70&gt;0,J70,)</f>
        <v>0</v>
      </c>
      <c r="L70" s="195"/>
      <c r="M70" s="190"/>
    </row>
    <row r="71" spans="1:13" ht="13.5" thickBot="1">
      <c r="A71" s="505"/>
      <c r="B71" s="505" t="s">
        <v>266</v>
      </c>
      <c r="C71" s="506">
        <v>20195.5</v>
      </c>
      <c r="D71" s="507">
        <v>22657</v>
      </c>
      <c r="E71" s="507">
        <f>SUM(E67:E70)</f>
        <v>2461.5</v>
      </c>
      <c r="F71" s="516">
        <v>0.1218835879280038</v>
      </c>
      <c r="G71" s="506">
        <f>SUM(G67:G70)</f>
        <v>20734</v>
      </c>
      <c r="H71" s="507">
        <f>SUM(H67:H70)</f>
        <v>538.5</v>
      </c>
      <c r="I71" s="508">
        <f>G71/C71-1</f>
        <v>0.02666435592087346</v>
      </c>
      <c r="J71" s="509">
        <f>G71-D71</f>
        <v>-1923</v>
      </c>
      <c r="K71" s="507">
        <f>SUM(K67:K70)</f>
        <v>0</v>
      </c>
      <c r="L71" s="510"/>
      <c r="M71" s="202">
        <f>SUM(M67:M70)</f>
        <v>0</v>
      </c>
    </row>
    <row r="72" spans="1:13" ht="13.5" thickBot="1">
      <c r="A72" s="498"/>
      <c r="B72" s="499"/>
      <c r="C72" s="500"/>
      <c r="D72" s="511"/>
      <c r="E72" s="511">
        <f>D72-C72</f>
        <v>0</v>
      </c>
      <c r="F72" s="512"/>
      <c r="G72" s="500" t="s">
        <v>1170</v>
      </c>
      <c r="H72" s="501"/>
      <c r="I72" s="513"/>
      <c r="J72" s="514"/>
      <c r="K72" s="501"/>
      <c r="L72" s="195"/>
      <c r="M72" s="190"/>
    </row>
    <row r="73" spans="1:13" ht="13.5" thickBot="1">
      <c r="A73" s="488"/>
      <c r="B73" s="488" t="s">
        <v>1157</v>
      </c>
      <c r="C73" s="489">
        <v>1869</v>
      </c>
      <c r="D73" s="490">
        <v>2300</v>
      </c>
      <c r="E73" s="490">
        <f>D73-C73</f>
        <v>431</v>
      </c>
      <c r="F73" s="502">
        <f>D73/C73-1</f>
        <v>0.23060460139111827</v>
      </c>
      <c r="G73" s="492">
        <v>2382</v>
      </c>
      <c r="H73" s="493">
        <f>G73-C73</f>
        <v>513</v>
      </c>
      <c r="I73" s="494">
        <f>G73/C73-1</f>
        <v>0.274478330658106</v>
      </c>
      <c r="J73" s="495">
        <f>G73-D73</f>
        <v>82</v>
      </c>
      <c r="K73" s="493">
        <f>IF(J73&gt;0,J73,)</f>
        <v>82</v>
      </c>
      <c r="L73" s="496">
        <f>ROUNDDOWN(K73*34325/1000,0)</f>
        <v>2814</v>
      </c>
      <c r="M73" s="497">
        <f>L73/2</f>
        <v>1407</v>
      </c>
    </row>
    <row r="74" spans="1:13" ht="12.75">
      <c r="A74" s="498" t="s">
        <v>828</v>
      </c>
      <c r="B74" s="499" t="s">
        <v>1158</v>
      </c>
      <c r="C74" s="500">
        <v>383.5</v>
      </c>
      <c r="D74" s="501">
        <v>0</v>
      </c>
      <c r="E74" s="501">
        <f>D74-C74</f>
        <v>-383.5</v>
      </c>
      <c r="F74" s="502">
        <f>D74/C74-1</f>
        <v>-1</v>
      </c>
      <c r="G74" s="500">
        <v>77.5</v>
      </c>
      <c r="H74" s="501">
        <f>G74-C74</f>
        <v>-306</v>
      </c>
      <c r="I74" s="502">
        <f>G74/C74-1</f>
        <v>-0.7979139504563233</v>
      </c>
      <c r="J74" s="514">
        <f>G74-D74</f>
        <v>77.5</v>
      </c>
      <c r="K74" s="501">
        <f>IF(J74&gt;0,J74,)</f>
        <v>77.5</v>
      </c>
      <c r="L74" s="195"/>
      <c r="M74" s="190"/>
    </row>
    <row r="75" spans="1:13" ht="12.75">
      <c r="A75" s="499"/>
      <c r="B75" s="499" t="s">
        <v>1159</v>
      </c>
      <c r="C75" s="500">
        <v>581</v>
      </c>
      <c r="D75" s="501">
        <v>630</v>
      </c>
      <c r="E75" s="501">
        <f>D75-C75</f>
        <v>49</v>
      </c>
      <c r="F75" s="502">
        <f>D75/C75-1</f>
        <v>0.0843373493975903</v>
      </c>
      <c r="G75" s="500">
        <v>555</v>
      </c>
      <c r="H75" s="501">
        <f>G75-C75</f>
        <v>-26</v>
      </c>
      <c r="I75" s="502">
        <f>G75/C75-1</f>
        <v>-0.04475043029259895</v>
      </c>
      <c r="J75" s="514">
        <f>G75-D75</f>
        <v>-75</v>
      </c>
      <c r="K75" s="501">
        <f>IF(J75&gt;0,J75,)</f>
        <v>0</v>
      </c>
      <c r="L75" s="515">
        <f>ROUNDDOWN(K75*34325/1000,0)</f>
        <v>0</v>
      </c>
      <c r="M75" s="190">
        <f>L75</f>
        <v>0</v>
      </c>
    </row>
    <row r="76" spans="1:13" ht="12.75">
      <c r="A76" s="499"/>
      <c r="B76" s="499" t="s">
        <v>1160</v>
      </c>
      <c r="C76" s="500">
        <v>579.5</v>
      </c>
      <c r="D76" s="501">
        <v>598</v>
      </c>
      <c r="E76" s="501">
        <f>D76-C76</f>
        <v>18.5</v>
      </c>
      <c r="F76" s="502">
        <f>D76/C76-1</f>
        <v>0.0319240724762726</v>
      </c>
      <c r="G76" s="500">
        <v>556.5</v>
      </c>
      <c r="H76" s="501">
        <f>G76-C76</f>
        <v>-23</v>
      </c>
      <c r="I76" s="502">
        <f>G76/C76-1</f>
        <v>-0.039689387402933596</v>
      </c>
      <c r="J76" s="514">
        <f>G76-D76</f>
        <v>-41.5</v>
      </c>
      <c r="K76" s="501">
        <f>IF(J76&gt;0,J76,)</f>
        <v>0</v>
      </c>
      <c r="L76" s="195"/>
      <c r="M76" s="190"/>
    </row>
    <row r="77" spans="1:13" ht="13.5" thickBot="1">
      <c r="A77" s="505"/>
      <c r="B77" s="505" t="s">
        <v>266</v>
      </c>
      <c r="C77" s="506">
        <v>3413</v>
      </c>
      <c r="D77" s="507">
        <v>3528</v>
      </c>
      <c r="E77" s="507">
        <f>SUM(E73:E76)</f>
        <v>115</v>
      </c>
      <c r="F77" s="516">
        <v>0.03369469674772918</v>
      </c>
      <c r="G77" s="506">
        <f>SUM(G73:G76)</f>
        <v>3571</v>
      </c>
      <c r="H77" s="507">
        <f>SUM(H73:H76)</f>
        <v>158</v>
      </c>
      <c r="I77" s="508">
        <f>G77/C77-1</f>
        <v>0.0462935833577498</v>
      </c>
      <c r="J77" s="509">
        <f>G77-D77</f>
        <v>43</v>
      </c>
      <c r="K77" s="507">
        <f>SUM(K73:K76)</f>
        <v>159.5</v>
      </c>
      <c r="L77" s="510"/>
      <c r="M77" s="202">
        <f>SUM(M73:M76)</f>
        <v>1407</v>
      </c>
    </row>
    <row r="78" spans="1:13" ht="13.5" thickBot="1">
      <c r="A78" s="498"/>
      <c r="B78" s="499"/>
      <c r="C78" s="500"/>
      <c r="D78" s="511"/>
      <c r="E78" s="511">
        <f>D78-C78</f>
        <v>0</v>
      </c>
      <c r="F78" s="512"/>
      <c r="G78" s="500" t="s">
        <v>1171</v>
      </c>
      <c r="H78" s="501"/>
      <c r="I78" s="513"/>
      <c r="J78" s="514"/>
      <c r="K78" s="501"/>
      <c r="L78" s="195"/>
      <c r="M78" s="190"/>
    </row>
    <row r="79" spans="1:13" ht="13.5" thickBot="1">
      <c r="A79" s="488"/>
      <c r="B79" s="488" t="s">
        <v>1157</v>
      </c>
      <c r="C79" s="489">
        <v>8019.5</v>
      </c>
      <c r="D79" s="490">
        <v>9000</v>
      </c>
      <c r="E79" s="490">
        <f>D79-C79</f>
        <v>980.5</v>
      </c>
      <c r="F79" s="502">
        <f>D79/C79-1</f>
        <v>0.12226448032919768</v>
      </c>
      <c r="G79" s="492">
        <v>9092</v>
      </c>
      <c r="H79" s="493">
        <f>G79-C79</f>
        <v>1072.5</v>
      </c>
      <c r="I79" s="494">
        <f>G79/C79-1</f>
        <v>0.1337365172392293</v>
      </c>
      <c r="J79" s="495">
        <f>G79-D79</f>
        <v>92</v>
      </c>
      <c r="K79" s="493">
        <f>IF(J79&gt;0,J79,)</f>
        <v>92</v>
      </c>
      <c r="L79" s="496">
        <f>ROUNDDOWN(K79*34325/1000,0)</f>
        <v>3157</v>
      </c>
      <c r="M79" s="497">
        <f>L79/2</f>
        <v>1578.5</v>
      </c>
    </row>
    <row r="80" spans="1:13" ht="12.75">
      <c r="A80" s="498" t="s">
        <v>871</v>
      </c>
      <c r="B80" s="499" t="s">
        <v>1158</v>
      </c>
      <c r="C80" s="500">
        <v>3069</v>
      </c>
      <c r="D80" s="501">
        <v>2658</v>
      </c>
      <c r="E80" s="501">
        <f>D80-C80</f>
        <v>-411</v>
      </c>
      <c r="F80" s="502">
        <f>D80/C80-1</f>
        <v>-0.13391984359726294</v>
      </c>
      <c r="G80" s="500">
        <v>2661</v>
      </c>
      <c r="H80" s="501">
        <f>G80-C80</f>
        <v>-408</v>
      </c>
      <c r="I80" s="502">
        <f>G80/C80-1</f>
        <v>-0.13294232649071358</v>
      </c>
      <c r="J80" s="504">
        <f>G80-D80</f>
        <v>3</v>
      </c>
      <c r="K80" s="501">
        <f>IF(J80&gt;0,J80,)</f>
        <v>3</v>
      </c>
      <c r="L80" s="195"/>
      <c r="M80" s="190"/>
    </row>
    <row r="81" spans="1:13" ht="12.75">
      <c r="A81" s="499"/>
      <c r="B81" s="499" t="s">
        <v>1159</v>
      </c>
      <c r="C81" s="500">
        <v>3599</v>
      </c>
      <c r="D81" s="501">
        <v>3699</v>
      </c>
      <c r="E81" s="501">
        <f>D81-C81</f>
        <v>100</v>
      </c>
      <c r="F81" s="502">
        <f>D81/C81-1</f>
        <v>0.027785495971103025</v>
      </c>
      <c r="G81" s="500">
        <v>3553</v>
      </c>
      <c r="H81" s="501">
        <f>G81-C81</f>
        <v>-46</v>
      </c>
      <c r="I81" s="502">
        <f>G81/C81-1</f>
        <v>-0.012781328146707405</v>
      </c>
      <c r="J81" s="504">
        <f>G81-D81</f>
        <v>-146</v>
      </c>
      <c r="K81" s="501">
        <f>IF(J81&gt;0,J81,)</f>
        <v>0</v>
      </c>
      <c r="L81" s="515">
        <f>ROUNDDOWN(K81*34325/1000,0)</f>
        <v>0</v>
      </c>
      <c r="M81" s="190">
        <f>L81</f>
        <v>0</v>
      </c>
    </row>
    <row r="82" spans="1:13" ht="12.75">
      <c r="A82" s="499"/>
      <c r="B82" s="499" t="s">
        <v>1160</v>
      </c>
      <c r="C82" s="500">
        <v>722</v>
      </c>
      <c r="D82" s="501">
        <v>831</v>
      </c>
      <c r="E82" s="501">
        <f>D82-C82</f>
        <v>109</v>
      </c>
      <c r="F82" s="502">
        <f>D82/C82-1</f>
        <v>0.15096952908587258</v>
      </c>
      <c r="G82" s="500">
        <v>798.5</v>
      </c>
      <c r="H82" s="501">
        <f>G82-C82</f>
        <v>76.5</v>
      </c>
      <c r="I82" s="502">
        <f>G82/C82-1</f>
        <v>0.10595567867036015</v>
      </c>
      <c r="J82" s="504">
        <f>G82-D82</f>
        <v>-32.5</v>
      </c>
      <c r="K82" s="501">
        <f>IF(J82&gt;0,J82,)</f>
        <v>0</v>
      </c>
      <c r="L82" s="195"/>
      <c r="M82" s="190"/>
    </row>
    <row r="83" spans="1:13" ht="13.5" thickBot="1">
      <c r="A83" s="505"/>
      <c r="B83" s="505" t="s">
        <v>266</v>
      </c>
      <c r="C83" s="506">
        <v>15409.5</v>
      </c>
      <c r="D83" s="507">
        <v>16188</v>
      </c>
      <c r="E83" s="507">
        <f>SUM(E79:E82)</f>
        <v>778.5</v>
      </c>
      <c r="F83" s="516">
        <v>0.050520782634089434</v>
      </c>
      <c r="G83" s="506">
        <f>SUM(G79:G82)</f>
        <v>16104.5</v>
      </c>
      <c r="H83" s="507">
        <f>SUM(H79:H82)</f>
        <v>695</v>
      </c>
      <c r="I83" s="508">
        <f>G83/C83-1</f>
        <v>0.04510204743826862</v>
      </c>
      <c r="J83" s="509">
        <f>G83-D83</f>
        <v>-83.5</v>
      </c>
      <c r="K83" s="507">
        <f>SUM(K79:K82)</f>
        <v>95</v>
      </c>
      <c r="L83" s="510"/>
      <c r="M83" s="202">
        <f>SUM(M79:M82)</f>
        <v>1578.5</v>
      </c>
    </row>
    <row r="84" spans="1:13" ht="13.5" thickBot="1">
      <c r="A84" s="498"/>
      <c r="B84" s="499"/>
      <c r="C84" s="500"/>
      <c r="D84" s="511"/>
      <c r="E84" s="511">
        <f>D84-C84</f>
        <v>0</v>
      </c>
      <c r="F84" s="512"/>
      <c r="G84" s="500" t="s">
        <v>1172</v>
      </c>
      <c r="H84" s="501"/>
      <c r="I84" s="513"/>
      <c r="J84" s="514"/>
      <c r="K84" s="501"/>
      <c r="L84" s="195"/>
      <c r="M84" s="190"/>
    </row>
    <row r="85" spans="1:13" ht="13.5" thickBot="1">
      <c r="A85" s="488"/>
      <c r="B85" s="488" t="s">
        <v>1157</v>
      </c>
      <c r="C85" s="489">
        <v>2952</v>
      </c>
      <c r="D85" s="490">
        <v>4037</v>
      </c>
      <c r="E85" s="490">
        <f>D85-C85</f>
        <v>1085</v>
      </c>
      <c r="F85" s="502">
        <f>D85/C85-1</f>
        <v>0.3675474254742548</v>
      </c>
      <c r="G85" s="492">
        <v>4212.5</v>
      </c>
      <c r="H85" s="493">
        <f>G85-C85</f>
        <v>1260.5</v>
      </c>
      <c r="I85" s="494">
        <f>G85/C85-1</f>
        <v>0.4269986449864498</v>
      </c>
      <c r="J85" s="495">
        <f>G85-D85</f>
        <v>175.5</v>
      </c>
      <c r="K85" s="493">
        <f>IF(J85&gt;0,J85,)</f>
        <v>175.5</v>
      </c>
      <c r="L85" s="496">
        <f>ROUNDDOWN(K85*34325/1000,0)</f>
        <v>6024</v>
      </c>
      <c r="M85" s="497">
        <f>L85/2</f>
        <v>3012</v>
      </c>
    </row>
    <row r="86" spans="1:13" ht="12.75">
      <c r="A86" s="498" t="s">
        <v>899</v>
      </c>
      <c r="B86" s="499" t="s">
        <v>1158</v>
      </c>
      <c r="C86" s="500">
        <v>1903</v>
      </c>
      <c r="D86" s="535">
        <v>1699</v>
      </c>
      <c r="E86" s="501">
        <f>D86-C86</f>
        <v>-204</v>
      </c>
      <c r="F86" s="502">
        <f>D86/C86-1</f>
        <v>-0.10719915922228063</v>
      </c>
      <c r="G86" s="500">
        <v>1400</v>
      </c>
      <c r="H86" s="501">
        <f>G86-C86</f>
        <v>-503</v>
      </c>
      <c r="I86" s="502">
        <f>G86/C86-1</f>
        <v>-0.2643194955333684</v>
      </c>
      <c r="J86" s="504">
        <f>G86-D86</f>
        <v>-299</v>
      </c>
      <c r="K86" s="501">
        <f>IF(J86&gt;0,J86,)</f>
        <v>0</v>
      </c>
      <c r="L86" s="195"/>
      <c r="M86" s="190"/>
    </row>
    <row r="87" spans="1:13" ht="12.75">
      <c r="A87" s="499"/>
      <c r="B87" s="499" t="s">
        <v>1159</v>
      </c>
      <c r="C87" s="500">
        <v>1654.5</v>
      </c>
      <c r="D87" s="535">
        <v>1820</v>
      </c>
      <c r="E87" s="501">
        <f>D87-C87</f>
        <v>165.5</v>
      </c>
      <c r="F87" s="502">
        <f>D87/C87-1</f>
        <v>0.10003022061045641</v>
      </c>
      <c r="G87" s="500">
        <v>1713</v>
      </c>
      <c r="H87" s="501">
        <f>G87-C87</f>
        <v>58.5</v>
      </c>
      <c r="I87" s="502">
        <f>G87/C87-1</f>
        <v>0.035358114233907445</v>
      </c>
      <c r="J87" s="504">
        <f>G87-D87</f>
        <v>-107</v>
      </c>
      <c r="K87" s="501">
        <f>IF(J87&gt;0,J87,)</f>
        <v>0</v>
      </c>
      <c r="L87" s="515">
        <f>ROUNDDOWN(K87*34325/1000,0)</f>
        <v>0</v>
      </c>
      <c r="M87" s="190">
        <f>L87</f>
        <v>0</v>
      </c>
    </row>
    <row r="88" spans="1:13" ht="12.75">
      <c r="A88" s="499"/>
      <c r="B88" s="499" t="s">
        <v>1160</v>
      </c>
      <c r="C88" s="500">
        <v>334.5</v>
      </c>
      <c r="D88" s="501">
        <v>357</v>
      </c>
      <c r="E88" s="501">
        <f>D88-C88</f>
        <v>22.5</v>
      </c>
      <c r="F88" s="502">
        <f>D88/C88-1</f>
        <v>0.06726457399103136</v>
      </c>
      <c r="G88" s="500">
        <v>334.5</v>
      </c>
      <c r="H88" s="501">
        <f>G88-C88</f>
        <v>0</v>
      </c>
      <c r="I88" s="502">
        <f>G88/C88-1</f>
        <v>0</v>
      </c>
      <c r="J88" s="504">
        <f>G88-D88</f>
        <v>-22.5</v>
      </c>
      <c r="K88" s="501">
        <f>IF(J88&gt;0,J88,)</f>
        <v>0</v>
      </c>
      <c r="L88" s="195"/>
      <c r="M88" s="190"/>
    </row>
    <row r="89" spans="1:13" ht="13.5" thickBot="1">
      <c r="A89" s="505"/>
      <c r="B89" s="505" t="s">
        <v>266</v>
      </c>
      <c r="C89" s="506">
        <v>6844</v>
      </c>
      <c r="D89" s="507">
        <v>7913</v>
      </c>
      <c r="E89" s="507">
        <f>SUM(E85:E88)</f>
        <v>1069</v>
      </c>
      <c r="F89" s="516">
        <v>0.15619520748100535</v>
      </c>
      <c r="G89" s="506">
        <f>SUM(G85:G88)</f>
        <v>7660</v>
      </c>
      <c r="H89" s="507">
        <f>SUM(H85:H88)</f>
        <v>816</v>
      </c>
      <c r="I89" s="508">
        <f>G89/C89-1</f>
        <v>0.11922852133255413</v>
      </c>
      <c r="J89" s="509">
        <f>G89-D89</f>
        <v>-253</v>
      </c>
      <c r="K89" s="507">
        <f>SUM(K85:K88)</f>
        <v>175.5</v>
      </c>
      <c r="L89" s="510"/>
      <c r="M89" s="202">
        <f>SUM(M85:M88)</f>
        <v>3012</v>
      </c>
    </row>
    <row r="90" spans="1:13" ht="13.5" thickBot="1">
      <c r="A90" s="498"/>
      <c r="B90" s="499"/>
      <c r="C90" s="500"/>
      <c r="D90" s="511"/>
      <c r="E90" s="511">
        <f>D90-C90</f>
        <v>0</v>
      </c>
      <c r="F90" s="512"/>
      <c r="G90" s="500" t="s">
        <v>1173</v>
      </c>
      <c r="H90" s="501"/>
      <c r="I90" s="513"/>
      <c r="J90" s="514"/>
      <c r="K90" s="501"/>
      <c r="L90" s="195"/>
      <c r="M90" s="190"/>
    </row>
    <row r="91" spans="1:13" ht="13.5" thickBot="1">
      <c r="A91" s="488"/>
      <c r="B91" s="488" t="s">
        <v>1157</v>
      </c>
      <c r="C91" s="489">
        <v>5365</v>
      </c>
      <c r="D91" s="490">
        <v>6023</v>
      </c>
      <c r="E91" s="490">
        <f>D91-C91</f>
        <v>658</v>
      </c>
      <c r="F91" s="502">
        <f>D91/C91-1</f>
        <v>0.12264678471575019</v>
      </c>
      <c r="G91" s="492">
        <v>6172</v>
      </c>
      <c r="H91" s="493">
        <f>G91-C91</f>
        <v>807</v>
      </c>
      <c r="I91" s="494">
        <f>G91/C91-1</f>
        <v>0.15041938490214357</v>
      </c>
      <c r="J91" s="495">
        <f>G91-D91</f>
        <v>149</v>
      </c>
      <c r="K91" s="493">
        <f>IF(J91&gt;0,J91,)</f>
        <v>149</v>
      </c>
      <c r="L91" s="496">
        <f>ROUNDDOWN(K91*34325/1000,0)</f>
        <v>5114</v>
      </c>
      <c r="M91" s="497">
        <f>L91/2</f>
        <v>2557</v>
      </c>
    </row>
    <row r="92" spans="1:13" ht="13.5" thickBot="1">
      <c r="A92" s="498" t="s">
        <v>911</v>
      </c>
      <c r="B92" s="499" t="s">
        <v>1158</v>
      </c>
      <c r="C92" s="500">
        <v>260</v>
      </c>
      <c r="D92" s="501">
        <v>139</v>
      </c>
      <c r="E92" s="501">
        <f>D92-C92</f>
        <v>-121</v>
      </c>
      <c r="F92" s="502">
        <f>D92/C92-1</f>
        <v>-0.4653846153846154</v>
      </c>
      <c r="G92" s="500">
        <v>142</v>
      </c>
      <c r="H92" s="501">
        <f>G92-C92</f>
        <v>-118</v>
      </c>
      <c r="I92" s="502">
        <f>G92/C92-1</f>
        <v>-0.4538461538461539</v>
      </c>
      <c r="J92" s="504">
        <f>G92-D92</f>
        <v>3</v>
      </c>
      <c r="K92" s="501">
        <f>IF(J92&gt;0,J92,)</f>
        <v>3</v>
      </c>
      <c r="L92" s="195"/>
      <c r="M92" s="190"/>
    </row>
    <row r="93" spans="1:13" ht="13.5" thickBot="1">
      <c r="A93" s="499"/>
      <c r="B93" s="499" t="s">
        <v>1159</v>
      </c>
      <c r="C93" s="500">
        <v>1321.5</v>
      </c>
      <c r="D93" s="501">
        <v>1322</v>
      </c>
      <c r="E93" s="501">
        <f>D93-C93</f>
        <v>0.5</v>
      </c>
      <c r="F93" s="502">
        <f>D93/C93-1</f>
        <v>0.0003783579265985715</v>
      </c>
      <c r="G93" s="492">
        <v>1495.5</v>
      </c>
      <c r="H93" s="493">
        <f>G93-C93</f>
        <v>174</v>
      </c>
      <c r="I93" s="494">
        <f>G93/C93-1</f>
        <v>0.13166855845629977</v>
      </c>
      <c r="J93" s="495">
        <f>G93-D93</f>
        <v>173.5</v>
      </c>
      <c r="K93" s="493">
        <f>IF(J93&gt;0,J93,)</f>
        <v>173.5</v>
      </c>
      <c r="L93" s="496">
        <f>ROUNDDOWN(K93*34325/1000,0)</f>
        <v>5955</v>
      </c>
      <c r="M93" s="497">
        <f>L93</f>
        <v>5955</v>
      </c>
    </row>
    <row r="94" spans="1:13" ht="12.75">
      <c r="A94" s="499"/>
      <c r="B94" s="499" t="s">
        <v>1160</v>
      </c>
      <c r="C94" s="500">
        <v>299</v>
      </c>
      <c r="D94" s="501">
        <v>313</v>
      </c>
      <c r="E94" s="501">
        <f>D94-C94</f>
        <v>14</v>
      </c>
      <c r="F94" s="502">
        <f>D94/C94-1</f>
        <v>0.04682274247491636</v>
      </c>
      <c r="G94" s="500">
        <v>292</v>
      </c>
      <c r="H94" s="501">
        <f>G94-C94</f>
        <v>-7</v>
      </c>
      <c r="I94" s="502">
        <f>G94/C94-1</f>
        <v>-0.02341137123745818</v>
      </c>
      <c r="J94" s="504">
        <f>G94-D94</f>
        <v>-21</v>
      </c>
      <c r="K94" s="501">
        <f>IF(J94&gt;0,J94,)</f>
        <v>0</v>
      </c>
      <c r="L94" s="195"/>
      <c r="M94" s="190"/>
    </row>
    <row r="95" spans="1:13" ht="13.5" thickBot="1">
      <c r="A95" s="505"/>
      <c r="B95" s="505" t="s">
        <v>266</v>
      </c>
      <c r="C95" s="506">
        <v>7245.5</v>
      </c>
      <c r="D95" s="507">
        <v>7797</v>
      </c>
      <c r="E95" s="507">
        <f>SUM(E91:E94)</f>
        <v>551.5</v>
      </c>
      <c r="F95" s="516">
        <v>0.07611621006141744</v>
      </c>
      <c r="G95" s="506">
        <f>SUM(G91:G94)</f>
        <v>8101.5</v>
      </c>
      <c r="H95" s="507">
        <f>SUM(H91:H94)</f>
        <v>856</v>
      </c>
      <c r="I95" s="508">
        <f>G95/C95-1</f>
        <v>0.11814229521772135</v>
      </c>
      <c r="J95" s="509">
        <f>G95-D95</f>
        <v>304.5</v>
      </c>
      <c r="K95" s="507">
        <f>SUM(K91:K94)</f>
        <v>325.5</v>
      </c>
      <c r="L95" s="510"/>
      <c r="M95" s="202">
        <f>SUM(M91:M94)</f>
        <v>8512</v>
      </c>
    </row>
    <row r="96" spans="1:13" ht="13.5" thickBot="1">
      <c r="A96" s="498"/>
      <c r="B96" s="499"/>
      <c r="C96" s="500"/>
      <c r="D96" s="511"/>
      <c r="E96" s="511">
        <f>D96-C96</f>
        <v>0</v>
      </c>
      <c r="F96" s="512"/>
      <c r="G96" s="500" t="s">
        <v>1174</v>
      </c>
      <c r="H96" s="501"/>
      <c r="I96" s="513"/>
      <c r="J96" s="514"/>
      <c r="K96" s="501"/>
      <c r="L96" s="195"/>
      <c r="M96" s="190"/>
    </row>
    <row r="97" spans="1:13" ht="12.75">
      <c r="A97" s="488"/>
      <c r="B97" s="488" t="s">
        <v>1157</v>
      </c>
      <c r="C97" s="489">
        <v>10795</v>
      </c>
      <c r="D97" s="490">
        <v>12859</v>
      </c>
      <c r="E97" s="490">
        <f>D97-C97</f>
        <v>2064</v>
      </c>
      <c r="F97" s="502">
        <f>D97/C97-1</f>
        <v>0.19119962945808244</v>
      </c>
      <c r="G97" s="489">
        <v>12540</v>
      </c>
      <c r="H97" s="490">
        <f>G97-C97</f>
        <v>1745</v>
      </c>
      <c r="I97" s="491">
        <f>G97/C97-1</f>
        <v>0.16164891153311722</v>
      </c>
      <c r="J97" s="528">
        <f>G97-D97</f>
        <v>-319</v>
      </c>
      <c r="K97" s="490">
        <f>IF(J97&gt;0,J97,)</f>
        <v>0</v>
      </c>
      <c r="L97" s="529">
        <f>ROUNDDOWN(K97*34325/1000,0)</f>
        <v>0</v>
      </c>
      <c r="M97" s="530">
        <f>L97/2</f>
        <v>0</v>
      </c>
    </row>
    <row r="98" spans="1:13" ht="13.5" thickBot="1">
      <c r="A98" s="498" t="s">
        <v>922</v>
      </c>
      <c r="B98" s="499" t="s">
        <v>1158</v>
      </c>
      <c r="C98" s="500">
        <v>1738</v>
      </c>
      <c r="D98" s="501">
        <v>406</v>
      </c>
      <c r="E98" s="501">
        <f>D98-C98</f>
        <v>-1332</v>
      </c>
      <c r="F98" s="502">
        <f>D98/C98-1</f>
        <v>-0.766398158803222</v>
      </c>
      <c r="G98" s="500">
        <v>253</v>
      </c>
      <c r="H98" s="501">
        <f>G98-C98</f>
        <v>-1485</v>
      </c>
      <c r="I98" s="502">
        <f>G98/C98-1</f>
        <v>-0.8544303797468354</v>
      </c>
      <c r="J98" s="504">
        <f>G98-D98</f>
        <v>-153</v>
      </c>
      <c r="K98" s="501">
        <f>IF(J98&gt;0,J98,)</f>
        <v>0</v>
      </c>
      <c r="L98" s="195"/>
      <c r="M98" s="190"/>
    </row>
    <row r="99" spans="1:13" ht="13.5" thickBot="1">
      <c r="A99" s="499"/>
      <c r="B99" s="499" t="s">
        <v>1159</v>
      </c>
      <c r="C99" s="500">
        <v>5035.5</v>
      </c>
      <c r="D99" s="501">
        <v>5036</v>
      </c>
      <c r="E99" s="501">
        <f>D99-C99</f>
        <v>0.5</v>
      </c>
      <c r="F99" s="502">
        <f>D99/C99-1</f>
        <v>9.929500546124181E-05</v>
      </c>
      <c r="G99" s="492">
        <v>5502.5</v>
      </c>
      <c r="H99" s="493">
        <f>G99-C99</f>
        <v>467</v>
      </c>
      <c r="I99" s="494">
        <f>G99/C99-1</f>
        <v>0.09274153510078453</v>
      </c>
      <c r="J99" s="495">
        <f>G99-D99</f>
        <v>466.5</v>
      </c>
      <c r="K99" s="493">
        <f>IF(J99&gt;0,J99,)</f>
        <v>466.5</v>
      </c>
      <c r="L99" s="496">
        <f>ROUNDDOWN(K99*34325/1000,0)</f>
        <v>16012</v>
      </c>
      <c r="M99" s="497">
        <f>L99</f>
        <v>16012</v>
      </c>
    </row>
    <row r="100" spans="1:13" ht="12.75">
      <c r="A100" s="499"/>
      <c r="B100" s="499" t="s">
        <v>1160</v>
      </c>
      <c r="C100" s="500">
        <v>1330</v>
      </c>
      <c r="D100" s="501">
        <v>1428</v>
      </c>
      <c r="E100" s="501">
        <f>D100-C100</f>
        <v>98</v>
      </c>
      <c r="F100" s="502">
        <f>D100/C100-1</f>
        <v>0.0736842105263158</v>
      </c>
      <c r="G100" s="500">
        <v>1344.5</v>
      </c>
      <c r="H100" s="501">
        <f>G100-C100</f>
        <v>14.5</v>
      </c>
      <c r="I100" s="502">
        <f>G100/C100-1</f>
        <v>0.010902255639097636</v>
      </c>
      <c r="J100" s="504">
        <f>G100-D100</f>
        <v>-83.5</v>
      </c>
      <c r="K100" s="501">
        <f>IF(J100&gt;0,J100,)</f>
        <v>0</v>
      </c>
      <c r="L100" s="195"/>
      <c r="M100" s="190"/>
    </row>
    <row r="101" spans="1:13" ht="13.5" thickBot="1">
      <c r="A101" s="505"/>
      <c r="B101" s="505" t="s">
        <v>266</v>
      </c>
      <c r="C101" s="506">
        <v>18898.5</v>
      </c>
      <c r="D101" s="507">
        <v>19729</v>
      </c>
      <c r="E101" s="507">
        <f>SUM(E97:E100)</f>
        <v>830.5</v>
      </c>
      <c r="F101" s="516">
        <v>0.0439452866629626</v>
      </c>
      <c r="G101" s="506">
        <f>SUM(G97:G100)</f>
        <v>19640</v>
      </c>
      <c r="H101" s="507">
        <f>SUM(H97:H100)</f>
        <v>741.5</v>
      </c>
      <c r="I101" s="508">
        <f>G101/C101-1</f>
        <v>0.03923591819456562</v>
      </c>
      <c r="J101" s="509">
        <f>G101-D101</f>
        <v>-89</v>
      </c>
      <c r="K101" s="507">
        <f>SUM(K97:K100)</f>
        <v>466.5</v>
      </c>
      <c r="L101" s="510"/>
      <c r="M101" s="202">
        <f>SUM(M97:M100)</f>
        <v>16012</v>
      </c>
    </row>
    <row r="102" spans="1:13" ht="13.5" thickBot="1">
      <c r="A102" s="498"/>
      <c r="B102" s="499"/>
      <c r="C102" s="500"/>
      <c r="D102" s="511"/>
      <c r="E102" s="511">
        <f>D102-C102</f>
        <v>0</v>
      </c>
      <c r="F102" s="512"/>
      <c r="G102" s="500" t="s">
        <v>1175</v>
      </c>
      <c r="H102" s="501"/>
      <c r="I102" s="513"/>
      <c r="J102" s="514"/>
      <c r="K102" s="501"/>
      <c r="L102" s="195"/>
      <c r="M102" s="190"/>
    </row>
    <row r="103" spans="1:13" ht="13.5" thickBot="1">
      <c r="A103" s="488"/>
      <c r="B103" s="488" t="s">
        <v>1157</v>
      </c>
      <c r="C103" s="489">
        <v>12074.5</v>
      </c>
      <c r="D103" s="490">
        <v>13600</v>
      </c>
      <c r="E103" s="490">
        <f>D103-C103</f>
        <v>1525.5</v>
      </c>
      <c r="F103" s="502">
        <f>D103/C103-1</f>
        <v>0.12634063522299055</v>
      </c>
      <c r="G103" s="492">
        <v>14165</v>
      </c>
      <c r="H103" s="493">
        <f>G103-C103</f>
        <v>2090.5</v>
      </c>
      <c r="I103" s="494">
        <f>G103/C103-1</f>
        <v>0.17313346308335742</v>
      </c>
      <c r="J103" s="495">
        <f>G103-D103</f>
        <v>565</v>
      </c>
      <c r="K103" s="493">
        <f>IF(J103&gt;0,J103,)</f>
        <v>565</v>
      </c>
      <c r="L103" s="496">
        <f>ROUNDDOWN(K103*34325/1000,0)</f>
        <v>19393</v>
      </c>
      <c r="M103" s="497">
        <f>L103/2</f>
        <v>9696.5</v>
      </c>
    </row>
    <row r="104" spans="1:13" ht="12.75">
      <c r="A104" s="498" t="s">
        <v>955</v>
      </c>
      <c r="B104" s="499" t="s">
        <v>1158</v>
      </c>
      <c r="C104" s="500">
        <v>995.5</v>
      </c>
      <c r="D104" s="535">
        <v>25</v>
      </c>
      <c r="E104" s="501">
        <f>D104-C104</f>
        <v>-970.5</v>
      </c>
      <c r="F104" s="502">
        <f>D104/C104-1</f>
        <v>-0.9748869914615771</v>
      </c>
      <c r="G104" s="500">
        <v>78</v>
      </c>
      <c r="H104" s="501">
        <f>G104-C104</f>
        <v>-917.5</v>
      </c>
      <c r="I104" s="502">
        <f>G104/C104-1</f>
        <v>-0.9216474133601206</v>
      </c>
      <c r="J104" s="504">
        <f>G104-D104</f>
        <v>53</v>
      </c>
      <c r="K104" s="501">
        <f>IF(J104&gt;0,J104,)</f>
        <v>53</v>
      </c>
      <c r="L104" s="195"/>
      <c r="M104" s="190"/>
    </row>
    <row r="105" spans="1:13" ht="12.75">
      <c r="A105" s="499"/>
      <c r="B105" s="499" t="s">
        <v>1159</v>
      </c>
      <c r="C105" s="500">
        <v>4264</v>
      </c>
      <c r="D105" s="535">
        <v>5124</v>
      </c>
      <c r="E105" s="501">
        <f>D105-C105</f>
        <v>860</v>
      </c>
      <c r="F105" s="502">
        <f>D105/C105-1</f>
        <v>0.20168855534709196</v>
      </c>
      <c r="G105" s="500">
        <v>4683</v>
      </c>
      <c r="H105" s="501">
        <f>G105-C105</f>
        <v>419</v>
      </c>
      <c r="I105" s="502">
        <f>G105/C105-1</f>
        <v>0.09826454033771115</v>
      </c>
      <c r="J105" s="504">
        <f>G105-D105</f>
        <v>-441</v>
      </c>
      <c r="K105" s="501">
        <f>IF(J105&gt;0,J105,)</f>
        <v>0</v>
      </c>
      <c r="L105" s="515">
        <f>ROUNDDOWN(K105*34325/1000,0)</f>
        <v>0</v>
      </c>
      <c r="M105" s="190">
        <f>L105</f>
        <v>0</v>
      </c>
    </row>
    <row r="106" spans="1:13" ht="12.75">
      <c r="A106" s="499"/>
      <c r="B106" s="499" t="s">
        <v>1160</v>
      </c>
      <c r="C106" s="500">
        <v>1173</v>
      </c>
      <c r="D106" s="501">
        <v>1310</v>
      </c>
      <c r="E106" s="501">
        <f>D106-C106</f>
        <v>137</v>
      </c>
      <c r="F106" s="502">
        <f>D106/C106-1</f>
        <v>0.11679454390451838</v>
      </c>
      <c r="G106" s="500">
        <v>1174.5</v>
      </c>
      <c r="H106" s="501">
        <f>G106-C106</f>
        <v>1.5</v>
      </c>
      <c r="I106" s="502">
        <f>G106/C106-1</f>
        <v>0.0012787723785165905</v>
      </c>
      <c r="J106" s="504">
        <f>G106-D106</f>
        <v>-135.5</v>
      </c>
      <c r="K106" s="501">
        <f>IF(J106&gt;0,J106,)</f>
        <v>0</v>
      </c>
      <c r="L106" s="195"/>
      <c r="M106" s="190"/>
    </row>
    <row r="107" spans="1:13" ht="13.5" thickBot="1">
      <c r="A107" s="505"/>
      <c r="B107" s="505" t="s">
        <v>266</v>
      </c>
      <c r="C107" s="506">
        <v>18507</v>
      </c>
      <c r="D107" s="507">
        <v>20059</v>
      </c>
      <c r="E107" s="507">
        <f>SUM(E103:E106)</f>
        <v>1552</v>
      </c>
      <c r="F107" s="516">
        <v>0.08386016102015459</v>
      </c>
      <c r="G107" s="506">
        <f>SUM(G103:G106)</f>
        <v>20100.5</v>
      </c>
      <c r="H107" s="507">
        <f>SUM(H103:H106)</f>
        <v>1593.5</v>
      </c>
      <c r="I107" s="508">
        <f>G107/C107-1</f>
        <v>0.08610255578970127</v>
      </c>
      <c r="J107" s="509">
        <f>G107-D107</f>
        <v>41.5</v>
      </c>
      <c r="K107" s="507">
        <f>SUM(K103:K106)</f>
        <v>618</v>
      </c>
      <c r="L107" s="510"/>
      <c r="M107" s="202">
        <f>SUM(M103:M106)</f>
        <v>9696.5</v>
      </c>
    </row>
    <row r="108" spans="1:13" ht="13.5" thickBot="1">
      <c r="A108" s="498"/>
      <c r="B108" s="499"/>
      <c r="C108" s="500"/>
      <c r="D108" s="511"/>
      <c r="E108" s="511">
        <f>D108-C108</f>
        <v>0</v>
      </c>
      <c r="F108" s="512"/>
      <c r="G108" s="500" t="s">
        <v>1176</v>
      </c>
      <c r="H108" s="501"/>
      <c r="I108" s="513"/>
      <c r="J108" s="514"/>
      <c r="K108" s="501"/>
      <c r="L108" s="195"/>
      <c r="M108" s="190"/>
    </row>
    <row r="109" spans="1:13" ht="12.75">
      <c r="A109" s="488"/>
      <c r="B109" s="488" t="s">
        <v>1157</v>
      </c>
      <c r="C109" s="489">
        <v>6318.5</v>
      </c>
      <c r="D109" s="490">
        <v>7200</v>
      </c>
      <c r="E109" s="490">
        <f>D109-C109</f>
        <v>881.5</v>
      </c>
      <c r="F109" s="502">
        <f>D109/C109-1</f>
        <v>0.13951095987971818</v>
      </c>
      <c r="G109" s="489">
        <v>7115</v>
      </c>
      <c r="H109" s="490">
        <f>G109-C109</f>
        <v>796.5</v>
      </c>
      <c r="I109" s="491">
        <f>G109/C109-1</f>
        <v>0.12605839993669377</v>
      </c>
      <c r="J109" s="528">
        <f>G109-D109</f>
        <v>-85</v>
      </c>
      <c r="K109" s="490">
        <f>IF(J109&gt;0,J109,)</f>
        <v>0</v>
      </c>
      <c r="L109" s="529">
        <f>ROUNDDOWN(K109*34325/1000,0)</f>
        <v>0</v>
      </c>
      <c r="M109" s="530">
        <f>L109/2</f>
        <v>0</v>
      </c>
    </row>
    <row r="110" spans="1:13" ht="12.75">
      <c r="A110" s="498" t="s">
        <v>1012</v>
      </c>
      <c r="B110" s="499" t="s">
        <v>1158</v>
      </c>
      <c r="C110" s="500">
        <v>9</v>
      </c>
      <c r="D110" s="501">
        <v>0</v>
      </c>
      <c r="E110" s="501">
        <f>D110-C110</f>
        <v>-9</v>
      </c>
      <c r="F110" s="502">
        <f>D110/C110-1</f>
        <v>-1</v>
      </c>
      <c r="G110" s="500">
        <v>0</v>
      </c>
      <c r="H110" s="501">
        <f>G110-C110</f>
        <v>-9</v>
      </c>
      <c r="I110" s="502">
        <f>G110/C110-1</f>
        <v>-1</v>
      </c>
      <c r="J110" s="504">
        <f>G110-D110</f>
        <v>0</v>
      </c>
      <c r="K110" s="501">
        <f>IF(J110&gt;0,J110,)</f>
        <v>0</v>
      </c>
      <c r="L110" s="195"/>
      <c r="M110" s="190"/>
    </row>
    <row r="111" spans="1:13" ht="12.75">
      <c r="A111" s="499"/>
      <c r="B111" s="499" t="s">
        <v>1159</v>
      </c>
      <c r="C111" s="500">
        <v>1753</v>
      </c>
      <c r="D111" s="501">
        <v>2300</v>
      </c>
      <c r="E111" s="501">
        <f>D111-C111</f>
        <v>547</v>
      </c>
      <c r="F111" s="502">
        <f>D111/C111-1</f>
        <v>0.3120365088419852</v>
      </c>
      <c r="G111" s="500">
        <v>2281.5</v>
      </c>
      <c r="H111" s="501">
        <f>G111-C111</f>
        <v>528.5</v>
      </c>
      <c r="I111" s="502">
        <f>G111/C111-1</f>
        <v>0.3014831717056474</v>
      </c>
      <c r="J111" s="504">
        <f>G111-D111</f>
        <v>-18.5</v>
      </c>
      <c r="K111" s="501">
        <f>IF(J111&gt;0,J111,)</f>
        <v>0</v>
      </c>
      <c r="L111" s="515">
        <f>ROUNDDOWN(K111*34325/1000,0)</f>
        <v>0</v>
      </c>
      <c r="M111" s="190">
        <f>L111</f>
        <v>0</v>
      </c>
    </row>
    <row r="112" spans="1:13" ht="12.75">
      <c r="A112" s="499"/>
      <c r="B112" s="499" t="s">
        <v>1160</v>
      </c>
      <c r="C112" s="500">
        <v>194.5</v>
      </c>
      <c r="D112" s="501">
        <v>280</v>
      </c>
      <c r="E112" s="501">
        <f>D112-C112</f>
        <v>85.5</v>
      </c>
      <c r="F112" s="502">
        <f>D112/C112-1</f>
        <v>0.43958868894601544</v>
      </c>
      <c r="G112" s="500">
        <v>265.5</v>
      </c>
      <c r="H112" s="501">
        <f>G112-C112</f>
        <v>71</v>
      </c>
      <c r="I112" s="502">
        <f>G112/C112-1</f>
        <v>0.3650385604113111</v>
      </c>
      <c r="J112" s="504">
        <f>G112-D112</f>
        <v>-14.5</v>
      </c>
      <c r="K112" s="501">
        <f>IF(J112&gt;0,J112,)</f>
        <v>0</v>
      </c>
      <c r="L112" s="195"/>
      <c r="M112" s="190"/>
    </row>
    <row r="113" spans="1:13" ht="13.5" thickBot="1">
      <c r="A113" s="505"/>
      <c r="B113" s="505" t="s">
        <v>266</v>
      </c>
      <c r="C113" s="506">
        <v>8275</v>
      </c>
      <c r="D113" s="507">
        <v>9780</v>
      </c>
      <c r="E113" s="507">
        <f>SUM(E109:E112)</f>
        <v>1505</v>
      </c>
      <c r="F113" s="516">
        <v>0.18187311178247745</v>
      </c>
      <c r="G113" s="506">
        <f>SUM(G109:G112)</f>
        <v>9662</v>
      </c>
      <c r="H113" s="507">
        <f>SUM(H109:H112)</f>
        <v>1387</v>
      </c>
      <c r="I113" s="508">
        <f>G113/C113-1</f>
        <v>0.1676132930513594</v>
      </c>
      <c r="J113" s="509">
        <f>G113-D113</f>
        <v>-118</v>
      </c>
      <c r="K113" s="507">
        <f>SUM(K109:K112)</f>
        <v>0</v>
      </c>
      <c r="L113" s="510"/>
      <c r="M113" s="202">
        <f>SUM(M109:M112)</f>
        <v>0</v>
      </c>
    </row>
    <row r="114" spans="1:13" ht="13.5" thickBot="1">
      <c r="A114" s="498"/>
      <c r="B114" s="499"/>
      <c r="C114" s="500"/>
      <c r="D114" s="511"/>
      <c r="E114" s="511">
        <f>D114-C114</f>
        <v>0</v>
      </c>
      <c r="F114" s="512"/>
      <c r="G114" s="500" t="s">
        <v>1177</v>
      </c>
      <c r="H114" s="501"/>
      <c r="I114" s="513"/>
      <c r="J114" s="514"/>
      <c r="K114" s="501"/>
      <c r="L114" s="195"/>
      <c r="M114" s="190"/>
    </row>
    <row r="115" spans="1:13" ht="12.75">
      <c r="A115" s="488"/>
      <c r="B115" s="488" t="s">
        <v>1157</v>
      </c>
      <c r="C115" s="489">
        <v>8596.5</v>
      </c>
      <c r="D115" s="490">
        <v>10108</v>
      </c>
      <c r="E115" s="490">
        <f>D115-C115</f>
        <v>1511.5</v>
      </c>
      <c r="F115" s="502">
        <f>D115/C115-1</f>
        <v>0.17582737160472295</v>
      </c>
      <c r="G115" s="489">
        <v>9203</v>
      </c>
      <c r="H115" s="490">
        <f>G115-C115</f>
        <v>606.5</v>
      </c>
      <c r="I115" s="491">
        <f>G115/C115-1</f>
        <v>0.07055196882452153</v>
      </c>
      <c r="J115" s="490">
        <f>G115-D115</f>
        <v>-905</v>
      </c>
      <c r="K115" s="490">
        <f>IF(J115&gt;0,J115,)</f>
        <v>0</v>
      </c>
      <c r="L115" s="529">
        <f>ROUNDDOWN(K115*34325/1000,0)</f>
        <v>0</v>
      </c>
      <c r="M115" s="530">
        <f>L115/2</f>
        <v>0</v>
      </c>
    </row>
    <row r="116" spans="1:13" ht="13.5" thickBot="1">
      <c r="A116" s="498" t="s">
        <v>1015</v>
      </c>
      <c r="B116" s="499" t="s">
        <v>1158</v>
      </c>
      <c r="C116" s="500">
        <v>957</v>
      </c>
      <c r="D116" s="535">
        <v>550</v>
      </c>
      <c r="E116" s="501">
        <f>D116-C116</f>
        <v>-407</v>
      </c>
      <c r="F116" s="502">
        <f>D116/C116-1</f>
        <v>-0.4252873563218391</v>
      </c>
      <c r="G116" s="500">
        <v>417</v>
      </c>
      <c r="H116" s="501">
        <f>G116-C116</f>
        <v>-540</v>
      </c>
      <c r="I116" s="502">
        <f>G116/C116-1</f>
        <v>-0.5642633228840126</v>
      </c>
      <c r="J116" s="504">
        <f>G116-D116</f>
        <v>-133</v>
      </c>
      <c r="K116" s="501">
        <f>IF(J116&gt;0,J116,)</f>
        <v>0</v>
      </c>
      <c r="L116" s="195"/>
      <c r="M116" s="190"/>
    </row>
    <row r="117" spans="1:13" ht="13.5" thickBot="1">
      <c r="A117" s="499"/>
      <c r="B117" s="499" t="s">
        <v>1159</v>
      </c>
      <c r="C117" s="500">
        <v>4148</v>
      </c>
      <c r="D117" s="535">
        <v>4148</v>
      </c>
      <c r="E117" s="501">
        <f>D117-C117</f>
        <v>0</v>
      </c>
      <c r="F117" s="502">
        <f>D117/C117-1</f>
        <v>0</v>
      </c>
      <c r="G117" s="492">
        <v>4562</v>
      </c>
      <c r="H117" s="493">
        <f>G117-C117</f>
        <v>414</v>
      </c>
      <c r="I117" s="494">
        <f>G117/C117-1</f>
        <v>0.0998071359691417</v>
      </c>
      <c r="J117" s="495">
        <f>G117-D117</f>
        <v>414</v>
      </c>
      <c r="K117" s="493">
        <f>IF(J117&gt;0,J117,)</f>
        <v>414</v>
      </c>
      <c r="L117" s="496">
        <f>ROUNDDOWN(K117*34325/1000,0)</f>
        <v>14210</v>
      </c>
      <c r="M117" s="497">
        <f>L117</f>
        <v>14210</v>
      </c>
    </row>
    <row r="118" spans="1:13" ht="12.75">
      <c r="A118" s="499"/>
      <c r="B118" s="499" t="s">
        <v>1160</v>
      </c>
      <c r="C118" s="500">
        <v>550.5</v>
      </c>
      <c r="D118" s="501">
        <v>610</v>
      </c>
      <c r="E118" s="501">
        <f>D118-C118</f>
        <v>59.5</v>
      </c>
      <c r="F118" s="502">
        <f>D118/C118-1</f>
        <v>0.10808356039963662</v>
      </c>
      <c r="G118" s="500">
        <v>561.5</v>
      </c>
      <c r="H118" s="501">
        <f>G118-C118</f>
        <v>11</v>
      </c>
      <c r="I118" s="502">
        <f>G118/C118-1</f>
        <v>0.019981834695731227</v>
      </c>
      <c r="J118" s="504">
        <f>G118-D118</f>
        <v>-48.5</v>
      </c>
      <c r="K118" s="501">
        <f>IF(J118&gt;0,J118,)</f>
        <v>0</v>
      </c>
      <c r="L118" s="195"/>
      <c r="M118" s="190"/>
    </row>
    <row r="119" spans="1:13" ht="13.5" thickBot="1">
      <c r="A119" s="505"/>
      <c r="B119" s="505" t="s">
        <v>266</v>
      </c>
      <c r="C119" s="506">
        <v>14252</v>
      </c>
      <c r="D119" s="507">
        <v>15416</v>
      </c>
      <c r="E119" s="507">
        <f>SUM(E115:E118)</f>
        <v>1164</v>
      </c>
      <c r="F119" s="516">
        <v>0.08167274768453558</v>
      </c>
      <c r="G119" s="506">
        <f>SUM(G115:G118)</f>
        <v>14743.5</v>
      </c>
      <c r="H119" s="507">
        <f>SUM(H115:H118)</f>
        <v>491.5</v>
      </c>
      <c r="I119" s="508">
        <f>G119/C119-1</f>
        <v>0.03448638787538583</v>
      </c>
      <c r="J119" s="509">
        <f>G119-D119</f>
        <v>-672.5</v>
      </c>
      <c r="K119" s="507">
        <f>SUM(K115:K118)</f>
        <v>414</v>
      </c>
      <c r="L119" s="510"/>
      <c r="M119" s="202">
        <f>SUM(M115:M118)</f>
        <v>14210</v>
      </c>
    </row>
    <row r="120" spans="1:13" ht="13.5" thickBot="1">
      <c r="A120" s="498"/>
      <c r="B120" s="499"/>
      <c r="C120" s="500"/>
      <c r="D120" s="511"/>
      <c r="E120" s="511">
        <f>D120-C120</f>
        <v>0</v>
      </c>
      <c r="F120" s="512"/>
      <c r="G120" s="500" t="s">
        <v>236</v>
      </c>
      <c r="H120" s="501"/>
      <c r="I120" s="513"/>
      <c r="J120" s="514"/>
      <c r="K120" s="501"/>
      <c r="L120" s="195"/>
      <c r="M120" s="190"/>
    </row>
    <row r="121" spans="1:13" ht="12.75">
      <c r="A121" s="488"/>
      <c r="B121" s="488" t="s">
        <v>1157</v>
      </c>
      <c r="C121" s="489">
        <v>6811.5</v>
      </c>
      <c r="D121" s="490">
        <v>10850</v>
      </c>
      <c r="E121" s="490">
        <f>D121-C121</f>
        <v>4038.5</v>
      </c>
      <c r="F121" s="502">
        <f>D121/C121-1</f>
        <v>0.5928943698157527</v>
      </c>
      <c r="G121" s="489">
        <v>9037</v>
      </c>
      <c r="H121" s="490">
        <f>G121-C121</f>
        <v>2225.5</v>
      </c>
      <c r="I121" s="491">
        <f>G121/C121-1</f>
        <v>0.3267268589884753</v>
      </c>
      <c r="J121" s="490">
        <f>G121-D121</f>
        <v>-1813</v>
      </c>
      <c r="K121" s="490">
        <f>IF(J121&gt;0,J121,)</f>
        <v>0</v>
      </c>
      <c r="L121" s="529">
        <f>ROUNDDOWN(K121*34325/1000,0)</f>
        <v>0</v>
      </c>
      <c r="M121" s="530">
        <f>L121/2</f>
        <v>0</v>
      </c>
    </row>
    <row r="122" spans="1:13" ht="13.5" thickBot="1">
      <c r="A122" s="498" t="s">
        <v>1032</v>
      </c>
      <c r="B122" s="499" t="s">
        <v>1158</v>
      </c>
      <c r="C122" s="500">
        <v>2225</v>
      </c>
      <c r="D122" s="535">
        <v>1008</v>
      </c>
      <c r="E122" s="501">
        <f>D122-C122</f>
        <v>-1217</v>
      </c>
      <c r="F122" s="502">
        <f>D122/C122-1</f>
        <v>-0.5469662921348315</v>
      </c>
      <c r="G122" s="500">
        <v>1004.5</v>
      </c>
      <c r="H122" s="501">
        <f>G122-C122</f>
        <v>-1220.5</v>
      </c>
      <c r="I122" s="502">
        <f>G122/C122-1</f>
        <v>-0.5485393258426967</v>
      </c>
      <c r="J122" s="504">
        <f>G122-D122</f>
        <v>-3.5</v>
      </c>
      <c r="K122" s="501">
        <f>IF(J122&gt;0,J122,)</f>
        <v>0</v>
      </c>
      <c r="L122" s="195"/>
      <c r="M122" s="190"/>
    </row>
    <row r="123" spans="1:13" ht="13.5" thickBot="1">
      <c r="A123" s="499"/>
      <c r="B123" s="499" t="s">
        <v>1159</v>
      </c>
      <c r="C123" s="536">
        <v>3416.5</v>
      </c>
      <c r="D123" s="535">
        <v>4000</v>
      </c>
      <c r="E123" s="501">
        <f>D123-C123</f>
        <v>583.5</v>
      </c>
      <c r="F123" s="532">
        <f>D123/C123-1</f>
        <v>0.17078881896677878</v>
      </c>
      <c r="G123" s="492">
        <v>4239</v>
      </c>
      <c r="H123" s="493">
        <f>G123-C123</f>
        <v>822.5</v>
      </c>
      <c r="I123" s="494">
        <f>G123/C123-1</f>
        <v>0.2407434509000439</v>
      </c>
      <c r="J123" s="495">
        <f>G123-D123</f>
        <v>239</v>
      </c>
      <c r="K123" s="493">
        <f>IF(J123&gt;0,J123,)</f>
        <v>239</v>
      </c>
      <c r="L123" s="496">
        <f>ROUNDDOWN(K123*34325/1000,0)</f>
        <v>8203</v>
      </c>
      <c r="M123" s="497">
        <f>L123</f>
        <v>8203</v>
      </c>
    </row>
    <row r="124" spans="1:13" ht="12.75">
      <c r="A124" s="499"/>
      <c r="B124" s="499" t="s">
        <v>1160</v>
      </c>
      <c r="C124" s="500">
        <v>651.5</v>
      </c>
      <c r="D124" s="524">
        <v>680</v>
      </c>
      <c r="E124" s="524">
        <f>D124-C124</f>
        <v>28.5</v>
      </c>
      <c r="F124" s="502">
        <f>D124/C124-1</f>
        <v>0.04374520337682264</v>
      </c>
      <c r="G124" s="500">
        <v>643</v>
      </c>
      <c r="H124" s="501">
        <f>G124-C124</f>
        <v>-8.5</v>
      </c>
      <c r="I124" s="502">
        <f>G124/C124-1</f>
        <v>-0.01304681504221028</v>
      </c>
      <c r="J124" s="504">
        <f>G124-D124</f>
        <v>-37</v>
      </c>
      <c r="K124" s="501">
        <f>IF(J124&gt;0,J124,)</f>
        <v>0</v>
      </c>
      <c r="L124" s="195"/>
      <c r="M124" s="190"/>
    </row>
    <row r="125" spans="1:13" ht="13.5" thickBot="1">
      <c r="A125" s="505"/>
      <c r="B125" s="505" t="s">
        <v>266</v>
      </c>
      <c r="C125" s="506">
        <v>13104.5</v>
      </c>
      <c r="D125" s="507">
        <v>16538</v>
      </c>
      <c r="E125" s="507">
        <f>SUM(E121:E124)</f>
        <v>3433.5</v>
      </c>
      <c r="F125" s="516">
        <v>0.26200923346941885</v>
      </c>
      <c r="G125" s="506">
        <f>SUM(G121:G124)</f>
        <v>14923.5</v>
      </c>
      <c r="H125" s="507">
        <f>SUM(H121:H124)</f>
        <v>1819</v>
      </c>
      <c r="I125" s="508">
        <f>G125/C125-1</f>
        <v>0.1388072799420046</v>
      </c>
      <c r="J125" s="509">
        <f>G125-D125</f>
        <v>-1614.5</v>
      </c>
      <c r="K125" s="507">
        <f>SUM(K121:K124)</f>
        <v>239</v>
      </c>
      <c r="L125" s="510"/>
      <c r="M125" s="202">
        <f>SUM(M121:M124)</f>
        <v>8203</v>
      </c>
    </row>
    <row r="126" spans="1:13" ht="13.5" thickBot="1">
      <c r="A126" s="498"/>
      <c r="B126" s="499"/>
      <c r="C126" s="500"/>
      <c r="D126" s="511"/>
      <c r="E126" s="511">
        <f>D126-C126</f>
        <v>0</v>
      </c>
      <c r="F126" s="512"/>
      <c r="G126" s="500" t="s">
        <v>238</v>
      </c>
      <c r="H126" s="501"/>
      <c r="I126" s="513"/>
      <c r="J126" s="514"/>
      <c r="K126" s="501"/>
      <c r="L126" s="195"/>
      <c r="M126" s="190"/>
    </row>
    <row r="127" spans="1:13" ht="13.5" thickBot="1">
      <c r="A127" s="488"/>
      <c r="B127" s="488" t="s">
        <v>1157</v>
      </c>
      <c r="C127" s="489">
        <v>5024.5</v>
      </c>
      <c r="D127" s="490">
        <v>5400</v>
      </c>
      <c r="E127" s="490">
        <f>D127-C127</f>
        <v>375.5</v>
      </c>
      <c r="F127" s="502">
        <f>D127/C127-1</f>
        <v>0.07473380435864274</v>
      </c>
      <c r="G127" s="492">
        <v>5770</v>
      </c>
      <c r="H127" s="493">
        <f>G127-C127</f>
        <v>745.5</v>
      </c>
      <c r="I127" s="494">
        <f>G127/C127-1</f>
        <v>0.1483729724350682</v>
      </c>
      <c r="J127" s="495">
        <f>G127-D127</f>
        <v>370</v>
      </c>
      <c r="K127" s="493">
        <f>IF(J127&gt;0,J127,)</f>
        <v>370</v>
      </c>
      <c r="L127" s="496">
        <f>ROUNDDOWN(K127*34325/1000,0)</f>
        <v>12700</v>
      </c>
      <c r="M127" s="497">
        <f>L127/2</f>
        <v>6350</v>
      </c>
    </row>
    <row r="128" spans="1:13" ht="13.5" thickBot="1">
      <c r="A128" s="498" t="s">
        <v>1091</v>
      </c>
      <c r="B128" s="499" t="s">
        <v>1158</v>
      </c>
      <c r="C128" s="500">
        <v>132</v>
      </c>
      <c r="D128" s="501">
        <v>141</v>
      </c>
      <c r="E128" s="501">
        <f>D128-C128</f>
        <v>9</v>
      </c>
      <c r="F128" s="502">
        <f>D128/C128-1</f>
        <v>0.06818181818181812</v>
      </c>
      <c r="G128" s="500">
        <v>77.5</v>
      </c>
      <c r="H128" s="501">
        <f>G128-C128</f>
        <v>-54.5</v>
      </c>
      <c r="I128" s="502">
        <f>G128/C128-1</f>
        <v>-0.41287878787878785</v>
      </c>
      <c r="J128" s="504">
        <f>G128-D128</f>
        <v>-63.5</v>
      </c>
      <c r="K128" s="501">
        <f>IF(J128&gt;0,J128,)</f>
        <v>0</v>
      </c>
      <c r="L128" s="195"/>
      <c r="M128" s="190"/>
    </row>
    <row r="129" spans="1:13" ht="13.5" thickBot="1">
      <c r="A129" s="499"/>
      <c r="B129" s="499" t="s">
        <v>1159</v>
      </c>
      <c r="C129" s="500">
        <v>1967</v>
      </c>
      <c r="D129" s="501">
        <v>2071</v>
      </c>
      <c r="E129" s="501">
        <f>D129-C129</f>
        <v>104</v>
      </c>
      <c r="F129" s="502">
        <f>D129/C129-1</f>
        <v>0.052872394509405174</v>
      </c>
      <c r="G129" s="492">
        <v>2202</v>
      </c>
      <c r="H129" s="493">
        <f>G129-C129</f>
        <v>235</v>
      </c>
      <c r="I129" s="494">
        <f>G129/C129-1</f>
        <v>0.11947127605490593</v>
      </c>
      <c r="J129" s="495">
        <f>G129-D129</f>
        <v>131</v>
      </c>
      <c r="K129" s="493">
        <f>IF(J129&gt;0,J129,)</f>
        <v>131</v>
      </c>
      <c r="L129" s="496">
        <f>ROUNDDOWN(K129*34325/1000,0)</f>
        <v>4496</v>
      </c>
      <c r="M129" s="497">
        <f>L129</f>
        <v>4496</v>
      </c>
    </row>
    <row r="130" spans="1:13" ht="12.75">
      <c r="A130" s="499"/>
      <c r="B130" s="499" t="s">
        <v>1160</v>
      </c>
      <c r="C130" s="500">
        <v>482</v>
      </c>
      <c r="D130" s="501">
        <v>531</v>
      </c>
      <c r="E130" s="501">
        <f>D130-C130</f>
        <v>49</v>
      </c>
      <c r="F130" s="502">
        <f>D130/C130-1</f>
        <v>0.10165975103734448</v>
      </c>
      <c r="G130" s="500">
        <v>492</v>
      </c>
      <c r="H130" s="501">
        <f>G130-C130</f>
        <v>10</v>
      </c>
      <c r="I130" s="502">
        <f>G130/C130-1</f>
        <v>0.020746887966804906</v>
      </c>
      <c r="J130" s="504">
        <f>G130-D130</f>
        <v>-39</v>
      </c>
      <c r="K130" s="501">
        <f>IF(J130&gt;0,J130,)</f>
        <v>0</v>
      </c>
      <c r="L130" s="195"/>
      <c r="M130" s="190"/>
    </row>
    <row r="131" spans="1:13" ht="13.5" thickBot="1">
      <c r="A131" s="505"/>
      <c r="B131" s="505" t="s">
        <v>266</v>
      </c>
      <c r="C131" s="506">
        <v>7605.5</v>
      </c>
      <c r="D131" s="507">
        <v>8143</v>
      </c>
      <c r="E131" s="507">
        <f>SUM(E127:E130)</f>
        <v>537.5</v>
      </c>
      <c r="F131" s="516">
        <v>0.07067253960949316</v>
      </c>
      <c r="G131" s="506">
        <f>SUM(G127:G130)</f>
        <v>8541.5</v>
      </c>
      <c r="H131" s="507">
        <f>SUM(H127:H130)</f>
        <v>936</v>
      </c>
      <c r="I131" s="508">
        <f>G131/C131-1</f>
        <v>0.12306883176648475</v>
      </c>
      <c r="J131" s="509">
        <f>G131-D131</f>
        <v>398.5</v>
      </c>
      <c r="K131" s="507">
        <f>SUM(K127:K130)</f>
        <v>501</v>
      </c>
      <c r="L131" s="510"/>
      <c r="M131" s="202">
        <f>SUM(M127:M130)</f>
        <v>10846</v>
      </c>
    </row>
    <row r="132" spans="1:13" ht="13.5" thickBot="1">
      <c r="A132" s="498"/>
      <c r="B132" s="499"/>
      <c r="C132" s="500"/>
      <c r="D132" s="511"/>
      <c r="E132" s="511">
        <f>D132-C132</f>
        <v>0</v>
      </c>
      <c r="F132" s="512"/>
      <c r="G132" s="500" t="s">
        <v>1178</v>
      </c>
      <c r="H132" s="501"/>
      <c r="I132" s="513"/>
      <c r="J132" s="514"/>
      <c r="K132" s="501"/>
      <c r="L132" s="195"/>
      <c r="M132" s="190"/>
    </row>
    <row r="133" spans="1:13" ht="12.75">
      <c r="A133" s="488"/>
      <c r="B133" s="488" t="s">
        <v>1157</v>
      </c>
      <c r="C133" s="489">
        <v>524.5</v>
      </c>
      <c r="D133" s="490">
        <v>551</v>
      </c>
      <c r="E133" s="490">
        <f>D133-C133</f>
        <v>26.5</v>
      </c>
      <c r="F133" s="502">
        <f>D133/C133-1</f>
        <v>0.05052430886558623</v>
      </c>
      <c r="G133" s="489">
        <v>549.5</v>
      </c>
      <c r="H133" s="490">
        <f>G133-C133</f>
        <v>25</v>
      </c>
      <c r="I133" s="491">
        <f>G133/C133-1</f>
        <v>0.04766444232602485</v>
      </c>
      <c r="J133" s="537">
        <f>G133-D133</f>
        <v>-1.5</v>
      </c>
      <c r="K133" s="490">
        <f>IF(J133&gt;0,J133,)</f>
        <v>0</v>
      </c>
      <c r="L133" s="529">
        <f>ROUNDDOWN(K133*34325/1000,0)</f>
        <v>0</v>
      </c>
      <c r="M133" s="530">
        <f>L133</f>
        <v>0</v>
      </c>
    </row>
    <row r="134" spans="1:13" ht="12.75">
      <c r="A134" s="498" t="s">
        <v>1113</v>
      </c>
      <c r="B134" s="499" t="s">
        <v>1158</v>
      </c>
      <c r="C134" s="500">
        <v>63</v>
      </c>
      <c r="D134" s="501">
        <v>68</v>
      </c>
      <c r="E134" s="501">
        <f>D134-C134</f>
        <v>5</v>
      </c>
      <c r="F134" s="502">
        <f>D134/C134-1</f>
        <v>0.0793650793650793</v>
      </c>
      <c r="G134" s="500">
        <v>62.5</v>
      </c>
      <c r="H134" s="501">
        <f>G134-C134</f>
        <v>-0.5</v>
      </c>
      <c r="I134" s="502">
        <f>G134/C134-1</f>
        <v>-0.007936507936507908</v>
      </c>
      <c r="J134" s="514">
        <f>G134-D134</f>
        <v>-5.5</v>
      </c>
      <c r="K134" s="501">
        <f>IF(J134&gt;0,J134,)</f>
        <v>0</v>
      </c>
      <c r="L134" s="195"/>
      <c r="M134" s="190"/>
    </row>
    <row r="135" spans="1:13" ht="12.75">
      <c r="A135" s="499"/>
      <c r="B135" s="499" t="s">
        <v>1159</v>
      </c>
      <c r="C135" s="500">
        <v>422.5</v>
      </c>
      <c r="D135" s="501">
        <v>402</v>
      </c>
      <c r="E135" s="501">
        <f>D135-C135</f>
        <v>-20.5</v>
      </c>
      <c r="F135" s="502">
        <f>D135/C135-1</f>
        <v>-0.04852071005917158</v>
      </c>
      <c r="G135" s="500">
        <v>394</v>
      </c>
      <c r="H135" s="501">
        <f>G135-C135</f>
        <v>-28.5</v>
      </c>
      <c r="I135" s="502">
        <f>G135/C135-1</f>
        <v>-0.06745562130177518</v>
      </c>
      <c r="J135" s="514">
        <f>G135-D135</f>
        <v>-8</v>
      </c>
      <c r="K135" s="501">
        <f>IF(J135&gt;0,J135,)</f>
        <v>0</v>
      </c>
      <c r="L135" s="515">
        <f>ROUNDDOWN(K135*34325/1000,0)</f>
        <v>0</v>
      </c>
      <c r="M135" s="190">
        <f>L135</f>
        <v>0</v>
      </c>
    </row>
    <row r="136" spans="1:13" ht="12.75">
      <c r="A136" s="499"/>
      <c r="B136" s="499" t="s">
        <v>1160</v>
      </c>
      <c r="C136" s="500">
        <v>92</v>
      </c>
      <c r="D136" s="501">
        <v>112</v>
      </c>
      <c r="E136" s="501">
        <f>D136-C136</f>
        <v>20</v>
      </c>
      <c r="F136" s="502">
        <f>D136/C136-1</f>
        <v>0.21739130434782616</v>
      </c>
      <c r="G136" s="500">
        <v>105</v>
      </c>
      <c r="H136" s="501">
        <f>G136-C136</f>
        <v>13</v>
      </c>
      <c r="I136" s="502">
        <f>G136/C136-1</f>
        <v>0.14130434782608692</v>
      </c>
      <c r="J136" s="514">
        <f>G136-D136</f>
        <v>-7</v>
      </c>
      <c r="K136" s="501">
        <f>IF(J136&gt;0,J136,)</f>
        <v>0</v>
      </c>
      <c r="L136" s="195"/>
      <c r="M136" s="190"/>
    </row>
    <row r="137" spans="1:13" ht="13.5" thickBot="1">
      <c r="A137" s="505"/>
      <c r="B137" s="505" t="s">
        <v>266</v>
      </c>
      <c r="C137" s="506">
        <v>1102</v>
      </c>
      <c r="D137" s="507">
        <v>1133</v>
      </c>
      <c r="E137" s="507">
        <f>SUM(E133:E136)</f>
        <v>31</v>
      </c>
      <c r="F137" s="516">
        <v>0.028130671506352067</v>
      </c>
      <c r="G137" s="506">
        <f>SUM(G133:G136)</f>
        <v>1111</v>
      </c>
      <c r="H137" s="507">
        <f>SUM(H133:H136)</f>
        <v>9</v>
      </c>
      <c r="I137" s="508">
        <f>G137/C137-1</f>
        <v>0.008166969147005432</v>
      </c>
      <c r="J137" s="509">
        <f>G137-D137</f>
        <v>-22</v>
      </c>
      <c r="K137" s="507">
        <f>SUM(K133:K136)</f>
        <v>0</v>
      </c>
      <c r="L137" s="510"/>
      <c r="M137" s="202">
        <f>SUM(M133:M136)</f>
        <v>0</v>
      </c>
    </row>
    <row r="138" spans="1:13" ht="13.5" thickBot="1">
      <c r="A138" s="538"/>
      <c r="B138" s="538"/>
      <c r="C138" s="539"/>
      <c r="D138" s="511"/>
      <c r="E138" s="511">
        <f>D138-C138</f>
        <v>0</v>
      </c>
      <c r="F138" s="540"/>
      <c r="G138" s="539" t="s">
        <v>1179</v>
      </c>
      <c r="H138" s="511"/>
      <c r="I138" s="541"/>
      <c r="J138" s="542"/>
      <c r="K138" s="511"/>
      <c r="L138" s="543"/>
      <c r="M138" s="544"/>
    </row>
    <row r="139" spans="1:13" ht="12.75">
      <c r="A139" s="488"/>
      <c r="B139" s="488" t="s">
        <v>1157</v>
      </c>
      <c r="C139" s="489">
        <v>0</v>
      </c>
      <c r="D139" s="490">
        <v>0</v>
      </c>
      <c r="E139" s="490">
        <f>D139-C139</f>
        <v>0</v>
      </c>
      <c r="F139" s="502" t="e">
        <f>D139/C139-1</f>
        <v>#DIV/0!</v>
      </c>
      <c r="G139" s="489">
        <v>0</v>
      </c>
      <c r="H139" s="490">
        <f>G139-C139</f>
        <v>0</v>
      </c>
      <c r="I139" s="491" t="e">
        <f>G139/C139-1</f>
        <v>#DIV/0!</v>
      </c>
      <c r="J139" s="537">
        <f>G139-D139</f>
        <v>0</v>
      </c>
      <c r="K139" s="490">
        <f>IF(J139&gt;0,J139,)</f>
        <v>0</v>
      </c>
      <c r="L139" s="529">
        <f>ROUNDDOWN(K139*34325/1000,0)</f>
        <v>0</v>
      </c>
      <c r="M139" s="530">
        <f>L139</f>
        <v>0</v>
      </c>
    </row>
    <row r="140" spans="1:13" ht="12.75">
      <c r="A140" s="498" t="s">
        <v>1125</v>
      </c>
      <c r="B140" s="499" t="s">
        <v>1158</v>
      </c>
      <c r="C140" s="500">
        <v>132</v>
      </c>
      <c r="D140" s="501">
        <v>149</v>
      </c>
      <c r="E140" s="501">
        <f>D140-C140</f>
        <v>17</v>
      </c>
      <c r="F140" s="502">
        <f>D140/C140-1</f>
        <v>0.1287878787878789</v>
      </c>
      <c r="G140" s="500">
        <v>149</v>
      </c>
      <c r="H140" s="501">
        <f>G140-C140</f>
        <v>17</v>
      </c>
      <c r="I140" s="502">
        <f>G140/C140-1</f>
        <v>0.1287878787878789</v>
      </c>
      <c r="J140" s="514">
        <f>G140-D140</f>
        <v>0</v>
      </c>
      <c r="K140" s="501">
        <f>IF(J140&gt;0,J140,)</f>
        <v>0</v>
      </c>
      <c r="L140" s="195"/>
      <c r="M140" s="190"/>
    </row>
    <row r="141" spans="1:13" ht="12.75">
      <c r="A141" s="499"/>
      <c r="B141" s="499" t="s">
        <v>1159</v>
      </c>
      <c r="C141" s="500">
        <v>106</v>
      </c>
      <c r="D141" s="501">
        <v>121</v>
      </c>
      <c r="E141" s="501">
        <f>D141-C141</f>
        <v>15</v>
      </c>
      <c r="F141" s="502">
        <f>D141/C141-1</f>
        <v>0.14150943396226423</v>
      </c>
      <c r="G141" s="500">
        <v>105</v>
      </c>
      <c r="H141" s="501">
        <f>G141-C141</f>
        <v>-1</v>
      </c>
      <c r="I141" s="502">
        <f>G141/C141-1</f>
        <v>-0.009433962264150941</v>
      </c>
      <c r="J141" s="514">
        <f>G141-D141</f>
        <v>-16</v>
      </c>
      <c r="K141" s="501">
        <f>IF(J141&gt;0,J141,)</f>
        <v>0</v>
      </c>
      <c r="L141" s="515">
        <f>ROUNDDOWN(K141*34325/1000,0)</f>
        <v>0</v>
      </c>
      <c r="M141" s="190">
        <f>L141</f>
        <v>0</v>
      </c>
    </row>
    <row r="142" spans="1:13" ht="12.75">
      <c r="A142" s="499"/>
      <c r="B142" s="499" t="s">
        <v>1160</v>
      </c>
      <c r="C142" s="500">
        <v>0</v>
      </c>
      <c r="D142" s="501">
        <v>4</v>
      </c>
      <c r="E142" s="501">
        <f>D142-C142</f>
        <v>4</v>
      </c>
      <c r="F142" s="502" t="e">
        <f>D142/C142-1</f>
        <v>#DIV/0!</v>
      </c>
      <c r="G142" s="500">
        <v>6</v>
      </c>
      <c r="H142" s="501">
        <f>G142-C142</f>
        <v>6</v>
      </c>
      <c r="I142" s="502" t="e">
        <f>G142/C142-1</f>
        <v>#DIV/0!</v>
      </c>
      <c r="J142" s="514">
        <f>G142-D142</f>
        <v>2</v>
      </c>
      <c r="K142" s="501">
        <f>IF(J142&gt;0,J142,)</f>
        <v>2</v>
      </c>
      <c r="L142" s="195"/>
      <c r="M142" s="190"/>
    </row>
    <row r="143" spans="1:13" ht="13.5" thickBot="1">
      <c r="A143" s="505"/>
      <c r="B143" s="505" t="s">
        <v>266</v>
      </c>
      <c r="C143" s="506">
        <v>238</v>
      </c>
      <c r="D143" s="507">
        <v>274</v>
      </c>
      <c r="E143" s="507">
        <f>SUM(E139:E142)</f>
        <v>36</v>
      </c>
      <c r="F143" s="516">
        <v>0.15126050420168058</v>
      </c>
      <c r="G143" s="506">
        <f>SUM(G139:G142)</f>
        <v>260</v>
      </c>
      <c r="H143" s="507">
        <f>SUM(H139:H142)</f>
        <v>22</v>
      </c>
      <c r="I143" s="508">
        <f>G143/C143-1</f>
        <v>0.09243697478991586</v>
      </c>
      <c r="J143" s="509">
        <f>G143-D143</f>
        <v>-14</v>
      </c>
      <c r="K143" s="507">
        <f>SUM(K139:K142)</f>
        <v>2</v>
      </c>
      <c r="L143" s="510"/>
      <c r="M143" s="202">
        <f>SUM(M139:M142)</f>
        <v>0</v>
      </c>
    </row>
    <row r="144" spans="1:13" ht="13.5" thickBot="1">
      <c r="A144" s="538"/>
      <c r="B144" s="538"/>
      <c r="C144" s="539"/>
      <c r="D144" s="511"/>
      <c r="E144" s="511">
        <f>D144-C144</f>
        <v>0</v>
      </c>
      <c r="F144" s="540"/>
      <c r="G144" s="539" t="s">
        <v>1180</v>
      </c>
      <c r="H144" s="511"/>
      <c r="I144" s="541"/>
      <c r="J144" s="542"/>
      <c r="K144" s="511"/>
      <c r="L144" s="543"/>
      <c r="M144" s="544"/>
    </row>
    <row r="145" spans="1:13" ht="12.75">
      <c r="A145" s="488"/>
      <c r="B145" s="488" t="s">
        <v>1157</v>
      </c>
      <c r="C145" s="489">
        <v>0</v>
      </c>
      <c r="D145" s="490">
        <v>0</v>
      </c>
      <c r="E145" s="490">
        <f>D145-C145</f>
        <v>0</v>
      </c>
      <c r="F145" s="502" t="e">
        <f>D145/C145-1</f>
        <v>#DIV/0!</v>
      </c>
      <c r="G145" s="489">
        <v>0</v>
      </c>
      <c r="H145" s="490">
        <f>G145-C145</f>
        <v>0</v>
      </c>
      <c r="I145" s="491" t="e">
        <f>G145/C145-1</f>
        <v>#DIV/0!</v>
      </c>
      <c r="J145" s="528">
        <f>G145-D145</f>
        <v>0</v>
      </c>
      <c r="K145" s="490">
        <f>IF(J145&gt;0,J145,)</f>
        <v>0</v>
      </c>
      <c r="L145" s="529">
        <f>ROUNDDOWN(K145*34325/1000,0)</f>
        <v>0</v>
      </c>
      <c r="M145" s="530">
        <f>L145</f>
        <v>0</v>
      </c>
    </row>
    <row r="146" spans="1:13" ht="13.5" thickBot="1">
      <c r="A146" s="498" t="s">
        <v>1127</v>
      </c>
      <c r="B146" s="499" t="s">
        <v>1158</v>
      </c>
      <c r="C146" s="500">
        <v>231</v>
      </c>
      <c r="D146" s="501">
        <v>233</v>
      </c>
      <c r="E146" s="501">
        <f>D146-C146</f>
        <v>2</v>
      </c>
      <c r="F146" s="502">
        <f>D146/C146-1</f>
        <v>0.008658008658008587</v>
      </c>
      <c r="G146" s="500">
        <v>218</v>
      </c>
      <c r="H146" s="501">
        <f>G146-C146</f>
        <v>-13</v>
      </c>
      <c r="I146" s="502">
        <f>G146/C146-1</f>
        <v>-0.05627705627705626</v>
      </c>
      <c r="J146" s="514">
        <f>G146-D146</f>
        <v>-15</v>
      </c>
      <c r="K146" s="501">
        <f>IF(J146&gt;0,J146,)</f>
        <v>0</v>
      </c>
      <c r="L146" s="195"/>
      <c r="M146" s="190"/>
    </row>
    <row r="147" spans="1:13" ht="13.5" thickBot="1">
      <c r="A147" s="499"/>
      <c r="B147" s="499" t="s">
        <v>1159</v>
      </c>
      <c r="C147" s="500">
        <v>190</v>
      </c>
      <c r="D147" s="501">
        <v>210</v>
      </c>
      <c r="E147" s="501">
        <f>D147-C147</f>
        <v>20</v>
      </c>
      <c r="F147" s="502">
        <f>D147/C147-1</f>
        <v>0.10526315789473695</v>
      </c>
      <c r="G147" s="492">
        <v>213</v>
      </c>
      <c r="H147" s="493">
        <f>G147-C147</f>
        <v>23</v>
      </c>
      <c r="I147" s="494">
        <f>G147/C147-1</f>
        <v>0.1210526315789473</v>
      </c>
      <c r="J147" s="495">
        <f>G147-D147</f>
        <v>3</v>
      </c>
      <c r="K147" s="493">
        <f>IF(J147&gt;0,J147,)</f>
        <v>3</v>
      </c>
      <c r="L147" s="496">
        <f>ROUNDDOWN(K147*34325/1000,0)</f>
        <v>102</v>
      </c>
      <c r="M147" s="497">
        <f>L147</f>
        <v>102</v>
      </c>
    </row>
    <row r="148" spans="1:13" ht="12.75">
      <c r="A148" s="499"/>
      <c r="B148" s="499" t="s">
        <v>1160</v>
      </c>
      <c r="C148" s="500">
        <v>12</v>
      </c>
      <c r="D148" s="501">
        <v>20</v>
      </c>
      <c r="E148" s="501">
        <f>D148-C148</f>
        <v>8</v>
      </c>
      <c r="F148" s="502">
        <f>D148/C148-1</f>
        <v>0.6666666666666667</v>
      </c>
      <c r="G148" s="500">
        <v>6</v>
      </c>
      <c r="H148" s="501">
        <f>G148-C148</f>
        <v>-6</v>
      </c>
      <c r="I148" s="502">
        <f>G148/C148-1</f>
        <v>-0.5</v>
      </c>
      <c r="J148" s="514">
        <f>G148-D148</f>
        <v>-14</v>
      </c>
      <c r="K148" s="501">
        <f>IF(J148&gt;0,J148,)</f>
        <v>0</v>
      </c>
      <c r="L148" s="195"/>
      <c r="M148" s="190"/>
    </row>
    <row r="149" spans="1:13" ht="13.5" thickBot="1">
      <c r="A149" s="505"/>
      <c r="B149" s="505" t="s">
        <v>266</v>
      </c>
      <c r="C149" s="506">
        <v>433</v>
      </c>
      <c r="D149" s="507">
        <v>463</v>
      </c>
      <c r="E149" s="507">
        <f>SUM(E145:E148)</f>
        <v>30</v>
      </c>
      <c r="F149" s="516">
        <v>0.06928406466512693</v>
      </c>
      <c r="G149" s="506">
        <f>SUM(G145:G148)</f>
        <v>437</v>
      </c>
      <c r="H149" s="507">
        <f>SUM(H145:H148)</f>
        <v>4</v>
      </c>
      <c r="I149" s="508">
        <f>G149/C149-1</f>
        <v>0.009237875288683695</v>
      </c>
      <c r="J149" s="509">
        <f>G149-D149</f>
        <v>-26</v>
      </c>
      <c r="K149" s="507">
        <f>SUM(K145:K148)</f>
        <v>3</v>
      </c>
      <c r="L149" s="510"/>
      <c r="M149" s="202">
        <f>SUM(M145:M148)</f>
        <v>102</v>
      </c>
    </row>
    <row r="150" spans="1:13" ht="13.5" thickBot="1">
      <c r="A150" s="498"/>
      <c r="B150" s="499"/>
      <c r="C150" s="500"/>
      <c r="D150" s="511"/>
      <c r="E150" s="511">
        <f>D150-C150</f>
        <v>0</v>
      </c>
      <c r="F150" s="512"/>
      <c r="G150" s="500" t="s">
        <v>1181</v>
      </c>
      <c r="H150" s="501"/>
      <c r="I150" s="513"/>
      <c r="J150" s="514"/>
      <c r="K150" s="501"/>
      <c r="L150" s="195"/>
      <c r="M150" s="190"/>
    </row>
    <row r="151" spans="1:13" ht="12.75">
      <c r="A151" s="488"/>
      <c r="B151" s="488" t="s">
        <v>1157</v>
      </c>
      <c r="C151" s="489">
        <v>310.5</v>
      </c>
      <c r="D151" s="490">
        <v>322</v>
      </c>
      <c r="E151" s="490">
        <f>D151-C151</f>
        <v>11.5</v>
      </c>
      <c r="F151" s="502">
        <f>D151/C151-1</f>
        <v>0.03703703703703698</v>
      </c>
      <c r="G151" s="489">
        <v>322</v>
      </c>
      <c r="H151" s="490">
        <f>G151-C151</f>
        <v>11.5</v>
      </c>
      <c r="I151" s="491">
        <f>G151/C151-1</f>
        <v>0.03703703703703698</v>
      </c>
      <c r="J151" s="537">
        <f>G151-D151</f>
        <v>0</v>
      </c>
      <c r="K151" s="490">
        <f>IF(J151&gt;0,J151,)</f>
        <v>0</v>
      </c>
      <c r="L151" s="529">
        <f>ROUNDDOWN(K151*34325/1000,0)</f>
        <v>0</v>
      </c>
      <c r="M151" s="530">
        <f>L151</f>
        <v>0</v>
      </c>
    </row>
    <row r="152" spans="1:13" ht="13.5" thickBot="1">
      <c r="A152" s="498" t="s">
        <v>1128</v>
      </c>
      <c r="B152" s="499" t="s">
        <v>1158</v>
      </c>
      <c r="C152" s="500">
        <v>69</v>
      </c>
      <c r="D152" s="501">
        <v>73</v>
      </c>
      <c r="E152" s="501">
        <f>D152-C152</f>
        <v>4</v>
      </c>
      <c r="F152" s="502">
        <f>D152/C152-1</f>
        <v>0.05797101449275366</v>
      </c>
      <c r="G152" s="500">
        <v>70</v>
      </c>
      <c r="H152" s="501">
        <f>G152-C152</f>
        <v>1</v>
      </c>
      <c r="I152" s="502">
        <f>G152/C152-1</f>
        <v>0.01449275362318847</v>
      </c>
      <c r="J152" s="514">
        <f>G152-D152</f>
        <v>-3</v>
      </c>
      <c r="K152" s="501">
        <f>IF(J152&gt;0,J152,)</f>
        <v>0</v>
      </c>
      <c r="L152" s="195"/>
      <c r="M152" s="190"/>
    </row>
    <row r="153" spans="1:13" ht="13.5" thickBot="1">
      <c r="A153" s="499"/>
      <c r="B153" s="499" t="s">
        <v>1159</v>
      </c>
      <c r="C153" s="500">
        <v>144</v>
      </c>
      <c r="D153" s="501">
        <v>134</v>
      </c>
      <c r="E153" s="501">
        <f>D153-C153</f>
        <v>-10</v>
      </c>
      <c r="F153" s="502">
        <f>D153/C153-1</f>
        <v>-0.06944444444444442</v>
      </c>
      <c r="G153" s="492">
        <v>143.5</v>
      </c>
      <c r="H153" s="493">
        <f>G153-C153</f>
        <v>-0.5</v>
      </c>
      <c r="I153" s="494">
        <f>G153/C153-1</f>
        <v>-0.00347222222222221</v>
      </c>
      <c r="J153" s="495">
        <f>G153-D153</f>
        <v>9.5</v>
      </c>
      <c r="K153" s="493">
        <f>IF(J153&gt;0,J153,)</f>
        <v>9.5</v>
      </c>
      <c r="L153" s="496">
        <f>ROUNDDOWN(K153*34325/1000,0)</f>
        <v>326</v>
      </c>
      <c r="M153" s="497">
        <f>L153</f>
        <v>326</v>
      </c>
    </row>
    <row r="154" spans="1:13" ht="12.75">
      <c r="A154" s="499"/>
      <c r="B154" s="499" t="s">
        <v>1160</v>
      </c>
      <c r="C154" s="500">
        <v>43</v>
      </c>
      <c r="D154" s="501">
        <v>53</v>
      </c>
      <c r="E154" s="501">
        <f>D154-C154</f>
        <v>10</v>
      </c>
      <c r="F154" s="502">
        <f>D154/C154-1</f>
        <v>0.2325581395348837</v>
      </c>
      <c r="G154" s="500">
        <v>42.5</v>
      </c>
      <c r="H154" s="501">
        <f>G154-C154</f>
        <v>-0.5</v>
      </c>
      <c r="I154" s="502">
        <f>G154/C154-1</f>
        <v>-0.011627906976744207</v>
      </c>
      <c r="J154" s="514">
        <f>G154-D154</f>
        <v>-10.5</v>
      </c>
      <c r="K154" s="501">
        <f>IF(J154&gt;0,J154,)</f>
        <v>0</v>
      </c>
      <c r="L154" s="195"/>
      <c r="M154" s="190"/>
    </row>
    <row r="155" spans="1:13" ht="13.5" thickBot="1">
      <c r="A155" s="505"/>
      <c r="B155" s="505" t="s">
        <v>266</v>
      </c>
      <c r="C155" s="506">
        <v>566.5</v>
      </c>
      <c r="D155" s="507">
        <v>582</v>
      </c>
      <c r="E155" s="507">
        <f>SUM(E151:E154)</f>
        <v>15.5</v>
      </c>
      <c r="F155" s="516">
        <v>0.027360988526037078</v>
      </c>
      <c r="G155" s="506">
        <f>SUM(G151:G154)</f>
        <v>578</v>
      </c>
      <c r="H155" s="507">
        <f>SUM(H151:H154)</f>
        <v>11.5</v>
      </c>
      <c r="I155" s="508">
        <f>G155/C155-1</f>
        <v>0.0203000882612534</v>
      </c>
      <c r="J155" s="509">
        <f>G155-D155</f>
        <v>-4</v>
      </c>
      <c r="K155" s="507">
        <f>SUM(K151:K154)</f>
        <v>9.5</v>
      </c>
      <c r="L155" s="510"/>
      <c r="M155" s="202">
        <f>SUM(M151:M154)</f>
        <v>326</v>
      </c>
    </row>
    <row r="156" spans="1:13" ht="13.5" thickBot="1">
      <c r="A156" s="545"/>
      <c r="B156" s="499"/>
      <c r="C156" s="500"/>
      <c r="D156" s="511"/>
      <c r="E156" s="511">
        <f>D156-C156</f>
        <v>0</v>
      </c>
      <c r="F156" s="512"/>
      <c r="G156" s="500" t="s">
        <v>1182</v>
      </c>
      <c r="H156" s="501"/>
      <c r="I156" s="513"/>
      <c r="J156" s="514"/>
      <c r="K156" s="501"/>
      <c r="L156" s="195"/>
      <c r="M156" s="190"/>
    </row>
    <row r="157" spans="1:13" ht="12.75">
      <c r="A157" s="488"/>
      <c r="B157" s="488" t="s">
        <v>1157</v>
      </c>
      <c r="C157" s="489">
        <v>614.5</v>
      </c>
      <c r="D157" s="490">
        <v>1100</v>
      </c>
      <c r="E157" s="490">
        <f>D157-C157</f>
        <v>485.5</v>
      </c>
      <c r="F157" s="502">
        <f>D157/C157-1</f>
        <v>0.790073230268511</v>
      </c>
      <c r="G157" s="489">
        <v>1098</v>
      </c>
      <c r="H157" s="490">
        <f>G157-C157</f>
        <v>483.5</v>
      </c>
      <c r="I157" s="491">
        <f>G157/C157-1</f>
        <v>0.7868185516680228</v>
      </c>
      <c r="J157" s="537">
        <f>G157-D157</f>
        <v>-2</v>
      </c>
      <c r="K157" s="490">
        <f>IF(J157&gt;0,J157,)</f>
        <v>0</v>
      </c>
      <c r="L157" s="529">
        <f>ROUNDDOWN(K157*34325/1000,0)</f>
        <v>0</v>
      </c>
      <c r="M157" s="530">
        <f>L157</f>
        <v>0</v>
      </c>
    </row>
    <row r="158" spans="1:13" ht="12.75">
      <c r="A158" s="498" t="s">
        <v>1130</v>
      </c>
      <c r="B158" s="499" t="s">
        <v>1158</v>
      </c>
      <c r="C158" s="500">
        <v>0</v>
      </c>
      <c r="D158" s="501"/>
      <c r="E158" s="501">
        <f>D158-C158</f>
        <v>0</v>
      </c>
      <c r="F158" s="502" t="e">
        <f>D158/C158-1</f>
        <v>#DIV/0!</v>
      </c>
      <c r="G158" s="500">
        <v>0</v>
      </c>
      <c r="H158" s="501">
        <f>G158-C158</f>
        <v>0</v>
      </c>
      <c r="I158" s="502" t="e">
        <f>G158/C158-1</f>
        <v>#DIV/0!</v>
      </c>
      <c r="J158" s="504">
        <f>G158-D158</f>
        <v>0</v>
      </c>
      <c r="K158" s="501">
        <f>IF(J158&gt;0,J158,)</f>
        <v>0</v>
      </c>
      <c r="L158" s="195"/>
      <c r="M158" s="190"/>
    </row>
    <row r="159" spans="1:13" ht="12.75">
      <c r="A159" s="499"/>
      <c r="B159" s="499" t="s">
        <v>1159</v>
      </c>
      <c r="C159" s="500">
        <v>0</v>
      </c>
      <c r="D159" s="501"/>
      <c r="E159" s="501">
        <f>D159-C159</f>
        <v>0</v>
      </c>
      <c r="F159" s="502" t="e">
        <f>D159/C159-1</f>
        <v>#DIV/0!</v>
      </c>
      <c r="G159" s="500">
        <v>0</v>
      </c>
      <c r="H159" s="501">
        <f>G159-C159</f>
        <v>0</v>
      </c>
      <c r="I159" s="502" t="e">
        <f>G159/C159-1</f>
        <v>#DIV/0!</v>
      </c>
      <c r="J159" s="504">
        <f>G159-D159</f>
        <v>0</v>
      </c>
      <c r="K159" s="501">
        <f>IF(J159&gt;0,J159,)</f>
        <v>0</v>
      </c>
      <c r="L159" s="515">
        <f>ROUNDDOWN(K159*34325/1000,0)</f>
        <v>0</v>
      </c>
      <c r="M159" s="190">
        <f>L159</f>
        <v>0</v>
      </c>
    </row>
    <row r="160" spans="1:13" ht="13.5" thickBot="1">
      <c r="A160" s="546"/>
      <c r="B160" s="546" t="s">
        <v>1160</v>
      </c>
      <c r="C160" s="517">
        <v>0</v>
      </c>
      <c r="D160" s="518"/>
      <c r="E160" s="518">
        <f>D160-C160</f>
        <v>0</v>
      </c>
      <c r="F160" s="502" t="e">
        <f>D160/C160-1</f>
        <v>#DIV/0!</v>
      </c>
      <c r="G160" s="517">
        <v>0</v>
      </c>
      <c r="H160" s="518">
        <f>G160-C160</f>
        <v>0</v>
      </c>
      <c r="I160" s="547" t="e">
        <f>G160/C160-1</f>
        <v>#DIV/0!</v>
      </c>
      <c r="J160" s="548">
        <f>G160-D160</f>
        <v>0</v>
      </c>
      <c r="K160" s="518">
        <f>IF(J160&gt;0,J160,)</f>
        <v>0</v>
      </c>
      <c r="L160" s="520"/>
      <c r="M160" s="521"/>
    </row>
    <row r="161" spans="1:13" ht="13.5" thickBot="1">
      <c r="A161" s="549"/>
      <c r="B161" s="550" t="s">
        <v>266</v>
      </c>
      <c r="C161" s="551">
        <v>614.5</v>
      </c>
      <c r="D161" s="552">
        <v>1100</v>
      </c>
      <c r="E161" s="552">
        <f>SUM(E157:E160)</f>
        <v>485.5</v>
      </c>
      <c r="F161" s="553">
        <v>0.790073230268511</v>
      </c>
      <c r="G161" s="551">
        <f>SUM(G157:G160)</f>
        <v>1098</v>
      </c>
      <c r="H161" s="552">
        <f>SUM(H157:H160)</f>
        <v>483.5</v>
      </c>
      <c r="I161" s="554">
        <f>G161/C161-1</f>
        <v>0.7868185516680228</v>
      </c>
      <c r="J161" s="555">
        <f>G161-D161</f>
        <v>-2</v>
      </c>
      <c r="K161" s="552">
        <f>SUM(K157:K160)</f>
        <v>0</v>
      </c>
      <c r="L161" s="556"/>
      <c r="M161" s="557">
        <f>SUM(M157:M160)</f>
        <v>0</v>
      </c>
    </row>
    <row r="162" spans="1:13" ht="13.5" thickBot="1">
      <c r="A162" s="165"/>
      <c r="C162" s="539"/>
      <c r="D162" s="558"/>
      <c r="E162" s="558"/>
      <c r="F162" s="559"/>
      <c r="G162" s="560"/>
      <c r="H162" s="561"/>
      <c r="I162" s="559"/>
      <c r="J162" s="531"/>
      <c r="K162" s="561"/>
      <c r="L162" s="562"/>
      <c r="M162" s="544"/>
    </row>
    <row r="163" spans="1:13" ht="13.5" thickBot="1">
      <c r="A163" s="563" t="s">
        <v>1157</v>
      </c>
      <c r="B163" s="564"/>
      <c r="C163" s="489">
        <v>133879.5</v>
      </c>
      <c r="D163" s="490">
        <v>158816</v>
      </c>
      <c r="E163" s="501">
        <f>D163-C163</f>
        <v>24936.5</v>
      </c>
      <c r="F163" s="565">
        <v>0.18626077928286255</v>
      </c>
      <c r="G163" s="492">
        <f aca="true" t="shared" si="0" ref="G163:H166">G13+G19+G25+G31+G37+G43+G49+G55+G61+G67+G73+G79+G85+G91+G97+G103+G109+G115+G121+G127+G133+G139+G145+G151+G157</f>
        <v>156651.5</v>
      </c>
      <c r="H163" s="493">
        <f t="shared" si="0"/>
        <v>22772</v>
      </c>
      <c r="I163" s="494"/>
      <c r="J163" s="495">
        <f>G163-D163</f>
        <v>-2164.5</v>
      </c>
      <c r="K163" s="493">
        <f>K13+K19+K25+K31+K37+K43+K49+K55+K61+K67+K73+K79+K85+K91+K97+K103+K109+K115+K121+K127+K133+K139+K145+K151+K157</f>
        <v>2760.5</v>
      </c>
      <c r="L163" s="496">
        <f>L13+L19+L25+L31+L37+L43+L49+L55+L61+L67+L73+L79+L85+L91+L97+L103+L109+L115+L121+L127+L133+L139+L145+L151+L157</f>
        <v>94748</v>
      </c>
      <c r="M163" s="497">
        <f>M13+M19+M25+M31+M37+M43+M49+M55+M61+M67+M73+M79+M85+M91+M97+M103+M109+M115+M121+M127+M133+M139+M145+M151+M157</f>
        <v>47374</v>
      </c>
    </row>
    <row r="164" spans="1:13" ht="13.5" thickBot="1">
      <c r="A164" s="566" t="s">
        <v>1158</v>
      </c>
      <c r="B164" s="567"/>
      <c r="C164" s="500">
        <v>45025.5</v>
      </c>
      <c r="D164" s="501">
        <v>38242</v>
      </c>
      <c r="E164" s="501">
        <f>D164-C164</f>
        <v>-6783.5</v>
      </c>
      <c r="F164" s="522">
        <v>-0.15065907097089426</v>
      </c>
      <c r="G164" s="500">
        <f t="shared" si="0"/>
        <v>36365</v>
      </c>
      <c r="H164" s="501">
        <f t="shared" si="0"/>
        <v>-8660.5</v>
      </c>
      <c r="I164" s="502"/>
      <c r="J164" s="568">
        <f>G164-D164</f>
        <v>-1877</v>
      </c>
      <c r="K164" s="569">
        <f>K14+K20+K26+K32+K38+K44+K50+K56+K62+K68+K74+K80+K86+K92+K98+K104+K110+K116+K122+K128+K134+K140+K146+K152+K158</f>
        <v>154.5</v>
      </c>
      <c r="L164" s="515"/>
      <c r="M164" s="500"/>
    </row>
    <row r="165" spans="1:13" ht="13.5" thickBot="1">
      <c r="A165" s="566" t="s">
        <v>1159</v>
      </c>
      <c r="B165" s="567"/>
      <c r="C165" s="500">
        <v>65295</v>
      </c>
      <c r="D165" s="501">
        <v>68969</v>
      </c>
      <c r="E165" s="501">
        <f>D165-C165</f>
        <v>3674</v>
      </c>
      <c r="F165" s="522">
        <v>0.05626770809403481</v>
      </c>
      <c r="G165" s="492">
        <f t="shared" si="0"/>
        <v>70077.5</v>
      </c>
      <c r="H165" s="493">
        <f t="shared" si="0"/>
        <v>4782.5</v>
      </c>
      <c r="I165" s="494"/>
      <c r="J165" s="495">
        <f>G165-D165</f>
        <v>1108.5</v>
      </c>
      <c r="K165" s="493">
        <f>K15+K21+K27+K33+K39+K45+K51+K57+K63+K69+K75+K81+K87+K93+K99+K105+K111+K117+K123+K129+K135+K141+K147+K153+K159</f>
        <v>2482</v>
      </c>
      <c r="L165" s="496">
        <f>L15+L21+L27+L33+L39+L45+L51+L57+L63+L69+L75+L81+L87+L93+L99+L105+L111+L117+L123+L129+L135+L141+L147+L153+L159</f>
        <v>85188</v>
      </c>
      <c r="M165" s="497">
        <f>M15+M21+M27+M33+M39+M45+M51+M57+M63+M69+M75+M81+M87+M93+M99+M105+M111+M117+M123+M129+M135+M141+M147+M153+M159</f>
        <v>85188</v>
      </c>
    </row>
    <row r="166" spans="1:13" ht="12.75">
      <c r="A166" s="566" t="s">
        <v>1160</v>
      </c>
      <c r="B166" s="567"/>
      <c r="C166" s="500">
        <v>17165</v>
      </c>
      <c r="D166" s="501">
        <v>18771</v>
      </c>
      <c r="E166" s="501">
        <f>D166-C166</f>
        <v>1606</v>
      </c>
      <c r="F166" s="522">
        <v>0.093562481794349</v>
      </c>
      <c r="G166" s="500">
        <f t="shared" si="0"/>
        <v>17660.5</v>
      </c>
      <c r="H166" s="501">
        <f t="shared" si="0"/>
        <v>495.5</v>
      </c>
      <c r="I166" s="502"/>
      <c r="J166" s="568">
        <f>G166-D166</f>
        <v>-1110.5</v>
      </c>
      <c r="K166" s="569">
        <f>K16+K22+K28+K34+K40+K46+K52+K58+K64+K70+K76+K82+K88+K94+K100+K106+K112+K118+K124+K130+K136+K142+K148+K154+K160</f>
        <v>13</v>
      </c>
      <c r="L166" s="515"/>
      <c r="M166" s="500"/>
    </row>
    <row r="167" spans="1:13" ht="13.5" thickBot="1">
      <c r="A167" s="570" t="s">
        <v>1183</v>
      </c>
      <c r="B167" s="571"/>
      <c r="C167" s="506">
        <v>261365</v>
      </c>
      <c r="D167" s="507">
        <v>284798</v>
      </c>
      <c r="E167" s="501">
        <f>D167-C167</f>
        <v>23433</v>
      </c>
      <c r="F167" s="516">
        <v>0.08965622788055017</v>
      </c>
      <c r="G167" s="506">
        <f>G17+G23+G29+G35+G41+G47+G53+G59+G65+G71+G77+G83+G89+G95+G101+G107+G113+G119+G125+G131+G137+G143+G149+G155+G161</f>
        <v>280754.5</v>
      </c>
      <c r="H167" s="507">
        <f>SUM(H163:H166)</f>
        <v>19389.5</v>
      </c>
      <c r="I167" s="508"/>
      <c r="J167" s="572">
        <f>J17+J23+J29+J35+J41+J47+J53+J59+J65+J71+J77+J83+J89+J95+J101+J107+J113+J119+J125+J131+J137+J143+J149+J155+J161</f>
        <v>-4043.5</v>
      </c>
      <c r="K167" s="573">
        <f>SUM(K163:K166)</f>
        <v>5410</v>
      </c>
      <c r="L167" s="574">
        <f>SUM(L163:L166)</f>
        <v>179936</v>
      </c>
      <c r="M167" s="575">
        <f>SUM(M163:M166)</f>
        <v>132562</v>
      </c>
    </row>
    <row r="168" spans="3:13" ht="13.5" thickBot="1">
      <c r="C168" s="576"/>
      <c r="D168" s="561"/>
      <c r="E168" s="561"/>
      <c r="G168" s="576"/>
      <c r="H168" s="449"/>
      <c r="I168" s="449"/>
      <c r="J168" s="449"/>
      <c r="L168" s="453"/>
      <c r="M168" s="561"/>
    </row>
    <row r="169" spans="1:13" ht="16.5" thickBot="1" thickTop="1">
      <c r="A169" s="577" t="s">
        <v>1184</v>
      </c>
      <c r="B169" s="327"/>
      <c r="C169" s="578"/>
      <c r="D169" s="579">
        <v>23433</v>
      </c>
      <c r="E169" s="579"/>
      <c r="F169" s="580">
        <v>0.08965622788055017</v>
      </c>
      <c r="G169" s="581">
        <f>G167/C167-1</f>
        <v>0.07418552598855999</v>
      </c>
      <c r="H169" s="582">
        <f>H167</f>
        <v>19389.5</v>
      </c>
      <c r="I169" s="583"/>
      <c r="J169"/>
      <c r="K169" s="584"/>
      <c r="L169"/>
      <c r="M169" s="585"/>
    </row>
    <row r="170" spans="7:13" ht="13.5" thickBot="1">
      <c r="G170" s="893" t="s">
        <v>1185</v>
      </c>
      <c r="H170" s="894"/>
      <c r="I170" s="586"/>
      <c r="M170" s="561"/>
    </row>
    <row r="171" ht="13.5" thickTop="1"/>
  </sheetData>
  <mergeCells count="7">
    <mergeCell ref="A1:M1"/>
    <mergeCell ref="H11:I11"/>
    <mergeCell ref="G170:H170"/>
    <mergeCell ref="E11:F11"/>
    <mergeCell ref="A6:M6"/>
    <mergeCell ref="A5:M5"/>
    <mergeCell ref="A3:M3"/>
  </mergeCells>
  <printOptions horizontalCentered="1"/>
  <pageMargins left="0.1968503937007874" right="0.1968503937007874" top="0.8661417322834646" bottom="0.12" header="0.5511811023622047" footer="0.15748031496062992"/>
  <pageSetup fitToHeight="14" horizontalDpi="600" verticalDpi="600" orientation="landscape" paperSize="9" scale="70" r:id="rId1"/>
  <headerFooter alignWithMargins="0">
    <oddHeader>&amp;R&amp;"Arial,Kurzíva"Kapitola B.3.I.1
&amp;"Arial,Tučné"Tabulka č. 4/str.&amp;P</oddHeader>
  </headerFooter>
  <rowBreaks count="3" manualBreakCount="3">
    <brk id="47" max="255" man="1"/>
    <brk id="95" max="255" man="1"/>
    <brk id="14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1178"/>
  <sheetViews>
    <sheetView workbookViewId="0" topLeftCell="A1">
      <selection activeCell="D18" sqref="D18"/>
    </sheetView>
  </sheetViews>
  <sheetFormatPr defaultColWidth="9.140625" defaultRowHeight="12.75"/>
  <cols>
    <col min="1" max="1" width="40.421875" style="160" customWidth="1"/>
    <col min="2" max="5" width="9.140625" style="160" customWidth="1"/>
    <col min="6" max="6" width="12.7109375" style="160" bestFit="1" customWidth="1"/>
    <col min="7" max="7" width="16.7109375" style="160" customWidth="1"/>
    <col min="8" max="9" width="13.140625" style="160" customWidth="1"/>
    <col min="10" max="10" width="12.57421875" style="160" bestFit="1" customWidth="1"/>
    <col min="11" max="16384" width="9.140625" style="160" customWidth="1"/>
  </cols>
  <sheetData>
    <row r="1" spans="1:8" ht="45" customHeight="1">
      <c r="A1" s="902" t="s">
        <v>1186</v>
      </c>
      <c r="B1" s="902"/>
      <c r="C1" s="902"/>
      <c r="D1" s="902"/>
      <c r="E1" s="902"/>
      <c r="F1" s="902"/>
      <c r="G1" s="902"/>
      <c r="H1" s="902"/>
    </row>
    <row r="2" ht="12.75">
      <c r="A2"/>
    </row>
    <row r="3" spans="1:8" ht="18">
      <c r="A3" s="904" t="s">
        <v>1187</v>
      </c>
      <c r="B3" s="904"/>
      <c r="C3" s="904"/>
      <c r="D3" s="904"/>
      <c r="E3" s="904"/>
      <c r="F3" s="904"/>
      <c r="G3" s="904"/>
      <c r="H3" s="904"/>
    </row>
    <row r="4" ht="12.75"/>
    <row r="5" spans="1:8" ht="12.75">
      <c r="A5" s="903" t="s">
        <v>1188</v>
      </c>
      <c r="B5" s="903"/>
      <c r="C5" s="903"/>
      <c r="D5" s="903"/>
      <c r="E5" s="903"/>
      <c r="F5" s="903"/>
      <c r="G5" s="903"/>
      <c r="H5" s="903"/>
    </row>
    <row r="6" spans="1:8" ht="12.75">
      <c r="A6" s="903" t="s">
        <v>1189</v>
      </c>
      <c r="B6" s="903"/>
      <c r="C6" s="903"/>
      <c r="D6" s="903"/>
      <c r="E6" s="903"/>
      <c r="F6" s="903"/>
      <c r="G6" s="903"/>
      <c r="H6" s="903"/>
    </row>
    <row r="7" spans="1:8" ht="12.75" customHeight="1">
      <c r="A7" s="903" t="s">
        <v>1190</v>
      </c>
      <c r="B7" s="903"/>
      <c r="C7" s="903"/>
      <c r="D7" s="903"/>
      <c r="E7" s="903"/>
      <c r="F7" s="903"/>
      <c r="G7" s="903"/>
      <c r="H7" s="903"/>
    </row>
    <row r="8" spans="1:8" ht="25.5" customHeight="1">
      <c r="A8" s="903" t="s">
        <v>1191</v>
      </c>
      <c r="B8" s="903"/>
      <c r="C8" s="903"/>
      <c r="D8" s="903"/>
      <c r="E8" s="903"/>
      <c r="F8" s="903"/>
      <c r="G8" s="903"/>
      <c r="H8" s="903"/>
    </row>
    <row r="9" spans="1:8" ht="12.75" customHeight="1">
      <c r="A9" s="903" t="s">
        <v>124</v>
      </c>
      <c r="B9" s="903"/>
      <c r="C9" s="903"/>
      <c r="D9" s="903"/>
      <c r="E9" s="903"/>
      <c r="F9" s="903"/>
      <c r="G9" s="903"/>
      <c r="H9" s="903"/>
    </row>
    <row r="10" spans="1:8" ht="25.5" customHeight="1">
      <c r="A10" s="903" t="s">
        <v>1192</v>
      </c>
      <c r="B10" s="903"/>
      <c r="C10" s="903"/>
      <c r="D10" s="903"/>
      <c r="E10" s="903"/>
      <c r="F10" s="903"/>
      <c r="G10" s="903"/>
      <c r="H10" s="903"/>
    </row>
    <row r="11" spans="1:10" ht="12.75">
      <c r="A11" s="588"/>
      <c r="B11" s="588"/>
      <c r="C11" s="588"/>
      <c r="D11" s="588"/>
      <c r="E11" s="588"/>
      <c r="F11"/>
      <c r="J11" s="589"/>
    </row>
    <row r="12" spans="1:6" ht="12.75">
      <c r="A12" s="588"/>
      <c r="B12" s="588"/>
      <c r="C12" s="588"/>
      <c r="D12" s="588"/>
      <c r="E12" s="588"/>
      <c r="F12"/>
    </row>
    <row r="13" spans="1:8" ht="29.25">
      <c r="A13" s="590" t="s">
        <v>1193</v>
      </c>
      <c r="B13" s="590" t="s">
        <v>1194</v>
      </c>
      <c r="C13" s="590" t="s">
        <v>1195</v>
      </c>
      <c r="D13" s="590" t="s">
        <v>1196</v>
      </c>
      <c r="E13" s="590" t="s">
        <v>1197</v>
      </c>
      <c r="F13" s="590" t="s">
        <v>1198</v>
      </c>
      <c r="G13" s="590" t="s">
        <v>1199</v>
      </c>
      <c r="H13" s="591" t="s">
        <v>1200</v>
      </c>
    </row>
    <row r="14" spans="1:8" ht="2.25" customHeight="1">
      <c r="A14" s="590"/>
      <c r="B14" s="590"/>
      <c r="C14" s="590"/>
      <c r="D14" s="590"/>
      <c r="E14" s="590"/>
      <c r="F14" s="590"/>
      <c r="G14" s="590"/>
      <c r="H14" s="591"/>
    </row>
    <row r="15" spans="1:8" ht="12.75">
      <c r="A15" s="897" t="s">
        <v>1201</v>
      </c>
      <c r="B15" s="898"/>
      <c r="C15" s="898"/>
      <c r="D15" s="898"/>
      <c r="E15" s="899"/>
      <c r="F15" s="165"/>
      <c r="G15" s="165"/>
      <c r="H15" s="592"/>
    </row>
    <row r="16" spans="1:8" ht="12.75">
      <c r="A16" s="593" t="s">
        <v>1202</v>
      </c>
      <c r="B16" s="594" t="s">
        <v>299</v>
      </c>
      <c r="C16" s="594" t="s">
        <v>1203</v>
      </c>
      <c r="D16" s="595">
        <v>1.65</v>
      </c>
      <c r="E16" s="596">
        <v>47</v>
      </c>
      <c r="F16" s="408">
        <f aca="true" t="shared" si="0" ref="F16:F21">D16*E16</f>
        <v>77.55</v>
      </c>
      <c r="G16" s="187">
        <f aca="true" t="shared" si="1" ref="G16:G79">F16*$H$1176/$F$1174</f>
        <v>1001632.9388923075</v>
      </c>
      <c r="H16" s="597"/>
    </row>
    <row r="17" spans="1:8" ht="12.75">
      <c r="A17" s="593" t="s">
        <v>1202</v>
      </c>
      <c r="B17" s="594" t="s">
        <v>303</v>
      </c>
      <c r="C17" s="594" t="s">
        <v>1203</v>
      </c>
      <c r="D17" s="595">
        <v>2.25</v>
      </c>
      <c r="E17" s="596">
        <v>63</v>
      </c>
      <c r="F17" s="408">
        <f t="shared" si="0"/>
        <v>141.75</v>
      </c>
      <c r="G17" s="187">
        <f t="shared" si="1"/>
        <v>1830837.7703157265</v>
      </c>
      <c r="H17" s="597"/>
    </row>
    <row r="18" spans="1:8" ht="12.75">
      <c r="A18" s="593" t="s">
        <v>1202</v>
      </c>
      <c r="B18" s="594" t="s">
        <v>380</v>
      </c>
      <c r="C18" s="594" t="s">
        <v>1204</v>
      </c>
      <c r="D18" s="595">
        <v>2.8</v>
      </c>
      <c r="E18" s="596">
        <v>226</v>
      </c>
      <c r="F18" s="408">
        <f t="shared" si="0"/>
        <v>632.8</v>
      </c>
      <c r="G18" s="187">
        <f t="shared" si="1"/>
        <v>8173221.453656379</v>
      </c>
      <c r="H18" s="597"/>
    </row>
    <row r="19" spans="1:8" ht="12.75">
      <c r="A19" s="593" t="s">
        <v>1202</v>
      </c>
      <c r="B19" s="594" t="s">
        <v>382</v>
      </c>
      <c r="C19" s="594" t="s">
        <v>1204</v>
      </c>
      <c r="D19" s="595">
        <v>2.8</v>
      </c>
      <c r="E19" s="596">
        <v>31</v>
      </c>
      <c r="F19" s="408">
        <f t="shared" si="0"/>
        <v>86.8</v>
      </c>
      <c r="G19" s="187">
        <f t="shared" si="1"/>
        <v>1121105.5976254325</v>
      </c>
      <c r="H19" s="597"/>
    </row>
    <row r="20" spans="1:8" ht="12.75">
      <c r="A20" s="593" t="s">
        <v>1202</v>
      </c>
      <c r="B20" s="594" t="s">
        <v>426</v>
      </c>
      <c r="C20" s="594" t="s">
        <v>1205</v>
      </c>
      <c r="D20" s="595">
        <v>1.65</v>
      </c>
      <c r="E20" s="596">
        <v>26</v>
      </c>
      <c r="F20" s="408">
        <f t="shared" si="0"/>
        <v>42.9</v>
      </c>
      <c r="G20" s="187">
        <f t="shared" si="1"/>
        <v>554094.8172595743</v>
      </c>
      <c r="H20" s="597"/>
    </row>
    <row r="21" spans="1:8" ht="12.75">
      <c r="A21" s="593" t="s">
        <v>1202</v>
      </c>
      <c r="B21" s="594" t="s">
        <v>428</v>
      </c>
      <c r="C21" s="594" t="s">
        <v>1205</v>
      </c>
      <c r="D21" s="595">
        <v>2.25</v>
      </c>
      <c r="E21" s="596">
        <v>6</v>
      </c>
      <c r="F21" s="408">
        <f t="shared" si="0"/>
        <v>13.5</v>
      </c>
      <c r="G21" s="187">
        <f t="shared" si="1"/>
        <v>174365.5019348311</v>
      </c>
      <c r="H21" s="597"/>
    </row>
    <row r="22" spans="1:8" ht="12.75">
      <c r="A22" s="593" t="s">
        <v>1202</v>
      </c>
      <c r="B22" s="594" t="s">
        <v>470</v>
      </c>
      <c r="C22" s="594" t="s">
        <v>221</v>
      </c>
      <c r="D22" s="595">
        <v>2.8</v>
      </c>
      <c r="E22" s="596">
        <v>8</v>
      </c>
      <c r="F22" s="408">
        <f aca="true" t="shared" si="2" ref="F22:F31">D22*E22*1.5</f>
        <v>33.599999999999994</v>
      </c>
      <c r="G22" s="187">
        <f t="shared" si="1"/>
        <v>433976.36037113506</v>
      </c>
      <c r="H22" s="597"/>
    </row>
    <row r="23" spans="1:8" ht="12.75">
      <c r="A23" s="593" t="s">
        <v>1202</v>
      </c>
      <c r="B23" s="594" t="s">
        <v>493</v>
      </c>
      <c r="C23" s="594" t="s">
        <v>221</v>
      </c>
      <c r="D23" s="595">
        <v>2.25</v>
      </c>
      <c r="E23" s="596">
        <v>9</v>
      </c>
      <c r="F23" s="408">
        <f t="shared" si="2"/>
        <v>30.375</v>
      </c>
      <c r="G23" s="187">
        <f t="shared" si="1"/>
        <v>392322.37935336994</v>
      </c>
      <c r="H23" s="597"/>
    </row>
    <row r="24" spans="1:8" ht="12.75">
      <c r="A24" s="593" t="s">
        <v>1202</v>
      </c>
      <c r="B24" s="594" t="s">
        <v>497</v>
      </c>
      <c r="C24" s="594" t="s">
        <v>221</v>
      </c>
      <c r="D24" s="595">
        <v>2.25</v>
      </c>
      <c r="E24" s="596">
        <v>4</v>
      </c>
      <c r="F24" s="408">
        <f t="shared" si="2"/>
        <v>13.5</v>
      </c>
      <c r="G24" s="187">
        <f t="shared" si="1"/>
        <v>174365.5019348311</v>
      </c>
      <c r="H24" s="597"/>
    </row>
    <row r="25" spans="1:8" ht="12.75">
      <c r="A25" s="593" t="s">
        <v>1202</v>
      </c>
      <c r="B25" s="594" t="s">
        <v>514</v>
      </c>
      <c r="C25" s="594" t="s">
        <v>221</v>
      </c>
      <c r="D25" s="595">
        <v>1.65</v>
      </c>
      <c r="E25" s="596">
        <v>1</v>
      </c>
      <c r="F25" s="408">
        <f t="shared" si="2"/>
        <v>2.4749999999999996</v>
      </c>
      <c r="G25" s="187">
        <f t="shared" si="1"/>
        <v>31967.00868805236</v>
      </c>
      <c r="H25" s="597"/>
    </row>
    <row r="26" spans="1:8" ht="12.75">
      <c r="A26" s="593" t="s">
        <v>1202</v>
      </c>
      <c r="B26" s="594" t="s">
        <v>520</v>
      </c>
      <c r="C26" s="594" t="s">
        <v>221</v>
      </c>
      <c r="D26" s="595">
        <v>2.8</v>
      </c>
      <c r="E26" s="596">
        <v>3</v>
      </c>
      <c r="F26" s="408">
        <f t="shared" si="2"/>
        <v>12.599999999999998</v>
      </c>
      <c r="G26" s="187">
        <f t="shared" si="1"/>
        <v>162741.13513917566</v>
      </c>
      <c r="H26" s="597"/>
    </row>
    <row r="27" spans="1:8" ht="12.75">
      <c r="A27" s="593" t="s">
        <v>1202</v>
      </c>
      <c r="B27" s="594" t="s">
        <v>522</v>
      </c>
      <c r="C27" s="594" t="s">
        <v>221</v>
      </c>
      <c r="D27" s="595">
        <v>2.25</v>
      </c>
      <c r="E27" s="596">
        <v>14</v>
      </c>
      <c r="F27" s="408">
        <f t="shared" si="2"/>
        <v>47.25</v>
      </c>
      <c r="G27" s="187">
        <f t="shared" si="1"/>
        <v>610279.2567719088</v>
      </c>
      <c r="H27" s="597"/>
    </row>
    <row r="28" spans="1:8" ht="12.75">
      <c r="A28" s="593" t="s">
        <v>1202</v>
      </c>
      <c r="B28" s="594" t="s">
        <v>526</v>
      </c>
      <c r="C28" s="594" t="s">
        <v>221</v>
      </c>
      <c r="D28" s="595">
        <v>2.8</v>
      </c>
      <c r="E28" s="596">
        <v>6</v>
      </c>
      <c r="F28" s="408">
        <f t="shared" si="2"/>
        <v>25.199999999999996</v>
      </c>
      <c r="G28" s="187">
        <f t="shared" si="1"/>
        <v>325482.2702783513</v>
      </c>
      <c r="H28" s="597"/>
    </row>
    <row r="29" spans="1:8" ht="12.75">
      <c r="A29" s="593" t="s">
        <v>1202</v>
      </c>
      <c r="B29" s="594" t="s">
        <v>528</v>
      </c>
      <c r="C29" s="594" t="s">
        <v>221</v>
      </c>
      <c r="D29" s="595">
        <v>2.8</v>
      </c>
      <c r="E29" s="596">
        <v>1</v>
      </c>
      <c r="F29" s="408">
        <f t="shared" si="2"/>
        <v>4.199999999999999</v>
      </c>
      <c r="G29" s="187">
        <f t="shared" si="1"/>
        <v>54247.04504639188</v>
      </c>
      <c r="H29" s="597"/>
    </row>
    <row r="30" spans="1:8" ht="12.75">
      <c r="A30" s="593" t="s">
        <v>1202</v>
      </c>
      <c r="B30" s="594" t="s">
        <v>530</v>
      </c>
      <c r="C30" s="594" t="s">
        <v>221</v>
      </c>
      <c r="D30" s="595">
        <v>2.8</v>
      </c>
      <c r="E30" s="596">
        <v>2</v>
      </c>
      <c r="F30" s="408">
        <f t="shared" si="2"/>
        <v>8.399999999999999</v>
      </c>
      <c r="G30" s="187">
        <f t="shared" si="1"/>
        <v>108494.09009278376</v>
      </c>
      <c r="H30" s="597"/>
    </row>
    <row r="31" spans="1:8" ht="12.75">
      <c r="A31" s="593" t="s">
        <v>1202</v>
      </c>
      <c r="B31" s="594" t="s">
        <v>571</v>
      </c>
      <c r="C31" s="594" t="s">
        <v>221</v>
      </c>
      <c r="D31" s="595">
        <v>2.25</v>
      </c>
      <c r="E31" s="596">
        <v>1</v>
      </c>
      <c r="F31" s="408">
        <f t="shared" si="2"/>
        <v>3.375</v>
      </c>
      <c r="G31" s="187">
        <f t="shared" si="1"/>
        <v>43591.37548370777</v>
      </c>
      <c r="H31" s="597"/>
    </row>
    <row r="32" spans="1:8" ht="12.75">
      <c r="A32" s="593" t="s">
        <v>1206</v>
      </c>
      <c r="B32" s="594" t="s">
        <v>299</v>
      </c>
      <c r="C32" s="594" t="s">
        <v>1203</v>
      </c>
      <c r="D32" s="595">
        <v>1.65</v>
      </c>
      <c r="E32" s="596">
        <v>23</v>
      </c>
      <c r="F32" s="408">
        <f>D32*E32</f>
        <v>37.949999999999996</v>
      </c>
      <c r="G32" s="187">
        <f t="shared" si="1"/>
        <v>490160.79988346953</v>
      </c>
      <c r="H32" s="597"/>
    </row>
    <row r="33" spans="1:8" ht="12.75">
      <c r="A33" s="593" t="s">
        <v>1206</v>
      </c>
      <c r="B33" s="594" t="s">
        <v>303</v>
      </c>
      <c r="C33" s="594" t="s">
        <v>1203</v>
      </c>
      <c r="D33" s="595">
        <v>2.25</v>
      </c>
      <c r="E33" s="596">
        <v>42</v>
      </c>
      <c r="F33" s="408">
        <f>D33*E33</f>
        <v>94.5</v>
      </c>
      <c r="G33" s="187">
        <f t="shared" si="1"/>
        <v>1220558.5135438177</v>
      </c>
      <c r="H33" s="597"/>
    </row>
    <row r="34" spans="1:8" ht="12.75">
      <c r="A34" s="593" t="s">
        <v>1206</v>
      </c>
      <c r="B34" s="594" t="s">
        <v>380</v>
      </c>
      <c r="C34" s="594" t="s">
        <v>1204</v>
      </c>
      <c r="D34" s="595">
        <v>2.8</v>
      </c>
      <c r="E34" s="596">
        <v>93</v>
      </c>
      <c r="F34" s="408">
        <f>D34*E34</f>
        <v>260.4</v>
      </c>
      <c r="G34" s="187">
        <f t="shared" si="1"/>
        <v>3363316.792876297</v>
      </c>
      <c r="H34" s="597"/>
    </row>
    <row r="35" spans="1:8" ht="12.75">
      <c r="A35" s="593" t="s">
        <v>1206</v>
      </c>
      <c r="B35" s="594" t="s">
        <v>495</v>
      </c>
      <c r="C35" s="594" t="s">
        <v>221</v>
      </c>
      <c r="D35" s="595">
        <v>2.25</v>
      </c>
      <c r="E35" s="596">
        <v>1</v>
      </c>
      <c r="F35" s="408">
        <f aca="true" t="shared" si="3" ref="F35:F40">D35*E35*1.5</f>
        <v>3.375</v>
      </c>
      <c r="G35" s="187">
        <f t="shared" si="1"/>
        <v>43591.37548370777</v>
      </c>
      <c r="H35" s="597"/>
    </row>
    <row r="36" spans="1:8" ht="12.75">
      <c r="A36" s="593" t="s">
        <v>1206</v>
      </c>
      <c r="B36" s="594" t="s">
        <v>520</v>
      </c>
      <c r="C36" s="594" t="s">
        <v>221</v>
      </c>
      <c r="D36" s="595">
        <v>2.8</v>
      </c>
      <c r="E36" s="596">
        <v>1</v>
      </c>
      <c r="F36" s="408">
        <f t="shared" si="3"/>
        <v>4.199999999999999</v>
      </c>
      <c r="G36" s="187">
        <f t="shared" si="1"/>
        <v>54247.04504639188</v>
      </c>
      <c r="H36" s="597"/>
    </row>
    <row r="37" spans="1:8" ht="12.75">
      <c r="A37" s="593" t="s">
        <v>1206</v>
      </c>
      <c r="B37" s="594" t="s">
        <v>522</v>
      </c>
      <c r="C37" s="594" t="s">
        <v>221</v>
      </c>
      <c r="D37" s="595">
        <v>2.25</v>
      </c>
      <c r="E37" s="596">
        <v>2</v>
      </c>
      <c r="F37" s="408">
        <f t="shared" si="3"/>
        <v>6.75</v>
      </c>
      <c r="G37" s="187">
        <f t="shared" si="1"/>
        <v>87182.75096741554</v>
      </c>
      <c r="H37" s="597"/>
    </row>
    <row r="38" spans="1:8" ht="12.75">
      <c r="A38" s="593" t="s">
        <v>1206</v>
      </c>
      <c r="B38" s="594" t="s">
        <v>526</v>
      </c>
      <c r="C38" s="594" t="s">
        <v>221</v>
      </c>
      <c r="D38" s="595">
        <v>2.8</v>
      </c>
      <c r="E38" s="596">
        <v>5</v>
      </c>
      <c r="F38" s="408">
        <f t="shared" si="3"/>
        <v>21</v>
      </c>
      <c r="G38" s="187">
        <f t="shared" si="1"/>
        <v>271235.2252319595</v>
      </c>
      <c r="H38" s="597"/>
    </row>
    <row r="39" spans="1:8" ht="12.75">
      <c r="A39" s="593" t="s">
        <v>1206</v>
      </c>
      <c r="B39" s="594" t="s">
        <v>528</v>
      </c>
      <c r="C39" s="594" t="s">
        <v>221</v>
      </c>
      <c r="D39" s="595">
        <v>2.8</v>
      </c>
      <c r="E39" s="596">
        <v>1</v>
      </c>
      <c r="F39" s="408">
        <f t="shared" si="3"/>
        <v>4.199999999999999</v>
      </c>
      <c r="G39" s="187">
        <f t="shared" si="1"/>
        <v>54247.04504639188</v>
      </c>
      <c r="H39" s="597"/>
    </row>
    <row r="40" spans="1:8" ht="12.75">
      <c r="A40" s="593" t="s">
        <v>1206</v>
      </c>
      <c r="B40" s="594" t="s">
        <v>571</v>
      </c>
      <c r="C40" s="594" t="s">
        <v>221</v>
      </c>
      <c r="D40" s="595">
        <v>2.25</v>
      </c>
      <c r="E40" s="596">
        <v>1</v>
      </c>
      <c r="F40" s="408">
        <f t="shared" si="3"/>
        <v>3.375</v>
      </c>
      <c r="G40" s="187">
        <f t="shared" si="1"/>
        <v>43591.37548370777</v>
      </c>
      <c r="H40" s="597"/>
    </row>
    <row r="41" spans="1:8" ht="12.75">
      <c r="A41" s="593" t="s">
        <v>1207</v>
      </c>
      <c r="B41" s="594" t="s">
        <v>303</v>
      </c>
      <c r="C41" s="594" t="s">
        <v>1203</v>
      </c>
      <c r="D41" s="595">
        <v>2.25</v>
      </c>
      <c r="E41" s="596">
        <v>27</v>
      </c>
      <c r="F41" s="408">
        <f>D41*E41</f>
        <v>60.75</v>
      </c>
      <c r="G41" s="187">
        <f t="shared" si="1"/>
        <v>784644.7587067399</v>
      </c>
      <c r="H41" s="597"/>
    </row>
    <row r="42" spans="1:8" ht="12.75">
      <c r="A42" s="593" t="s">
        <v>1207</v>
      </c>
      <c r="B42" s="594" t="s">
        <v>380</v>
      </c>
      <c r="C42" s="594" t="s">
        <v>1204</v>
      </c>
      <c r="D42" s="595">
        <v>2.8</v>
      </c>
      <c r="E42" s="596">
        <v>119</v>
      </c>
      <c r="F42" s="408">
        <f>D42*E42</f>
        <v>333.2</v>
      </c>
      <c r="G42" s="187">
        <f t="shared" si="1"/>
        <v>4303598.907013757</v>
      </c>
      <c r="H42" s="597"/>
    </row>
    <row r="43" spans="1:8" ht="12.75">
      <c r="A43" s="593" t="s">
        <v>1207</v>
      </c>
      <c r="B43" s="594" t="s">
        <v>470</v>
      </c>
      <c r="C43" s="594" t="s">
        <v>221</v>
      </c>
      <c r="D43" s="595">
        <v>2.8</v>
      </c>
      <c r="E43" s="596">
        <v>2</v>
      </c>
      <c r="F43" s="408">
        <f>D43*E43*1.5</f>
        <v>8.399999999999999</v>
      </c>
      <c r="G43" s="187">
        <f t="shared" si="1"/>
        <v>108494.09009278376</v>
      </c>
      <c r="H43" s="597"/>
    </row>
    <row r="44" spans="1:8" ht="12.75">
      <c r="A44" s="593" t="s">
        <v>1207</v>
      </c>
      <c r="B44" s="594" t="s">
        <v>493</v>
      </c>
      <c r="C44" s="594" t="s">
        <v>221</v>
      </c>
      <c r="D44" s="595">
        <v>2.25</v>
      </c>
      <c r="E44" s="596">
        <v>3</v>
      </c>
      <c r="F44" s="408">
        <f>D44*E44*1.5</f>
        <v>10.125</v>
      </c>
      <c r="G44" s="187">
        <f t="shared" si="1"/>
        <v>130774.12645112332</v>
      </c>
      <c r="H44" s="597"/>
    </row>
    <row r="45" spans="1:8" ht="12.75">
      <c r="A45" s="593" t="s">
        <v>1207</v>
      </c>
      <c r="B45" s="594" t="s">
        <v>497</v>
      </c>
      <c r="C45" s="594" t="s">
        <v>221</v>
      </c>
      <c r="D45" s="595">
        <v>2.25</v>
      </c>
      <c r="E45" s="596">
        <v>4</v>
      </c>
      <c r="F45" s="408">
        <f>D45*E45*1.5</f>
        <v>13.5</v>
      </c>
      <c r="G45" s="187">
        <f t="shared" si="1"/>
        <v>174365.5019348311</v>
      </c>
      <c r="H45" s="597"/>
    </row>
    <row r="46" spans="1:8" ht="12.75">
      <c r="A46" s="593" t="s">
        <v>1207</v>
      </c>
      <c r="B46" s="594" t="s">
        <v>520</v>
      </c>
      <c r="C46" s="594" t="s">
        <v>221</v>
      </c>
      <c r="D46" s="595">
        <v>2.8</v>
      </c>
      <c r="E46" s="596">
        <v>4</v>
      </c>
      <c r="F46" s="408">
        <f>D46*E46*1.5</f>
        <v>16.799999999999997</v>
      </c>
      <c r="G46" s="187">
        <f t="shared" si="1"/>
        <v>216988.18018556753</v>
      </c>
      <c r="H46" s="597"/>
    </row>
    <row r="47" spans="1:8" ht="12.75">
      <c r="A47" s="593" t="s">
        <v>1207</v>
      </c>
      <c r="B47" s="594" t="s">
        <v>522</v>
      </c>
      <c r="C47" s="594" t="s">
        <v>221</v>
      </c>
      <c r="D47" s="595">
        <v>2.25</v>
      </c>
      <c r="E47" s="596">
        <v>4</v>
      </c>
      <c r="F47" s="408">
        <f>D47*E47*1.5</f>
        <v>13.5</v>
      </c>
      <c r="G47" s="187">
        <f t="shared" si="1"/>
        <v>174365.5019348311</v>
      </c>
      <c r="H47" s="597"/>
    </row>
    <row r="48" spans="1:8" ht="12.75">
      <c r="A48" s="593" t="s">
        <v>1208</v>
      </c>
      <c r="B48" s="594" t="s">
        <v>299</v>
      </c>
      <c r="C48" s="594" t="s">
        <v>1203</v>
      </c>
      <c r="D48" s="595">
        <v>1.65</v>
      </c>
      <c r="E48" s="596">
        <v>54</v>
      </c>
      <c r="F48" s="408">
        <f>D48*E48</f>
        <v>89.1</v>
      </c>
      <c r="G48" s="187">
        <f t="shared" si="1"/>
        <v>1150812.3127698852</v>
      </c>
      <c r="H48" s="597"/>
    </row>
    <row r="49" spans="1:8" ht="12.75">
      <c r="A49" s="593" t="s">
        <v>1208</v>
      </c>
      <c r="B49" s="594" t="s">
        <v>380</v>
      </c>
      <c r="C49" s="594" t="s">
        <v>1204</v>
      </c>
      <c r="D49" s="595">
        <v>2.8</v>
      </c>
      <c r="E49" s="596">
        <v>136</v>
      </c>
      <c r="F49" s="408">
        <f>D49*E49</f>
        <v>380.79999999999995</v>
      </c>
      <c r="G49" s="187">
        <f t="shared" si="1"/>
        <v>4918398.750872864</v>
      </c>
      <c r="H49" s="597"/>
    </row>
    <row r="50" spans="1:8" ht="12.75">
      <c r="A50" s="593" t="s">
        <v>1208</v>
      </c>
      <c r="B50" s="594" t="s">
        <v>382</v>
      </c>
      <c r="C50" s="594" t="s">
        <v>1204</v>
      </c>
      <c r="D50" s="595">
        <v>2.8</v>
      </c>
      <c r="E50" s="596">
        <v>18</v>
      </c>
      <c r="F50" s="408">
        <f>D50*E50</f>
        <v>50.4</v>
      </c>
      <c r="G50" s="187">
        <f t="shared" si="1"/>
        <v>650964.5405567028</v>
      </c>
      <c r="H50" s="597"/>
    </row>
    <row r="51" spans="1:8" ht="12.75">
      <c r="A51" s="593" t="s">
        <v>1208</v>
      </c>
      <c r="B51" s="594" t="s">
        <v>518</v>
      </c>
      <c r="C51" s="594" t="s">
        <v>221</v>
      </c>
      <c r="D51" s="595">
        <v>2.8</v>
      </c>
      <c r="E51" s="596">
        <v>11</v>
      </c>
      <c r="F51" s="408">
        <f>D51*E51*1.5</f>
        <v>46.199999999999996</v>
      </c>
      <c r="G51" s="187">
        <f t="shared" si="1"/>
        <v>596717.4955103107</v>
      </c>
      <c r="H51" s="597"/>
    </row>
    <row r="52" spans="1:8" ht="12.75">
      <c r="A52" s="593" t="s">
        <v>1208</v>
      </c>
      <c r="B52" s="594" t="s">
        <v>519</v>
      </c>
      <c r="C52" s="594" t="s">
        <v>221</v>
      </c>
      <c r="D52" s="595">
        <v>2.8</v>
      </c>
      <c r="E52" s="596">
        <v>2</v>
      </c>
      <c r="F52" s="408">
        <f>D52*E52*1.5</f>
        <v>8.399999999999999</v>
      </c>
      <c r="G52" s="187">
        <f t="shared" si="1"/>
        <v>108494.09009278376</v>
      </c>
      <c r="H52" s="597"/>
    </row>
    <row r="53" spans="1:8" ht="12.75">
      <c r="A53" s="593" t="s">
        <v>1209</v>
      </c>
      <c r="B53" s="594" t="s">
        <v>299</v>
      </c>
      <c r="C53" s="594" t="s">
        <v>1203</v>
      </c>
      <c r="D53" s="595">
        <v>1.65</v>
      </c>
      <c r="E53" s="596">
        <v>57</v>
      </c>
      <c r="F53" s="408">
        <f>D53*E53</f>
        <v>94.05</v>
      </c>
      <c r="G53" s="187">
        <f t="shared" si="1"/>
        <v>1214746.33014599</v>
      </c>
      <c r="H53" s="597"/>
    </row>
    <row r="54" spans="1:8" ht="12.75">
      <c r="A54" s="593" t="s">
        <v>1209</v>
      </c>
      <c r="B54" s="594" t="s">
        <v>380</v>
      </c>
      <c r="C54" s="594" t="s">
        <v>1204</v>
      </c>
      <c r="D54" s="595">
        <v>2.8</v>
      </c>
      <c r="E54" s="596">
        <v>106</v>
      </c>
      <c r="F54" s="408">
        <f>D54*E54</f>
        <v>296.79999999999995</v>
      </c>
      <c r="G54" s="187">
        <f t="shared" si="1"/>
        <v>3833457.8499450264</v>
      </c>
      <c r="H54" s="597"/>
    </row>
    <row r="55" spans="1:8" ht="12.75">
      <c r="A55" s="593" t="s">
        <v>1209</v>
      </c>
      <c r="B55" s="594" t="s">
        <v>382</v>
      </c>
      <c r="C55" s="594" t="s">
        <v>1204</v>
      </c>
      <c r="D55" s="595">
        <v>2.8</v>
      </c>
      <c r="E55" s="596">
        <v>26</v>
      </c>
      <c r="F55" s="408">
        <f>D55*E55</f>
        <v>72.8</v>
      </c>
      <c r="G55" s="187">
        <f t="shared" si="1"/>
        <v>940282.1141374595</v>
      </c>
      <c r="H55" s="597"/>
    </row>
    <row r="56" spans="1:8" ht="12.75">
      <c r="A56" s="593" t="s">
        <v>1209</v>
      </c>
      <c r="B56" s="594" t="s">
        <v>518</v>
      </c>
      <c r="C56" s="594" t="s">
        <v>221</v>
      </c>
      <c r="D56" s="595">
        <v>2.8</v>
      </c>
      <c r="E56" s="596">
        <v>15</v>
      </c>
      <c r="F56" s="408">
        <f>D56*E56*1.5</f>
        <v>63</v>
      </c>
      <c r="G56" s="187">
        <f t="shared" si="1"/>
        <v>813705.6756958785</v>
      </c>
      <c r="H56" s="597"/>
    </row>
    <row r="57" spans="1:8" ht="12.75">
      <c r="A57" s="593" t="s">
        <v>1209</v>
      </c>
      <c r="B57" s="594" t="s">
        <v>519</v>
      </c>
      <c r="C57" s="594" t="s">
        <v>221</v>
      </c>
      <c r="D57" s="595">
        <v>2.8</v>
      </c>
      <c r="E57" s="596">
        <v>1</v>
      </c>
      <c r="F57" s="408">
        <f>D57*E57*1.5</f>
        <v>4.199999999999999</v>
      </c>
      <c r="G57" s="187">
        <f t="shared" si="1"/>
        <v>54247.04504639188</v>
      </c>
      <c r="H57" s="597"/>
    </row>
    <row r="58" spans="1:8" ht="12.75">
      <c r="A58" s="593" t="s">
        <v>1209</v>
      </c>
      <c r="B58" s="594" t="s">
        <v>540</v>
      </c>
      <c r="C58" s="594" t="s">
        <v>221</v>
      </c>
      <c r="D58" s="595">
        <v>2.8</v>
      </c>
      <c r="E58" s="596">
        <v>2</v>
      </c>
      <c r="F58" s="408">
        <f>D58*E58*1.5</f>
        <v>8.399999999999999</v>
      </c>
      <c r="G58" s="187">
        <f t="shared" si="1"/>
        <v>108494.09009278376</v>
      </c>
      <c r="H58" s="597"/>
    </row>
    <row r="59" spans="1:8" ht="12.75">
      <c r="A59" s="593" t="s">
        <v>1209</v>
      </c>
      <c r="B59" s="594" t="s">
        <v>554</v>
      </c>
      <c r="C59" s="594" t="s">
        <v>221</v>
      </c>
      <c r="D59" s="595">
        <v>2.8</v>
      </c>
      <c r="E59" s="596">
        <v>1</v>
      </c>
      <c r="F59" s="408">
        <f>D59*E59*1.5</f>
        <v>4.199999999999999</v>
      </c>
      <c r="G59" s="187">
        <f t="shared" si="1"/>
        <v>54247.04504639188</v>
      </c>
      <c r="H59" s="597"/>
    </row>
    <row r="60" spans="1:8" ht="12.75">
      <c r="A60" s="593" t="s">
        <v>1209</v>
      </c>
      <c r="B60" s="594" t="s">
        <v>566</v>
      </c>
      <c r="C60" s="594" t="s">
        <v>221</v>
      </c>
      <c r="D60" s="595">
        <v>2.8</v>
      </c>
      <c r="E60" s="596">
        <v>2</v>
      </c>
      <c r="F60" s="408">
        <f>D60*E60*1.5</f>
        <v>8.399999999999999</v>
      </c>
      <c r="G60" s="187">
        <f t="shared" si="1"/>
        <v>108494.09009278376</v>
      </c>
      <c r="H60" s="597"/>
    </row>
    <row r="61" spans="1:8" ht="12.75">
      <c r="A61" s="593" t="s">
        <v>1210</v>
      </c>
      <c r="B61" s="594" t="s">
        <v>297</v>
      </c>
      <c r="C61" s="594" t="s">
        <v>1203</v>
      </c>
      <c r="D61" s="595">
        <v>2.25</v>
      </c>
      <c r="E61" s="596">
        <v>37</v>
      </c>
      <c r="F61" s="408">
        <f>D61*E61</f>
        <v>83.25</v>
      </c>
      <c r="G61" s="187">
        <f t="shared" si="1"/>
        <v>1075253.928598125</v>
      </c>
      <c r="H61" s="597"/>
    </row>
    <row r="62" spans="1:8" ht="12.75">
      <c r="A62" s="593" t="s">
        <v>1210</v>
      </c>
      <c r="B62" s="594" t="s">
        <v>386</v>
      </c>
      <c r="C62" s="594" t="s">
        <v>1204</v>
      </c>
      <c r="D62" s="595">
        <v>2.25</v>
      </c>
      <c r="E62" s="596">
        <v>157</v>
      </c>
      <c r="F62" s="408">
        <f>D62*E62</f>
        <v>353.25</v>
      </c>
      <c r="G62" s="187">
        <f t="shared" si="1"/>
        <v>4562563.967294747</v>
      </c>
      <c r="H62" s="597"/>
    </row>
    <row r="63" spans="1:8" ht="12.75">
      <c r="A63" s="593" t="s">
        <v>1210</v>
      </c>
      <c r="B63" s="594" t="s">
        <v>388</v>
      </c>
      <c r="C63" s="594" t="s">
        <v>1204</v>
      </c>
      <c r="D63" s="595">
        <v>2.25</v>
      </c>
      <c r="E63" s="596">
        <v>18</v>
      </c>
      <c r="F63" s="408">
        <f>D63*E63</f>
        <v>40.5</v>
      </c>
      <c r="G63" s="187">
        <f t="shared" si="1"/>
        <v>523096.50580449327</v>
      </c>
      <c r="H63" s="597"/>
    </row>
    <row r="64" spans="1:8" ht="12.75">
      <c r="A64" s="593" t="s">
        <v>1210</v>
      </c>
      <c r="B64" s="594" t="s">
        <v>464</v>
      </c>
      <c r="C64" s="594" t="s">
        <v>221</v>
      </c>
      <c r="D64" s="595">
        <v>2.8</v>
      </c>
      <c r="E64" s="596">
        <v>3</v>
      </c>
      <c r="F64" s="408">
        <f>D64*E64*1.5</f>
        <v>12.599999999999998</v>
      </c>
      <c r="G64" s="187">
        <f t="shared" si="1"/>
        <v>162741.13513917566</v>
      </c>
      <c r="H64" s="597"/>
    </row>
    <row r="65" spans="1:8" ht="12.75">
      <c r="A65" s="593" t="s">
        <v>1210</v>
      </c>
      <c r="B65" s="594" t="s">
        <v>469</v>
      </c>
      <c r="C65" s="594" t="s">
        <v>221</v>
      </c>
      <c r="D65" s="595">
        <v>2.8</v>
      </c>
      <c r="E65" s="596">
        <v>3</v>
      </c>
      <c r="F65" s="408">
        <f>D65*E65*1.5</f>
        <v>12.599999999999998</v>
      </c>
      <c r="G65" s="187">
        <f t="shared" si="1"/>
        <v>162741.13513917566</v>
      </c>
      <c r="H65" s="597"/>
    </row>
    <row r="66" spans="1:8" ht="12.75">
      <c r="A66" s="593" t="s">
        <v>1210</v>
      </c>
      <c r="B66" s="594" t="s">
        <v>570</v>
      </c>
      <c r="C66" s="594" t="s">
        <v>221</v>
      </c>
      <c r="D66" s="595">
        <v>2.25</v>
      </c>
      <c r="E66" s="596">
        <v>18</v>
      </c>
      <c r="F66" s="408">
        <f>D66*E66*1.5</f>
        <v>60.75</v>
      </c>
      <c r="G66" s="187">
        <f t="shared" si="1"/>
        <v>784644.7587067399</v>
      </c>
      <c r="H66" s="597"/>
    </row>
    <row r="67" spans="1:8" ht="12.75">
      <c r="A67" s="593" t="s">
        <v>1211</v>
      </c>
      <c r="B67" s="594" t="s">
        <v>305</v>
      </c>
      <c r="C67" s="594" t="s">
        <v>1203</v>
      </c>
      <c r="D67" s="595">
        <v>1</v>
      </c>
      <c r="E67" s="596">
        <v>13</v>
      </c>
      <c r="F67" s="408">
        <f aca="true" t="shared" si="4" ref="F67:F96">D67*E67</f>
        <v>13</v>
      </c>
      <c r="G67" s="187">
        <f t="shared" si="1"/>
        <v>167907.5203816892</v>
      </c>
      <c r="H67" s="597"/>
    </row>
    <row r="68" spans="1:8" ht="12.75">
      <c r="A68" s="593" t="s">
        <v>1211</v>
      </c>
      <c r="B68" s="594" t="s">
        <v>313</v>
      </c>
      <c r="C68" s="594" t="s">
        <v>1203</v>
      </c>
      <c r="D68" s="595">
        <v>1</v>
      </c>
      <c r="E68" s="596">
        <v>1</v>
      </c>
      <c r="F68" s="408">
        <f t="shared" si="4"/>
        <v>1</v>
      </c>
      <c r="G68" s="187">
        <f t="shared" si="1"/>
        <v>12915.963106283785</v>
      </c>
      <c r="H68" s="597"/>
    </row>
    <row r="69" spans="1:8" ht="12.75">
      <c r="A69" s="593" t="s">
        <v>1211</v>
      </c>
      <c r="B69" s="594" t="s">
        <v>321</v>
      </c>
      <c r="C69" s="594" t="s">
        <v>1203</v>
      </c>
      <c r="D69" s="595">
        <v>1</v>
      </c>
      <c r="E69" s="596">
        <v>16</v>
      </c>
      <c r="F69" s="408">
        <f t="shared" si="4"/>
        <v>16</v>
      </c>
      <c r="G69" s="187">
        <f t="shared" si="1"/>
        <v>206655.40970054056</v>
      </c>
      <c r="H69" s="597"/>
    </row>
    <row r="70" spans="1:8" ht="12.75">
      <c r="A70" s="593" t="s">
        <v>1211</v>
      </c>
      <c r="B70" s="594" t="s">
        <v>323</v>
      </c>
      <c r="C70" s="594" t="s">
        <v>1203</v>
      </c>
      <c r="D70" s="595">
        <v>1</v>
      </c>
      <c r="E70" s="596">
        <v>43</v>
      </c>
      <c r="F70" s="408">
        <f t="shared" si="4"/>
        <v>43</v>
      </c>
      <c r="G70" s="187">
        <f t="shared" si="1"/>
        <v>555386.4135702028</v>
      </c>
      <c r="H70" s="597"/>
    </row>
    <row r="71" spans="1:8" ht="12.75">
      <c r="A71" s="593" t="s">
        <v>1211</v>
      </c>
      <c r="B71" s="594" t="s">
        <v>325</v>
      </c>
      <c r="C71" s="594" t="s">
        <v>1203</v>
      </c>
      <c r="D71" s="595">
        <v>1</v>
      </c>
      <c r="E71" s="596">
        <v>30</v>
      </c>
      <c r="F71" s="408">
        <f t="shared" si="4"/>
        <v>30</v>
      </c>
      <c r="G71" s="187">
        <f t="shared" si="1"/>
        <v>387478.8931885135</v>
      </c>
      <c r="H71" s="597"/>
    </row>
    <row r="72" spans="1:8" ht="12.75">
      <c r="A72" s="593" t="s">
        <v>1211</v>
      </c>
      <c r="B72" s="594" t="s">
        <v>329</v>
      </c>
      <c r="C72" s="594" t="s">
        <v>1203</v>
      </c>
      <c r="D72" s="595">
        <v>1.2</v>
      </c>
      <c r="E72" s="596">
        <v>18</v>
      </c>
      <c r="F72" s="408">
        <f t="shared" si="4"/>
        <v>21.599999999999998</v>
      </c>
      <c r="G72" s="187">
        <f t="shared" si="1"/>
        <v>278984.8030957297</v>
      </c>
      <c r="H72" s="597"/>
    </row>
    <row r="73" spans="1:8" ht="12.75">
      <c r="A73" s="593" t="s">
        <v>1211</v>
      </c>
      <c r="B73" s="594" t="s">
        <v>331</v>
      </c>
      <c r="C73" s="594" t="s">
        <v>1203</v>
      </c>
      <c r="D73" s="595">
        <v>1.2</v>
      </c>
      <c r="E73" s="596">
        <v>5</v>
      </c>
      <c r="F73" s="408">
        <f t="shared" si="4"/>
        <v>6</v>
      </c>
      <c r="G73" s="187">
        <f t="shared" si="1"/>
        <v>77495.77863770271</v>
      </c>
      <c r="H73" s="597"/>
    </row>
    <row r="74" spans="1:8" ht="12.75">
      <c r="A74" s="593" t="s">
        <v>1211</v>
      </c>
      <c r="B74" s="594" t="s">
        <v>333</v>
      </c>
      <c r="C74" s="594" t="s">
        <v>1203</v>
      </c>
      <c r="D74" s="595">
        <v>1.2</v>
      </c>
      <c r="E74" s="596">
        <v>5</v>
      </c>
      <c r="F74" s="408">
        <f t="shared" si="4"/>
        <v>6</v>
      </c>
      <c r="G74" s="187">
        <f t="shared" si="1"/>
        <v>77495.77863770271</v>
      </c>
      <c r="H74" s="597"/>
    </row>
    <row r="75" spans="1:8" ht="12.75">
      <c r="A75" s="593" t="s">
        <v>1211</v>
      </c>
      <c r="B75" s="594" t="s">
        <v>337</v>
      </c>
      <c r="C75" s="594" t="s">
        <v>1203</v>
      </c>
      <c r="D75" s="595">
        <v>1</v>
      </c>
      <c r="E75" s="596">
        <v>19</v>
      </c>
      <c r="F75" s="408">
        <f t="shared" si="4"/>
        <v>19</v>
      </c>
      <c r="G75" s="187">
        <f t="shared" si="1"/>
        <v>245403.2990193919</v>
      </c>
      <c r="H75" s="597"/>
    </row>
    <row r="76" spans="1:8" ht="12.75">
      <c r="A76" s="593" t="s">
        <v>1211</v>
      </c>
      <c r="B76" s="594" t="s">
        <v>390</v>
      </c>
      <c r="C76" s="594" t="s">
        <v>1204</v>
      </c>
      <c r="D76" s="595">
        <v>1</v>
      </c>
      <c r="E76" s="596">
        <v>8</v>
      </c>
      <c r="F76" s="408">
        <f t="shared" si="4"/>
        <v>8</v>
      </c>
      <c r="G76" s="187">
        <f t="shared" si="1"/>
        <v>103327.70485027028</v>
      </c>
      <c r="H76" s="597"/>
    </row>
    <row r="77" spans="1:8" ht="12.75">
      <c r="A77" s="593" t="s">
        <v>1211</v>
      </c>
      <c r="B77" s="594" t="s">
        <v>391</v>
      </c>
      <c r="C77" s="594" t="s">
        <v>1204</v>
      </c>
      <c r="D77" s="595">
        <v>1</v>
      </c>
      <c r="E77" s="596">
        <v>83</v>
      </c>
      <c r="F77" s="408">
        <f t="shared" si="4"/>
        <v>83</v>
      </c>
      <c r="G77" s="187">
        <f t="shared" si="1"/>
        <v>1072024.937821554</v>
      </c>
      <c r="H77" s="597"/>
    </row>
    <row r="78" spans="1:8" ht="12.75">
      <c r="A78" s="593" t="s">
        <v>1211</v>
      </c>
      <c r="B78" s="594" t="s">
        <v>393</v>
      </c>
      <c r="C78" s="594" t="s">
        <v>1204</v>
      </c>
      <c r="D78" s="595">
        <v>1</v>
      </c>
      <c r="E78" s="596">
        <v>3</v>
      </c>
      <c r="F78" s="408">
        <f t="shared" si="4"/>
        <v>3</v>
      </c>
      <c r="G78" s="187">
        <f t="shared" si="1"/>
        <v>38747.889318851354</v>
      </c>
      <c r="H78" s="597"/>
    </row>
    <row r="79" spans="1:8" ht="12.75">
      <c r="A79" s="593" t="s">
        <v>1211</v>
      </c>
      <c r="B79" s="594" t="s">
        <v>394</v>
      </c>
      <c r="C79" s="594" t="s">
        <v>1204</v>
      </c>
      <c r="D79" s="595">
        <v>1</v>
      </c>
      <c r="E79" s="596">
        <v>3</v>
      </c>
      <c r="F79" s="408">
        <f t="shared" si="4"/>
        <v>3</v>
      </c>
      <c r="G79" s="187">
        <f t="shared" si="1"/>
        <v>38747.889318851354</v>
      </c>
      <c r="H79" s="597"/>
    </row>
    <row r="80" spans="1:8" ht="12.75">
      <c r="A80" s="593" t="s">
        <v>1211</v>
      </c>
      <c r="B80" s="594" t="s">
        <v>395</v>
      </c>
      <c r="C80" s="594" t="s">
        <v>1204</v>
      </c>
      <c r="D80" s="595">
        <v>1</v>
      </c>
      <c r="E80" s="596">
        <v>15</v>
      </c>
      <c r="F80" s="408">
        <f t="shared" si="4"/>
        <v>15</v>
      </c>
      <c r="G80" s="187">
        <f aca="true" t="shared" si="5" ref="G80:G143">F80*$H$1176/$F$1174</f>
        <v>193739.44659425676</v>
      </c>
      <c r="H80" s="597"/>
    </row>
    <row r="81" spans="1:8" ht="12.75">
      <c r="A81" s="593" t="s">
        <v>1211</v>
      </c>
      <c r="B81" s="594" t="s">
        <v>396</v>
      </c>
      <c r="C81" s="594" t="s">
        <v>1204</v>
      </c>
      <c r="D81" s="595">
        <v>1</v>
      </c>
      <c r="E81" s="596">
        <v>19</v>
      </c>
      <c r="F81" s="408">
        <f t="shared" si="4"/>
        <v>19</v>
      </c>
      <c r="G81" s="187">
        <f t="shared" si="5"/>
        <v>245403.2990193919</v>
      </c>
      <c r="H81" s="597"/>
    </row>
    <row r="82" spans="1:8" ht="12.75">
      <c r="A82" s="593" t="s">
        <v>1211</v>
      </c>
      <c r="B82" s="594" t="s">
        <v>399</v>
      </c>
      <c r="C82" s="594" t="s">
        <v>1204</v>
      </c>
      <c r="D82" s="595">
        <v>1</v>
      </c>
      <c r="E82" s="596">
        <v>57</v>
      </c>
      <c r="F82" s="408">
        <f t="shared" si="4"/>
        <v>57</v>
      </c>
      <c r="G82" s="187">
        <f t="shared" si="5"/>
        <v>736209.8970581758</v>
      </c>
      <c r="H82" s="597"/>
    </row>
    <row r="83" spans="1:8" ht="12.75">
      <c r="A83" s="593" t="s">
        <v>1211</v>
      </c>
      <c r="B83" s="594" t="s">
        <v>400</v>
      </c>
      <c r="C83" s="594" t="s">
        <v>1204</v>
      </c>
      <c r="D83" s="595">
        <v>1</v>
      </c>
      <c r="E83" s="596">
        <v>41</v>
      </c>
      <c r="F83" s="408">
        <f t="shared" si="4"/>
        <v>41</v>
      </c>
      <c r="G83" s="187">
        <f t="shared" si="5"/>
        <v>529554.4873576352</v>
      </c>
      <c r="H83" s="597"/>
    </row>
    <row r="84" spans="1:8" ht="12.75">
      <c r="A84" s="593" t="s">
        <v>1211</v>
      </c>
      <c r="B84" s="594" t="s">
        <v>401</v>
      </c>
      <c r="C84" s="594" t="s">
        <v>1204</v>
      </c>
      <c r="D84" s="595">
        <v>1.2</v>
      </c>
      <c r="E84" s="596">
        <v>129</v>
      </c>
      <c r="F84" s="408">
        <f t="shared" si="4"/>
        <v>154.79999999999998</v>
      </c>
      <c r="G84" s="187">
        <f t="shared" si="5"/>
        <v>1999391.0888527294</v>
      </c>
      <c r="H84" s="597"/>
    </row>
    <row r="85" spans="1:8" ht="12.75">
      <c r="A85" s="593" t="s">
        <v>1211</v>
      </c>
      <c r="B85" s="594" t="s">
        <v>402</v>
      </c>
      <c r="C85" s="594" t="s">
        <v>1204</v>
      </c>
      <c r="D85" s="595">
        <v>1.2</v>
      </c>
      <c r="E85" s="596">
        <v>9</v>
      </c>
      <c r="F85" s="408">
        <f t="shared" si="4"/>
        <v>10.799999999999999</v>
      </c>
      <c r="G85" s="187">
        <f t="shared" si="5"/>
        <v>139492.40154786484</v>
      </c>
      <c r="H85" s="597"/>
    </row>
    <row r="86" spans="1:8" ht="12.75">
      <c r="A86" s="593" t="s">
        <v>1211</v>
      </c>
      <c r="B86" s="594" t="s">
        <v>403</v>
      </c>
      <c r="C86" s="594" t="s">
        <v>1204</v>
      </c>
      <c r="D86" s="595">
        <v>1.2</v>
      </c>
      <c r="E86" s="596">
        <v>9</v>
      </c>
      <c r="F86" s="408">
        <f t="shared" si="4"/>
        <v>10.799999999999999</v>
      </c>
      <c r="G86" s="187">
        <f t="shared" si="5"/>
        <v>139492.40154786484</v>
      </c>
      <c r="H86" s="597"/>
    </row>
    <row r="87" spans="1:8" ht="12.75">
      <c r="A87" s="593" t="s">
        <v>1211</v>
      </c>
      <c r="B87" s="594" t="s">
        <v>406</v>
      </c>
      <c r="C87" s="594" t="s">
        <v>1204</v>
      </c>
      <c r="D87" s="595">
        <v>1</v>
      </c>
      <c r="E87" s="596">
        <v>47</v>
      </c>
      <c r="F87" s="408">
        <f t="shared" si="4"/>
        <v>47</v>
      </c>
      <c r="G87" s="187">
        <f t="shared" si="5"/>
        <v>607050.2659953379</v>
      </c>
      <c r="H87" s="597"/>
    </row>
    <row r="88" spans="1:8" ht="12.75">
      <c r="A88" s="593" t="s">
        <v>1211</v>
      </c>
      <c r="B88" s="594" t="s">
        <v>409</v>
      </c>
      <c r="C88" s="594" t="s">
        <v>1204</v>
      </c>
      <c r="D88" s="595">
        <v>1.2</v>
      </c>
      <c r="E88" s="596">
        <v>83</v>
      </c>
      <c r="F88" s="408">
        <f t="shared" si="4"/>
        <v>99.6</v>
      </c>
      <c r="G88" s="187">
        <f t="shared" si="5"/>
        <v>1286429.925385865</v>
      </c>
      <c r="H88" s="597"/>
    </row>
    <row r="89" spans="1:8" ht="12.75">
      <c r="A89" s="593" t="s">
        <v>1211</v>
      </c>
      <c r="B89" s="594" t="s">
        <v>412</v>
      </c>
      <c r="C89" s="594" t="s">
        <v>1204</v>
      </c>
      <c r="D89" s="595">
        <v>1</v>
      </c>
      <c r="E89" s="596">
        <v>51</v>
      </c>
      <c r="F89" s="408">
        <f t="shared" si="4"/>
        <v>51</v>
      </c>
      <c r="G89" s="187">
        <f t="shared" si="5"/>
        <v>658714.1184204731</v>
      </c>
      <c r="H89" s="597"/>
    </row>
    <row r="90" spans="1:8" ht="12.75">
      <c r="A90" s="593" t="s">
        <v>1211</v>
      </c>
      <c r="B90" s="594" t="s">
        <v>413</v>
      </c>
      <c r="C90" s="594" t="s">
        <v>1204</v>
      </c>
      <c r="D90" s="595">
        <v>1</v>
      </c>
      <c r="E90" s="596">
        <v>79</v>
      </c>
      <c r="F90" s="408">
        <f t="shared" si="4"/>
        <v>79</v>
      </c>
      <c r="G90" s="187">
        <f t="shared" si="5"/>
        <v>1020361.0853964189</v>
      </c>
      <c r="H90" s="597"/>
    </row>
    <row r="91" spans="1:8" ht="12.75">
      <c r="A91" s="593" t="s">
        <v>1211</v>
      </c>
      <c r="B91" s="594" t="s">
        <v>429</v>
      </c>
      <c r="C91" s="594" t="s">
        <v>1205</v>
      </c>
      <c r="D91" s="595">
        <v>1</v>
      </c>
      <c r="E91" s="596">
        <v>3</v>
      </c>
      <c r="F91" s="408">
        <f t="shared" si="4"/>
        <v>3</v>
      </c>
      <c r="G91" s="187">
        <f t="shared" si="5"/>
        <v>38747.889318851354</v>
      </c>
      <c r="H91" s="597"/>
    </row>
    <row r="92" spans="1:8" ht="12.75">
      <c r="A92" s="593" t="s">
        <v>1211</v>
      </c>
      <c r="B92" s="594" t="s">
        <v>435</v>
      </c>
      <c r="C92" s="594" t="s">
        <v>1205</v>
      </c>
      <c r="D92" s="595">
        <v>1</v>
      </c>
      <c r="E92" s="596">
        <v>4</v>
      </c>
      <c r="F92" s="408">
        <f t="shared" si="4"/>
        <v>4</v>
      </c>
      <c r="G92" s="187">
        <f t="shared" si="5"/>
        <v>51663.85242513514</v>
      </c>
      <c r="H92" s="597"/>
    </row>
    <row r="93" spans="1:8" ht="12.75">
      <c r="A93" s="593" t="s">
        <v>1211</v>
      </c>
      <c r="B93" s="594" t="s">
        <v>436</v>
      </c>
      <c r="C93" s="594" t="s">
        <v>1205</v>
      </c>
      <c r="D93" s="595">
        <v>1</v>
      </c>
      <c r="E93" s="596">
        <v>5</v>
      </c>
      <c r="F93" s="408">
        <f t="shared" si="4"/>
        <v>5</v>
      </c>
      <c r="G93" s="187">
        <f t="shared" si="5"/>
        <v>64579.81553141892</v>
      </c>
      <c r="H93" s="597"/>
    </row>
    <row r="94" spans="1:8" ht="12.75">
      <c r="A94" s="593" t="s">
        <v>1211</v>
      </c>
      <c r="B94" s="594" t="s">
        <v>437</v>
      </c>
      <c r="C94" s="594" t="s">
        <v>1205</v>
      </c>
      <c r="D94" s="595">
        <v>1</v>
      </c>
      <c r="E94" s="596">
        <v>9</v>
      </c>
      <c r="F94" s="408">
        <f t="shared" si="4"/>
        <v>9</v>
      </c>
      <c r="G94" s="187">
        <f t="shared" si="5"/>
        <v>116243.66795655407</v>
      </c>
      <c r="H94" s="597"/>
    </row>
    <row r="95" spans="1:8" ht="12.75">
      <c r="A95" s="593" t="s">
        <v>1211</v>
      </c>
      <c r="B95" s="594" t="s">
        <v>438</v>
      </c>
      <c r="C95" s="594" t="s">
        <v>1205</v>
      </c>
      <c r="D95" s="595">
        <v>1</v>
      </c>
      <c r="E95" s="596">
        <v>21</v>
      </c>
      <c r="F95" s="408">
        <f t="shared" si="4"/>
        <v>21</v>
      </c>
      <c r="G95" s="187">
        <f t="shared" si="5"/>
        <v>271235.2252319595</v>
      </c>
      <c r="H95" s="597"/>
    </row>
    <row r="96" spans="1:8" ht="12.75">
      <c r="A96" s="593" t="s">
        <v>1211</v>
      </c>
      <c r="B96" s="594" t="s">
        <v>440</v>
      </c>
      <c r="C96" s="594" t="s">
        <v>1205</v>
      </c>
      <c r="D96" s="595">
        <v>1.2</v>
      </c>
      <c r="E96" s="596">
        <v>2</v>
      </c>
      <c r="F96" s="408">
        <f t="shared" si="4"/>
        <v>2.4</v>
      </c>
      <c r="G96" s="187">
        <f t="shared" si="5"/>
        <v>30998.311455081082</v>
      </c>
      <c r="H96" s="597"/>
    </row>
    <row r="97" spans="1:8" ht="12.75">
      <c r="A97" s="593" t="s">
        <v>1211</v>
      </c>
      <c r="B97" s="594" t="s">
        <v>573</v>
      </c>
      <c r="C97" s="594" t="s">
        <v>221</v>
      </c>
      <c r="D97" s="595">
        <v>1</v>
      </c>
      <c r="E97" s="596">
        <v>8</v>
      </c>
      <c r="F97" s="408">
        <f aca="true" t="shared" si="6" ref="F97:F104">D97*E97*1.5</f>
        <v>12</v>
      </c>
      <c r="G97" s="187">
        <f t="shared" si="5"/>
        <v>154991.55727540542</v>
      </c>
      <c r="H97" s="597"/>
    </row>
    <row r="98" spans="1:8" ht="12.75">
      <c r="A98" s="593" t="s">
        <v>1211</v>
      </c>
      <c r="B98" s="594" t="s">
        <v>579</v>
      </c>
      <c r="C98" s="594" t="s">
        <v>221</v>
      </c>
      <c r="D98" s="595">
        <v>1</v>
      </c>
      <c r="E98" s="596">
        <v>1</v>
      </c>
      <c r="F98" s="408">
        <f t="shared" si="6"/>
        <v>1.5</v>
      </c>
      <c r="G98" s="187">
        <f t="shared" si="5"/>
        <v>19373.944659425677</v>
      </c>
      <c r="H98" s="597"/>
    </row>
    <row r="99" spans="1:8" ht="12.75">
      <c r="A99" s="593" t="s">
        <v>1211</v>
      </c>
      <c r="B99" s="594" t="s">
        <v>584</v>
      </c>
      <c r="C99" s="594" t="s">
        <v>221</v>
      </c>
      <c r="D99" s="595">
        <v>1</v>
      </c>
      <c r="E99" s="596">
        <v>32</v>
      </c>
      <c r="F99" s="408">
        <f t="shared" si="6"/>
        <v>48</v>
      </c>
      <c r="G99" s="187">
        <f t="shared" si="5"/>
        <v>619966.2291016217</v>
      </c>
      <c r="H99" s="597"/>
    </row>
    <row r="100" spans="1:8" ht="12.75">
      <c r="A100" s="593" t="s">
        <v>1211</v>
      </c>
      <c r="B100" s="594" t="s">
        <v>585</v>
      </c>
      <c r="C100" s="594" t="s">
        <v>221</v>
      </c>
      <c r="D100" s="595">
        <v>1</v>
      </c>
      <c r="E100" s="596">
        <v>2</v>
      </c>
      <c r="F100" s="408">
        <f t="shared" si="6"/>
        <v>3</v>
      </c>
      <c r="G100" s="187">
        <f t="shared" si="5"/>
        <v>38747.889318851354</v>
      </c>
      <c r="H100" s="597"/>
    </row>
    <row r="101" spans="1:8" ht="12.75">
      <c r="A101" s="593" t="s">
        <v>1211</v>
      </c>
      <c r="B101" s="594" t="s">
        <v>587</v>
      </c>
      <c r="C101" s="594" t="s">
        <v>221</v>
      </c>
      <c r="D101" s="595">
        <v>1.2</v>
      </c>
      <c r="E101" s="596">
        <v>24</v>
      </c>
      <c r="F101" s="408">
        <f t="shared" si="6"/>
        <v>43.199999999999996</v>
      </c>
      <c r="G101" s="187">
        <f t="shared" si="5"/>
        <v>557969.6061914593</v>
      </c>
      <c r="H101" s="597"/>
    </row>
    <row r="102" spans="1:8" ht="12.75">
      <c r="A102" s="593" t="s">
        <v>1211</v>
      </c>
      <c r="B102" s="594" t="s">
        <v>590</v>
      </c>
      <c r="C102" s="594" t="s">
        <v>221</v>
      </c>
      <c r="D102" s="595">
        <v>1</v>
      </c>
      <c r="E102" s="596">
        <v>5</v>
      </c>
      <c r="F102" s="408">
        <f t="shared" si="6"/>
        <v>7.5</v>
      </c>
      <c r="G102" s="187">
        <f t="shared" si="5"/>
        <v>96869.72329712838</v>
      </c>
      <c r="H102" s="597"/>
    </row>
    <row r="103" spans="1:8" ht="12.75">
      <c r="A103" s="593" t="s">
        <v>1211</v>
      </c>
      <c r="B103" s="594" t="s">
        <v>592</v>
      </c>
      <c r="C103" s="594" t="s">
        <v>221</v>
      </c>
      <c r="D103" s="595">
        <v>1</v>
      </c>
      <c r="E103" s="596">
        <v>4</v>
      </c>
      <c r="F103" s="408">
        <f t="shared" si="6"/>
        <v>6</v>
      </c>
      <c r="G103" s="187">
        <f t="shared" si="5"/>
        <v>77495.77863770271</v>
      </c>
      <c r="H103" s="597"/>
    </row>
    <row r="104" spans="1:8" ht="12.75">
      <c r="A104" s="593" t="s">
        <v>1211</v>
      </c>
      <c r="B104" s="594" t="s">
        <v>593</v>
      </c>
      <c r="C104" s="594" t="s">
        <v>221</v>
      </c>
      <c r="D104" s="595">
        <v>1</v>
      </c>
      <c r="E104" s="596">
        <v>14</v>
      </c>
      <c r="F104" s="408">
        <f t="shared" si="6"/>
        <v>21</v>
      </c>
      <c r="G104" s="187">
        <f t="shared" si="5"/>
        <v>271235.2252319595</v>
      </c>
      <c r="H104" s="597"/>
    </row>
    <row r="105" spans="1:8" ht="12.75">
      <c r="A105" s="593" t="s">
        <v>1212</v>
      </c>
      <c r="B105" s="594" t="s">
        <v>397</v>
      </c>
      <c r="C105" s="594" t="s">
        <v>1204</v>
      </c>
      <c r="D105" s="595">
        <v>1</v>
      </c>
      <c r="E105" s="596">
        <v>454</v>
      </c>
      <c r="F105" s="408">
        <f>D105*E105</f>
        <v>454</v>
      </c>
      <c r="G105" s="187">
        <f t="shared" si="5"/>
        <v>5863847.250252838</v>
      </c>
      <c r="H105" s="597"/>
    </row>
    <row r="106" spans="1:8" ht="12.75">
      <c r="A106" s="593" t="s">
        <v>1212</v>
      </c>
      <c r="B106" s="594" t="s">
        <v>582</v>
      </c>
      <c r="C106" s="594" t="s">
        <v>221</v>
      </c>
      <c r="D106" s="595">
        <v>1</v>
      </c>
      <c r="E106" s="596">
        <v>18</v>
      </c>
      <c r="F106" s="408">
        <f>D106*E106*1.5</f>
        <v>27</v>
      </c>
      <c r="G106" s="187">
        <f t="shared" si="5"/>
        <v>348731.0038696622</v>
      </c>
      <c r="H106" s="597"/>
    </row>
    <row r="107" spans="1:8" ht="12.75">
      <c r="A107" s="593" t="s">
        <v>1213</v>
      </c>
      <c r="B107" s="594" t="s">
        <v>313</v>
      </c>
      <c r="C107" s="594" t="s">
        <v>1203</v>
      </c>
      <c r="D107" s="595">
        <v>1</v>
      </c>
      <c r="E107" s="596">
        <v>51</v>
      </c>
      <c r="F107" s="408">
        <f aca="true" t="shared" si="7" ref="F107:F117">D107*E107</f>
        <v>51</v>
      </c>
      <c r="G107" s="187">
        <f t="shared" si="5"/>
        <v>658714.1184204731</v>
      </c>
      <c r="H107" s="597"/>
    </row>
    <row r="108" spans="1:8" ht="12.75">
      <c r="A108" s="593" t="s">
        <v>1213</v>
      </c>
      <c r="B108" s="594" t="s">
        <v>315</v>
      </c>
      <c r="C108" s="594" t="s">
        <v>1203</v>
      </c>
      <c r="D108" s="595">
        <v>1</v>
      </c>
      <c r="E108" s="596">
        <v>52</v>
      </c>
      <c r="F108" s="408">
        <f t="shared" si="7"/>
        <v>52</v>
      </c>
      <c r="G108" s="187">
        <f t="shared" si="5"/>
        <v>671630.0815267568</v>
      </c>
      <c r="H108" s="597"/>
    </row>
    <row r="109" spans="1:8" ht="12.75">
      <c r="A109" s="593" t="s">
        <v>1213</v>
      </c>
      <c r="B109" s="594" t="s">
        <v>317</v>
      </c>
      <c r="C109" s="594" t="s">
        <v>1203</v>
      </c>
      <c r="D109" s="595">
        <v>1</v>
      </c>
      <c r="E109" s="596">
        <v>54</v>
      </c>
      <c r="F109" s="408">
        <f t="shared" si="7"/>
        <v>54</v>
      </c>
      <c r="G109" s="187">
        <f t="shared" si="5"/>
        <v>697462.0077393244</v>
      </c>
      <c r="H109" s="597"/>
    </row>
    <row r="110" spans="1:8" ht="12.75">
      <c r="A110" s="593" t="s">
        <v>1213</v>
      </c>
      <c r="B110" s="594" t="s">
        <v>319</v>
      </c>
      <c r="C110" s="594" t="s">
        <v>1203</v>
      </c>
      <c r="D110" s="595">
        <v>1</v>
      </c>
      <c r="E110" s="596">
        <v>48</v>
      </c>
      <c r="F110" s="408">
        <f t="shared" si="7"/>
        <v>48</v>
      </c>
      <c r="G110" s="187">
        <f t="shared" si="5"/>
        <v>619966.2291016217</v>
      </c>
      <c r="H110" s="597"/>
    </row>
    <row r="111" spans="1:8" ht="12.75">
      <c r="A111" s="593" t="s">
        <v>1213</v>
      </c>
      <c r="B111" s="594" t="s">
        <v>327</v>
      </c>
      <c r="C111" s="594" t="s">
        <v>1203</v>
      </c>
      <c r="D111" s="595">
        <v>1.2</v>
      </c>
      <c r="E111" s="596">
        <v>46</v>
      </c>
      <c r="F111" s="408">
        <f t="shared" si="7"/>
        <v>55.199999999999996</v>
      </c>
      <c r="G111" s="187">
        <f t="shared" si="5"/>
        <v>712961.1634668648</v>
      </c>
      <c r="H111" s="597"/>
    </row>
    <row r="112" spans="1:8" ht="12.75">
      <c r="A112" s="593" t="s">
        <v>1213</v>
      </c>
      <c r="B112" s="594" t="s">
        <v>432</v>
      </c>
      <c r="C112" s="594" t="s">
        <v>1205</v>
      </c>
      <c r="D112" s="595">
        <v>1</v>
      </c>
      <c r="E112" s="596">
        <v>42</v>
      </c>
      <c r="F112" s="408">
        <f t="shared" si="7"/>
        <v>42</v>
      </c>
      <c r="G112" s="187">
        <f t="shared" si="5"/>
        <v>542470.450463919</v>
      </c>
      <c r="H112" s="597"/>
    </row>
    <row r="113" spans="1:8" ht="12.75">
      <c r="A113" s="593" t="s">
        <v>1213</v>
      </c>
      <c r="B113" s="594" t="s">
        <v>433</v>
      </c>
      <c r="C113" s="594" t="s">
        <v>1205</v>
      </c>
      <c r="D113" s="595">
        <v>1</v>
      </c>
      <c r="E113" s="596">
        <v>50</v>
      </c>
      <c r="F113" s="408">
        <f t="shared" si="7"/>
        <v>50</v>
      </c>
      <c r="G113" s="187">
        <f t="shared" si="5"/>
        <v>645798.1553141893</v>
      </c>
      <c r="H113" s="597"/>
    </row>
    <row r="114" spans="1:8" ht="12.75">
      <c r="A114" s="593" t="s">
        <v>1213</v>
      </c>
      <c r="B114" s="594" t="s">
        <v>434</v>
      </c>
      <c r="C114" s="594" t="s">
        <v>1205</v>
      </c>
      <c r="D114" s="595">
        <v>1</v>
      </c>
      <c r="E114" s="596">
        <v>42</v>
      </c>
      <c r="F114" s="408">
        <f t="shared" si="7"/>
        <v>42</v>
      </c>
      <c r="G114" s="187">
        <f t="shared" si="5"/>
        <v>542470.450463919</v>
      </c>
      <c r="H114" s="597"/>
    </row>
    <row r="115" spans="1:8" ht="12.75">
      <c r="A115" s="593" t="s">
        <v>1213</v>
      </c>
      <c r="B115" s="594" t="s">
        <v>435</v>
      </c>
      <c r="C115" s="594" t="s">
        <v>1205</v>
      </c>
      <c r="D115" s="595">
        <v>1</v>
      </c>
      <c r="E115" s="596">
        <v>55</v>
      </c>
      <c r="F115" s="408">
        <f t="shared" si="7"/>
        <v>55</v>
      </c>
      <c r="G115" s="187">
        <f t="shared" si="5"/>
        <v>710377.9708456082</v>
      </c>
      <c r="H115" s="597"/>
    </row>
    <row r="116" spans="1:8" ht="12.75">
      <c r="A116" s="593" t="s">
        <v>1213</v>
      </c>
      <c r="B116" s="594" t="s">
        <v>1214</v>
      </c>
      <c r="C116" s="594" t="s">
        <v>1205</v>
      </c>
      <c r="D116" s="595">
        <v>1</v>
      </c>
      <c r="E116" s="596">
        <v>3</v>
      </c>
      <c r="F116" s="408">
        <f t="shared" si="7"/>
        <v>3</v>
      </c>
      <c r="G116" s="187">
        <f t="shared" si="5"/>
        <v>38747.889318851354</v>
      </c>
      <c r="H116" s="597"/>
    </row>
    <row r="117" spans="1:8" ht="12.75">
      <c r="A117" s="593" t="s">
        <v>1213</v>
      </c>
      <c r="B117" s="594" t="s">
        <v>439</v>
      </c>
      <c r="C117" s="594" t="s">
        <v>1205</v>
      </c>
      <c r="D117" s="595">
        <v>1.2</v>
      </c>
      <c r="E117" s="596">
        <v>51</v>
      </c>
      <c r="F117" s="408">
        <f t="shared" si="7"/>
        <v>61.199999999999996</v>
      </c>
      <c r="G117" s="187">
        <f t="shared" si="5"/>
        <v>790456.9421045675</v>
      </c>
      <c r="H117" s="597"/>
    </row>
    <row r="118" spans="1:8" ht="12.75">
      <c r="A118" s="593" t="s">
        <v>1213</v>
      </c>
      <c r="B118" s="594" t="s">
        <v>578</v>
      </c>
      <c r="C118" s="594" t="s">
        <v>221</v>
      </c>
      <c r="D118" s="595">
        <v>1</v>
      </c>
      <c r="E118" s="596">
        <v>12</v>
      </c>
      <c r="F118" s="408">
        <f aca="true" t="shared" si="8" ref="F118:F123">D118*E118*1.5</f>
        <v>18</v>
      </c>
      <c r="G118" s="187">
        <f t="shared" si="5"/>
        <v>232487.33591310814</v>
      </c>
      <c r="H118" s="597"/>
    </row>
    <row r="119" spans="1:8" ht="12.75">
      <c r="A119" s="593" t="s">
        <v>1213</v>
      </c>
      <c r="B119" s="594" t="s">
        <v>579</v>
      </c>
      <c r="C119" s="594" t="s">
        <v>221</v>
      </c>
      <c r="D119" s="595">
        <v>1</v>
      </c>
      <c r="E119" s="596">
        <v>6</v>
      </c>
      <c r="F119" s="408">
        <f t="shared" si="8"/>
        <v>9</v>
      </c>
      <c r="G119" s="187">
        <f t="shared" si="5"/>
        <v>116243.66795655407</v>
      </c>
      <c r="H119" s="597"/>
    </row>
    <row r="120" spans="1:8" ht="12.75">
      <c r="A120" s="593" t="s">
        <v>1213</v>
      </c>
      <c r="B120" s="594" t="s">
        <v>580</v>
      </c>
      <c r="C120" s="594" t="s">
        <v>221</v>
      </c>
      <c r="D120" s="595">
        <v>1</v>
      </c>
      <c r="E120" s="596">
        <v>4</v>
      </c>
      <c r="F120" s="408">
        <f t="shared" si="8"/>
        <v>6</v>
      </c>
      <c r="G120" s="187">
        <f t="shared" si="5"/>
        <v>77495.77863770271</v>
      </c>
      <c r="H120" s="597"/>
    </row>
    <row r="121" spans="1:8" ht="12.75">
      <c r="A121" s="593" t="s">
        <v>1213</v>
      </c>
      <c r="B121" s="594" t="s">
        <v>581</v>
      </c>
      <c r="C121" s="594" t="s">
        <v>221</v>
      </c>
      <c r="D121" s="595">
        <v>1</v>
      </c>
      <c r="E121" s="596">
        <v>5</v>
      </c>
      <c r="F121" s="408">
        <f t="shared" si="8"/>
        <v>7.5</v>
      </c>
      <c r="G121" s="187">
        <f t="shared" si="5"/>
        <v>96869.72329712838</v>
      </c>
      <c r="H121" s="597"/>
    </row>
    <row r="122" spans="1:8" ht="12.75">
      <c r="A122" s="593" t="s">
        <v>1213</v>
      </c>
      <c r="B122" s="594" t="s">
        <v>584</v>
      </c>
      <c r="C122" s="594" t="s">
        <v>221</v>
      </c>
      <c r="D122" s="595">
        <v>1</v>
      </c>
      <c r="E122" s="596">
        <v>2</v>
      </c>
      <c r="F122" s="408">
        <f t="shared" si="8"/>
        <v>3</v>
      </c>
      <c r="G122" s="187">
        <f t="shared" si="5"/>
        <v>38747.889318851354</v>
      </c>
      <c r="H122" s="597"/>
    </row>
    <row r="123" spans="1:8" ht="12.75">
      <c r="A123" s="593" t="s">
        <v>1213</v>
      </c>
      <c r="B123" s="594" t="s">
        <v>586</v>
      </c>
      <c r="C123" s="594" t="s">
        <v>221</v>
      </c>
      <c r="D123" s="595">
        <v>1.2</v>
      </c>
      <c r="E123" s="596">
        <v>3</v>
      </c>
      <c r="F123" s="408">
        <f t="shared" si="8"/>
        <v>5.3999999999999995</v>
      </c>
      <c r="G123" s="187">
        <f t="shared" si="5"/>
        <v>69746.20077393242</v>
      </c>
      <c r="H123" s="597"/>
    </row>
    <row r="124" spans="1:8" ht="12.75">
      <c r="A124" s="593" t="s">
        <v>1215</v>
      </c>
      <c r="B124" s="594" t="s">
        <v>307</v>
      </c>
      <c r="C124" s="594" t="s">
        <v>1203</v>
      </c>
      <c r="D124" s="595">
        <v>1</v>
      </c>
      <c r="E124" s="596">
        <v>182</v>
      </c>
      <c r="F124" s="408">
        <f>D124*E124</f>
        <v>182</v>
      </c>
      <c r="G124" s="187">
        <f t="shared" si="5"/>
        <v>2350705.285343649</v>
      </c>
      <c r="H124" s="597"/>
    </row>
    <row r="125" spans="1:8" ht="12.75">
      <c r="A125" s="593" t="s">
        <v>1215</v>
      </c>
      <c r="B125" s="594" t="s">
        <v>422</v>
      </c>
      <c r="C125" s="594" t="s">
        <v>1205</v>
      </c>
      <c r="D125" s="595">
        <v>1.65</v>
      </c>
      <c r="E125" s="596">
        <v>11</v>
      </c>
      <c r="F125" s="408">
        <f>D125*E125</f>
        <v>18.15</v>
      </c>
      <c r="G125" s="187">
        <f t="shared" si="5"/>
        <v>234424.73037905068</v>
      </c>
      <c r="H125" s="597"/>
    </row>
    <row r="126" spans="1:8" ht="12.75">
      <c r="A126" s="593" t="s">
        <v>1215</v>
      </c>
      <c r="B126" s="594" t="s">
        <v>430</v>
      </c>
      <c r="C126" s="594" t="s">
        <v>1205</v>
      </c>
      <c r="D126" s="595">
        <v>1</v>
      </c>
      <c r="E126" s="596">
        <v>15</v>
      </c>
      <c r="F126" s="408">
        <f>D126*E126</f>
        <v>15</v>
      </c>
      <c r="G126" s="187">
        <f t="shared" si="5"/>
        <v>193739.44659425676</v>
      </c>
      <c r="H126" s="597"/>
    </row>
    <row r="127" spans="1:8" ht="12.75">
      <c r="A127" s="593" t="s">
        <v>1215</v>
      </c>
      <c r="B127" s="594" t="s">
        <v>436</v>
      </c>
      <c r="C127" s="594" t="s">
        <v>1205</v>
      </c>
      <c r="D127" s="595">
        <v>1</v>
      </c>
      <c r="E127" s="596">
        <v>64</v>
      </c>
      <c r="F127" s="408">
        <f>D127*E127</f>
        <v>64</v>
      </c>
      <c r="G127" s="187">
        <f t="shared" si="5"/>
        <v>826621.6388021623</v>
      </c>
      <c r="H127" s="597"/>
    </row>
    <row r="128" spans="1:8" ht="12.75">
      <c r="A128" s="593" t="s">
        <v>1215</v>
      </c>
      <c r="B128" s="594" t="s">
        <v>439</v>
      </c>
      <c r="C128" s="594" t="s">
        <v>1205</v>
      </c>
      <c r="D128" s="595">
        <v>1.2</v>
      </c>
      <c r="E128" s="596">
        <v>7</v>
      </c>
      <c r="F128" s="408">
        <f>D128*E128</f>
        <v>8.4</v>
      </c>
      <c r="G128" s="187">
        <f t="shared" si="5"/>
        <v>108494.0900927838</v>
      </c>
      <c r="H128" s="597"/>
    </row>
    <row r="129" spans="1:8" ht="12.75">
      <c r="A129" s="593" t="s">
        <v>1215</v>
      </c>
      <c r="B129" s="594" t="s">
        <v>487</v>
      </c>
      <c r="C129" s="594" t="s">
        <v>221</v>
      </c>
      <c r="D129" s="595">
        <v>1.65</v>
      </c>
      <c r="E129" s="596">
        <v>2</v>
      </c>
      <c r="F129" s="408">
        <f>D129*E129*1.5</f>
        <v>4.949999999999999</v>
      </c>
      <c r="G129" s="187">
        <f t="shared" si="5"/>
        <v>63934.01737610472</v>
      </c>
      <c r="H129" s="597"/>
    </row>
    <row r="130" spans="1:8" ht="12.75">
      <c r="A130" s="593" t="s">
        <v>1216</v>
      </c>
      <c r="B130" s="594" t="s">
        <v>309</v>
      </c>
      <c r="C130" s="594" t="s">
        <v>1203</v>
      </c>
      <c r="D130" s="595">
        <v>1</v>
      </c>
      <c r="E130" s="596">
        <v>40</v>
      </c>
      <c r="F130" s="408">
        <f>D130*E130</f>
        <v>40</v>
      </c>
      <c r="G130" s="187">
        <f t="shared" si="5"/>
        <v>516638.52425135137</v>
      </c>
      <c r="H130" s="597"/>
    </row>
    <row r="131" spans="1:8" ht="12.75">
      <c r="A131" s="593" t="s">
        <v>1216</v>
      </c>
      <c r="B131" s="594" t="s">
        <v>349</v>
      </c>
      <c r="C131" s="594" t="s">
        <v>1203</v>
      </c>
      <c r="D131" s="595">
        <v>1</v>
      </c>
      <c r="E131" s="596">
        <v>21</v>
      </c>
      <c r="F131" s="408">
        <f>D131*E131</f>
        <v>21</v>
      </c>
      <c r="G131" s="187">
        <f t="shared" si="5"/>
        <v>271235.2252319595</v>
      </c>
      <c r="H131" s="597"/>
    </row>
    <row r="132" spans="1:8" ht="12.75">
      <c r="A132" s="593" t="s">
        <v>1216</v>
      </c>
      <c r="B132" s="594" t="s">
        <v>392</v>
      </c>
      <c r="C132" s="594" t="s">
        <v>1204</v>
      </c>
      <c r="D132" s="595">
        <v>1</v>
      </c>
      <c r="E132" s="596">
        <v>17</v>
      </c>
      <c r="F132" s="408">
        <f>D132*E132</f>
        <v>17</v>
      </c>
      <c r="G132" s="187">
        <f t="shared" si="5"/>
        <v>219571.37280682434</v>
      </c>
      <c r="H132" s="597"/>
    </row>
    <row r="133" spans="1:8" ht="12.75">
      <c r="A133" s="593" t="s">
        <v>1216</v>
      </c>
      <c r="B133" s="594" t="s">
        <v>431</v>
      </c>
      <c r="C133" s="594" t="s">
        <v>1205</v>
      </c>
      <c r="D133" s="595">
        <v>1</v>
      </c>
      <c r="E133" s="596">
        <v>13</v>
      </c>
      <c r="F133" s="408">
        <f>D133*E133</f>
        <v>13</v>
      </c>
      <c r="G133" s="187">
        <f t="shared" si="5"/>
        <v>167907.5203816892</v>
      </c>
      <c r="H133" s="597"/>
    </row>
    <row r="134" spans="1:8" ht="12.75">
      <c r="A134" s="593" t="s">
        <v>1216</v>
      </c>
      <c r="B134" s="594" t="s">
        <v>574</v>
      </c>
      <c r="C134" s="594" t="s">
        <v>221</v>
      </c>
      <c r="D134" s="595">
        <v>1</v>
      </c>
      <c r="E134" s="596">
        <v>1</v>
      </c>
      <c r="F134" s="408">
        <f>D134*E134*1.5</f>
        <v>1.5</v>
      </c>
      <c r="G134" s="187">
        <f t="shared" si="5"/>
        <v>19373.944659425677</v>
      </c>
      <c r="H134" s="597"/>
    </row>
    <row r="135" spans="1:8" ht="12.75">
      <c r="A135" s="593" t="s">
        <v>1217</v>
      </c>
      <c r="B135" s="594" t="s">
        <v>309</v>
      </c>
      <c r="C135" s="594" t="s">
        <v>1203</v>
      </c>
      <c r="D135" s="595">
        <v>1</v>
      </c>
      <c r="E135" s="596">
        <v>8</v>
      </c>
      <c r="F135" s="408">
        <f>D135*E135</f>
        <v>8</v>
      </c>
      <c r="G135" s="187">
        <f t="shared" si="5"/>
        <v>103327.70485027028</v>
      </c>
      <c r="H135" s="597"/>
    </row>
    <row r="136" spans="1:8" ht="12.75">
      <c r="A136" s="593" t="s">
        <v>1217</v>
      </c>
      <c r="B136" s="594" t="s">
        <v>345</v>
      </c>
      <c r="C136" s="594" t="s">
        <v>1203</v>
      </c>
      <c r="D136" s="595">
        <v>1</v>
      </c>
      <c r="E136" s="596">
        <v>36</v>
      </c>
      <c r="F136" s="408">
        <f>D136*E136</f>
        <v>36</v>
      </c>
      <c r="G136" s="187">
        <f t="shared" si="5"/>
        <v>464974.6718262163</v>
      </c>
      <c r="H136" s="597"/>
    </row>
    <row r="137" spans="1:8" ht="12.75">
      <c r="A137" s="593" t="s">
        <v>1217</v>
      </c>
      <c r="B137" s="594" t="s">
        <v>392</v>
      </c>
      <c r="C137" s="594" t="s">
        <v>1204</v>
      </c>
      <c r="D137" s="595">
        <v>1</v>
      </c>
      <c r="E137" s="596">
        <v>20</v>
      </c>
      <c r="F137" s="408">
        <f>D137*E137</f>
        <v>20</v>
      </c>
      <c r="G137" s="187">
        <f t="shared" si="5"/>
        <v>258319.26212567568</v>
      </c>
      <c r="H137" s="597"/>
    </row>
    <row r="138" spans="1:8" ht="12.75">
      <c r="A138" s="593" t="s">
        <v>1217</v>
      </c>
      <c r="B138" s="594" t="s">
        <v>574</v>
      </c>
      <c r="C138" s="594" t="s">
        <v>221</v>
      </c>
      <c r="D138" s="595">
        <v>1</v>
      </c>
      <c r="E138" s="596">
        <v>4</v>
      </c>
      <c r="F138" s="408">
        <f>D138*E138*1.5</f>
        <v>6</v>
      </c>
      <c r="G138" s="187">
        <f t="shared" si="5"/>
        <v>77495.77863770271</v>
      </c>
      <c r="H138" s="597"/>
    </row>
    <row r="139" spans="1:8" ht="12.75">
      <c r="A139" s="593" t="s">
        <v>1218</v>
      </c>
      <c r="B139" s="594" t="s">
        <v>309</v>
      </c>
      <c r="C139" s="594" t="s">
        <v>1203</v>
      </c>
      <c r="D139" s="595">
        <v>1</v>
      </c>
      <c r="E139" s="596">
        <v>4</v>
      </c>
      <c r="F139" s="408">
        <f>D139*E139</f>
        <v>4</v>
      </c>
      <c r="G139" s="187">
        <f t="shared" si="5"/>
        <v>51663.85242513514</v>
      </c>
      <c r="H139" s="597"/>
    </row>
    <row r="140" spans="1:8" ht="12.75">
      <c r="A140" s="593" t="s">
        <v>1218</v>
      </c>
      <c r="B140" s="594" t="s">
        <v>343</v>
      </c>
      <c r="C140" s="594" t="s">
        <v>1203</v>
      </c>
      <c r="D140" s="595">
        <v>1.2</v>
      </c>
      <c r="E140" s="596">
        <v>14</v>
      </c>
      <c r="F140" s="408">
        <f>D140*E140</f>
        <v>16.8</v>
      </c>
      <c r="G140" s="187">
        <f t="shared" si="5"/>
        <v>216988.1801855676</v>
      </c>
      <c r="H140" s="597"/>
    </row>
    <row r="141" spans="1:8" ht="12.75">
      <c r="A141" s="593" t="s">
        <v>1218</v>
      </c>
      <c r="B141" s="594" t="s">
        <v>392</v>
      </c>
      <c r="C141" s="594" t="s">
        <v>1204</v>
      </c>
      <c r="D141" s="595">
        <v>1</v>
      </c>
      <c r="E141" s="596">
        <v>63</v>
      </c>
      <c r="F141" s="408">
        <f>D141*E141</f>
        <v>63</v>
      </c>
      <c r="G141" s="187">
        <f t="shared" si="5"/>
        <v>813705.6756958785</v>
      </c>
      <c r="H141" s="597"/>
    </row>
    <row r="142" spans="1:8" ht="12.75">
      <c r="A142" s="593" t="s">
        <v>1218</v>
      </c>
      <c r="B142" s="594" t="s">
        <v>409</v>
      </c>
      <c r="C142" s="594" t="s">
        <v>1204</v>
      </c>
      <c r="D142" s="595">
        <v>1.2</v>
      </c>
      <c r="E142" s="596">
        <v>12</v>
      </c>
      <c r="F142" s="408">
        <f>D142*E142</f>
        <v>14.399999999999999</v>
      </c>
      <c r="G142" s="187">
        <f t="shared" si="5"/>
        <v>185989.8687304865</v>
      </c>
      <c r="H142" s="597"/>
    </row>
    <row r="143" spans="1:8" ht="12.75">
      <c r="A143" s="593" t="s">
        <v>1218</v>
      </c>
      <c r="B143" s="594" t="s">
        <v>574</v>
      </c>
      <c r="C143" s="594" t="s">
        <v>221</v>
      </c>
      <c r="D143" s="595">
        <v>1</v>
      </c>
      <c r="E143" s="596">
        <v>5</v>
      </c>
      <c r="F143" s="408">
        <f>D143*E143*1.5</f>
        <v>7.5</v>
      </c>
      <c r="G143" s="187">
        <f t="shared" si="5"/>
        <v>96869.72329712838</v>
      </c>
      <c r="H143" s="597"/>
    </row>
    <row r="144" spans="1:8" ht="12.75">
      <c r="A144" s="593" t="s">
        <v>1219</v>
      </c>
      <c r="B144" s="594" t="s">
        <v>275</v>
      </c>
      <c r="C144" s="594" t="s">
        <v>1203</v>
      </c>
      <c r="D144" s="595">
        <v>2.25</v>
      </c>
      <c r="E144" s="596">
        <v>42</v>
      </c>
      <c r="F144" s="408">
        <f aca="true" t="shared" si="9" ref="F144:F175">D144*E144</f>
        <v>94.5</v>
      </c>
      <c r="G144" s="187">
        <f aca="true" t="shared" si="10" ref="G144:G207">F144*$H$1176/$F$1174</f>
        <v>1220558.5135438177</v>
      </c>
      <c r="H144" s="597"/>
    </row>
    <row r="145" spans="1:8" ht="12.75">
      <c r="A145" s="593" t="s">
        <v>1219</v>
      </c>
      <c r="B145" s="594" t="s">
        <v>277</v>
      </c>
      <c r="C145" s="594" t="s">
        <v>1203</v>
      </c>
      <c r="D145" s="595">
        <v>1.65</v>
      </c>
      <c r="E145" s="596">
        <v>60</v>
      </c>
      <c r="F145" s="408">
        <f t="shared" si="9"/>
        <v>99</v>
      </c>
      <c r="G145" s="187">
        <f t="shared" si="10"/>
        <v>1278680.3475220946</v>
      </c>
      <c r="H145" s="597"/>
    </row>
    <row r="146" spans="1:8" ht="12.75">
      <c r="A146" s="593" t="s">
        <v>1219</v>
      </c>
      <c r="B146" s="594" t="s">
        <v>279</v>
      </c>
      <c r="C146" s="594" t="s">
        <v>1203</v>
      </c>
      <c r="D146" s="595">
        <v>1.65</v>
      </c>
      <c r="E146" s="596">
        <v>32</v>
      </c>
      <c r="F146" s="408">
        <f t="shared" si="9"/>
        <v>52.8</v>
      </c>
      <c r="G146" s="187">
        <f t="shared" si="10"/>
        <v>681962.8520117839</v>
      </c>
      <c r="H146" s="597"/>
    </row>
    <row r="147" spans="1:8" ht="12.75">
      <c r="A147" s="593" t="s">
        <v>1219</v>
      </c>
      <c r="B147" s="594" t="s">
        <v>281</v>
      </c>
      <c r="C147" s="594" t="s">
        <v>1203</v>
      </c>
      <c r="D147" s="595">
        <v>2.8</v>
      </c>
      <c r="E147" s="596">
        <v>20</v>
      </c>
      <c r="F147" s="408">
        <f t="shared" si="9"/>
        <v>56</v>
      </c>
      <c r="G147" s="187">
        <f t="shared" si="10"/>
        <v>723293.933951892</v>
      </c>
      <c r="H147" s="597"/>
    </row>
    <row r="148" spans="1:8" ht="12.75">
      <c r="A148" s="593" t="s">
        <v>1219</v>
      </c>
      <c r="B148" s="594" t="s">
        <v>283</v>
      </c>
      <c r="C148" s="594" t="s">
        <v>1203</v>
      </c>
      <c r="D148" s="595">
        <v>2.8</v>
      </c>
      <c r="E148" s="596">
        <v>31</v>
      </c>
      <c r="F148" s="408">
        <f t="shared" si="9"/>
        <v>86.8</v>
      </c>
      <c r="G148" s="187">
        <f t="shared" si="10"/>
        <v>1121105.5976254325</v>
      </c>
      <c r="H148" s="597"/>
    </row>
    <row r="149" spans="1:8" ht="12.75">
      <c r="A149" s="593" t="s">
        <v>1219</v>
      </c>
      <c r="B149" s="594" t="s">
        <v>285</v>
      </c>
      <c r="C149" s="594" t="s">
        <v>1203</v>
      </c>
      <c r="D149" s="595">
        <v>2.8</v>
      </c>
      <c r="E149" s="596">
        <v>26</v>
      </c>
      <c r="F149" s="408">
        <f t="shared" si="9"/>
        <v>72.8</v>
      </c>
      <c r="G149" s="187">
        <f t="shared" si="10"/>
        <v>940282.1141374595</v>
      </c>
      <c r="H149" s="597"/>
    </row>
    <row r="150" spans="1:8" ht="12.75">
      <c r="A150" s="593" t="s">
        <v>1219</v>
      </c>
      <c r="B150" s="594" t="s">
        <v>287</v>
      </c>
      <c r="C150" s="594" t="s">
        <v>1203</v>
      </c>
      <c r="D150" s="595">
        <v>2.25</v>
      </c>
      <c r="E150" s="596">
        <v>110</v>
      </c>
      <c r="F150" s="408">
        <f t="shared" si="9"/>
        <v>247.5</v>
      </c>
      <c r="G150" s="187">
        <f t="shared" si="10"/>
        <v>3196700.8688052366</v>
      </c>
      <c r="H150" s="597"/>
    </row>
    <row r="151" spans="1:8" ht="12.75">
      <c r="A151" s="593" t="s">
        <v>1219</v>
      </c>
      <c r="B151" s="594" t="s">
        <v>289</v>
      </c>
      <c r="C151" s="594" t="s">
        <v>1203</v>
      </c>
      <c r="D151" s="595">
        <v>1.65</v>
      </c>
      <c r="E151" s="596">
        <v>10</v>
      </c>
      <c r="F151" s="408">
        <f t="shared" si="9"/>
        <v>16.5</v>
      </c>
      <c r="G151" s="187">
        <f t="shared" si="10"/>
        <v>213113.39125368244</v>
      </c>
      <c r="H151" s="597"/>
    </row>
    <row r="152" spans="1:8" ht="12.75">
      <c r="A152" s="593" t="s">
        <v>1219</v>
      </c>
      <c r="B152" s="594" t="s">
        <v>352</v>
      </c>
      <c r="C152" s="594" t="s">
        <v>1204</v>
      </c>
      <c r="D152" s="595">
        <v>2.25</v>
      </c>
      <c r="E152" s="596">
        <v>19</v>
      </c>
      <c r="F152" s="408">
        <f t="shared" si="9"/>
        <v>42.75</v>
      </c>
      <c r="G152" s="187">
        <f t="shared" si="10"/>
        <v>552157.4227936318</v>
      </c>
      <c r="H152" s="597"/>
    </row>
    <row r="153" spans="1:8" ht="12.75">
      <c r="A153" s="593" t="s">
        <v>1219</v>
      </c>
      <c r="B153" s="594" t="s">
        <v>353</v>
      </c>
      <c r="C153" s="594" t="s">
        <v>1204</v>
      </c>
      <c r="D153" s="595">
        <v>2.25</v>
      </c>
      <c r="E153" s="596">
        <v>17</v>
      </c>
      <c r="F153" s="408">
        <f t="shared" si="9"/>
        <v>38.25</v>
      </c>
      <c r="G153" s="187">
        <f t="shared" si="10"/>
        <v>494035.58881535474</v>
      </c>
      <c r="H153" s="597"/>
    </row>
    <row r="154" spans="1:8" ht="12.75">
      <c r="A154" s="593" t="s">
        <v>1219</v>
      </c>
      <c r="B154" s="594" t="s">
        <v>355</v>
      </c>
      <c r="C154" s="594" t="s">
        <v>1204</v>
      </c>
      <c r="D154" s="595">
        <v>1.65</v>
      </c>
      <c r="E154" s="596">
        <v>11</v>
      </c>
      <c r="F154" s="408">
        <f t="shared" si="9"/>
        <v>18.15</v>
      </c>
      <c r="G154" s="187">
        <f t="shared" si="10"/>
        <v>234424.73037905068</v>
      </c>
      <c r="H154" s="597"/>
    </row>
    <row r="155" spans="1:8" ht="12.75">
      <c r="A155" s="593" t="s">
        <v>1219</v>
      </c>
      <c r="B155" s="594" t="s">
        <v>356</v>
      </c>
      <c r="C155" s="594" t="s">
        <v>1204</v>
      </c>
      <c r="D155" s="595">
        <v>1.65</v>
      </c>
      <c r="E155" s="596">
        <v>20</v>
      </c>
      <c r="F155" s="408">
        <f t="shared" si="9"/>
        <v>33</v>
      </c>
      <c r="G155" s="187">
        <f t="shared" si="10"/>
        <v>426226.7825073649</v>
      </c>
      <c r="H155" s="597"/>
    </row>
    <row r="156" spans="1:8" ht="12.75">
      <c r="A156" s="593" t="s">
        <v>1219</v>
      </c>
      <c r="B156" s="594" t="s">
        <v>358</v>
      </c>
      <c r="C156" s="594" t="s">
        <v>1204</v>
      </c>
      <c r="D156" s="595">
        <v>1.65</v>
      </c>
      <c r="E156" s="596">
        <v>12</v>
      </c>
      <c r="F156" s="408">
        <f t="shared" si="9"/>
        <v>19.799999999999997</v>
      </c>
      <c r="G156" s="187">
        <f t="shared" si="10"/>
        <v>255736.06950441888</v>
      </c>
      <c r="H156" s="597"/>
    </row>
    <row r="157" spans="1:8" ht="12.75">
      <c r="A157" s="593" t="s">
        <v>1219</v>
      </c>
      <c r="B157" s="594" t="s">
        <v>360</v>
      </c>
      <c r="C157" s="594" t="s">
        <v>1204</v>
      </c>
      <c r="D157" s="595">
        <v>1.65</v>
      </c>
      <c r="E157" s="596">
        <v>18</v>
      </c>
      <c r="F157" s="408">
        <f t="shared" si="9"/>
        <v>29.7</v>
      </c>
      <c r="G157" s="187">
        <f t="shared" si="10"/>
        <v>383604.10425662843</v>
      </c>
      <c r="H157" s="597"/>
    </row>
    <row r="158" spans="1:8" ht="12.75">
      <c r="A158" s="593" t="s">
        <v>1219</v>
      </c>
      <c r="B158" s="594" t="s">
        <v>362</v>
      </c>
      <c r="C158" s="594" t="s">
        <v>1204</v>
      </c>
      <c r="D158" s="595">
        <v>1.65</v>
      </c>
      <c r="E158" s="596">
        <v>13</v>
      </c>
      <c r="F158" s="408">
        <f t="shared" si="9"/>
        <v>21.45</v>
      </c>
      <c r="G158" s="187">
        <f t="shared" si="10"/>
        <v>277047.40862978715</v>
      </c>
      <c r="H158" s="597"/>
    </row>
    <row r="159" spans="1:8" ht="12.75">
      <c r="A159" s="593" t="s">
        <v>1219</v>
      </c>
      <c r="B159" s="594" t="s">
        <v>364</v>
      </c>
      <c r="C159" s="594" t="s">
        <v>1204</v>
      </c>
      <c r="D159" s="595">
        <v>2.8</v>
      </c>
      <c r="E159" s="596">
        <v>4</v>
      </c>
      <c r="F159" s="408">
        <f t="shared" si="9"/>
        <v>11.2</v>
      </c>
      <c r="G159" s="187">
        <f t="shared" si="10"/>
        <v>144658.7867903784</v>
      </c>
      <c r="H159" s="597"/>
    </row>
    <row r="160" spans="1:8" ht="12.75">
      <c r="A160" s="593" t="s">
        <v>1219</v>
      </c>
      <c r="B160" s="594" t="s">
        <v>366</v>
      </c>
      <c r="C160" s="594" t="s">
        <v>1204</v>
      </c>
      <c r="D160" s="595">
        <v>2.8</v>
      </c>
      <c r="E160" s="596">
        <v>7</v>
      </c>
      <c r="F160" s="408">
        <f t="shared" si="9"/>
        <v>19.599999999999998</v>
      </c>
      <c r="G160" s="187">
        <f t="shared" si="10"/>
        <v>253152.87688316213</v>
      </c>
      <c r="H160" s="597"/>
    </row>
    <row r="161" spans="1:8" ht="12.75">
      <c r="A161" s="593" t="s">
        <v>1219</v>
      </c>
      <c r="B161" s="594" t="s">
        <v>368</v>
      </c>
      <c r="C161" s="594" t="s">
        <v>1204</v>
      </c>
      <c r="D161" s="595">
        <v>2.8</v>
      </c>
      <c r="E161" s="596">
        <v>10</v>
      </c>
      <c r="F161" s="408">
        <f t="shared" si="9"/>
        <v>28</v>
      </c>
      <c r="G161" s="187">
        <f t="shared" si="10"/>
        <v>361646.966975946</v>
      </c>
      <c r="H161" s="597"/>
    </row>
    <row r="162" spans="1:8" ht="12.75">
      <c r="A162" s="593" t="s">
        <v>1219</v>
      </c>
      <c r="B162" s="594" t="s">
        <v>370</v>
      </c>
      <c r="C162" s="594" t="s">
        <v>1204</v>
      </c>
      <c r="D162" s="595">
        <v>2.8</v>
      </c>
      <c r="E162" s="596">
        <v>4</v>
      </c>
      <c r="F162" s="408">
        <f t="shared" si="9"/>
        <v>11.2</v>
      </c>
      <c r="G162" s="187">
        <f t="shared" si="10"/>
        <v>144658.7867903784</v>
      </c>
      <c r="H162" s="597"/>
    </row>
    <row r="163" spans="1:8" ht="12.75">
      <c r="A163" s="593" t="s">
        <v>1219</v>
      </c>
      <c r="B163" s="594" t="s">
        <v>372</v>
      </c>
      <c r="C163" s="594" t="s">
        <v>1204</v>
      </c>
      <c r="D163" s="595">
        <v>2.8</v>
      </c>
      <c r="E163" s="596">
        <v>55</v>
      </c>
      <c r="F163" s="408">
        <f t="shared" si="9"/>
        <v>154</v>
      </c>
      <c r="G163" s="187">
        <f t="shared" si="10"/>
        <v>1989058.318367703</v>
      </c>
      <c r="H163" s="597"/>
    </row>
    <row r="164" spans="1:8" ht="12.75">
      <c r="A164" s="593" t="s">
        <v>1219</v>
      </c>
      <c r="B164" s="594" t="s">
        <v>373</v>
      </c>
      <c r="C164" s="594" t="s">
        <v>1204</v>
      </c>
      <c r="D164" s="595">
        <v>2.8</v>
      </c>
      <c r="E164" s="596">
        <v>15</v>
      </c>
      <c r="F164" s="408">
        <f t="shared" si="9"/>
        <v>42</v>
      </c>
      <c r="G164" s="187">
        <f t="shared" si="10"/>
        <v>542470.450463919</v>
      </c>
      <c r="H164" s="597"/>
    </row>
    <row r="165" spans="1:8" ht="12.75">
      <c r="A165" s="593" t="s">
        <v>1219</v>
      </c>
      <c r="B165" s="594" t="s">
        <v>374</v>
      </c>
      <c r="C165" s="594" t="s">
        <v>1204</v>
      </c>
      <c r="D165" s="595">
        <v>2.8</v>
      </c>
      <c r="E165" s="596">
        <v>5</v>
      </c>
      <c r="F165" s="408">
        <f t="shared" si="9"/>
        <v>14</v>
      </c>
      <c r="G165" s="187">
        <f t="shared" si="10"/>
        <v>180823.483487973</v>
      </c>
      <c r="H165" s="597"/>
    </row>
    <row r="166" spans="1:8" ht="12.75">
      <c r="A166" s="593" t="s">
        <v>1219</v>
      </c>
      <c r="B166" s="594" t="s">
        <v>376</v>
      </c>
      <c r="C166" s="594" t="s">
        <v>1204</v>
      </c>
      <c r="D166" s="595">
        <v>2.25</v>
      </c>
      <c r="E166" s="596">
        <v>130</v>
      </c>
      <c r="F166" s="408">
        <f t="shared" si="9"/>
        <v>292.5</v>
      </c>
      <c r="G166" s="187">
        <f t="shared" si="10"/>
        <v>3777919.208588007</v>
      </c>
      <c r="H166" s="597"/>
    </row>
    <row r="167" spans="1:8" ht="12.75">
      <c r="A167" s="593" t="s">
        <v>1219</v>
      </c>
      <c r="B167" s="594" t="s">
        <v>377</v>
      </c>
      <c r="C167" s="594" t="s">
        <v>1204</v>
      </c>
      <c r="D167" s="595">
        <v>1.65</v>
      </c>
      <c r="E167" s="596">
        <v>22</v>
      </c>
      <c r="F167" s="408">
        <f t="shared" si="9"/>
        <v>36.3</v>
      </c>
      <c r="G167" s="187">
        <f t="shared" si="10"/>
        <v>468849.46075810137</v>
      </c>
      <c r="H167" s="597"/>
    </row>
    <row r="168" spans="1:8" ht="12.75">
      <c r="A168" s="593" t="s">
        <v>1219</v>
      </c>
      <c r="B168" s="594" t="s">
        <v>415</v>
      </c>
      <c r="C168" s="594" t="s">
        <v>1205</v>
      </c>
      <c r="D168" s="595">
        <v>2.25</v>
      </c>
      <c r="E168" s="596">
        <v>12</v>
      </c>
      <c r="F168" s="408">
        <f t="shared" si="9"/>
        <v>27</v>
      </c>
      <c r="G168" s="187">
        <f t="shared" si="10"/>
        <v>348731.0038696622</v>
      </c>
      <c r="H168" s="597"/>
    </row>
    <row r="169" spans="1:8" ht="12.75">
      <c r="A169" s="593" t="s">
        <v>1219</v>
      </c>
      <c r="B169" s="594" t="s">
        <v>416</v>
      </c>
      <c r="C169" s="594" t="s">
        <v>1205</v>
      </c>
      <c r="D169" s="595">
        <v>1.65</v>
      </c>
      <c r="E169" s="596">
        <v>10</v>
      </c>
      <c r="F169" s="408">
        <f t="shared" si="9"/>
        <v>16.5</v>
      </c>
      <c r="G169" s="187">
        <f t="shared" si="10"/>
        <v>213113.39125368244</v>
      </c>
      <c r="H169" s="597"/>
    </row>
    <row r="170" spans="1:8" ht="12.75">
      <c r="A170" s="593" t="s">
        <v>1219</v>
      </c>
      <c r="B170" s="594" t="s">
        <v>417</v>
      </c>
      <c r="C170" s="594" t="s">
        <v>1205</v>
      </c>
      <c r="D170" s="595">
        <v>1.65</v>
      </c>
      <c r="E170" s="596">
        <v>15</v>
      </c>
      <c r="F170" s="408">
        <f t="shared" si="9"/>
        <v>24.75</v>
      </c>
      <c r="G170" s="187">
        <f t="shared" si="10"/>
        <v>319670.08688052365</v>
      </c>
      <c r="H170" s="597"/>
    </row>
    <row r="171" spans="1:8" ht="12.75">
      <c r="A171" s="593" t="s">
        <v>1219</v>
      </c>
      <c r="B171" s="594" t="s">
        <v>418</v>
      </c>
      <c r="C171" s="594" t="s">
        <v>1205</v>
      </c>
      <c r="D171" s="595">
        <v>2.8</v>
      </c>
      <c r="E171" s="596">
        <v>2</v>
      </c>
      <c r="F171" s="408">
        <f t="shared" si="9"/>
        <v>5.6</v>
      </c>
      <c r="G171" s="187">
        <f t="shared" si="10"/>
        <v>72329.3933951892</v>
      </c>
      <c r="H171" s="597"/>
    </row>
    <row r="172" spans="1:8" ht="12.75">
      <c r="A172" s="593" t="s">
        <v>1219</v>
      </c>
      <c r="B172" s="594" t="s">
        <v>419</v>
      </c>
      <c r="C172" s="594" t="s">
        <v>1205</v>
      </c>
      <c r="D172" s="595">
        <v>2.8</v>
      </c>
      <c r="E172" s="596">
        <v>2</v>
      </c>
      <c r="F172" s="408">
        <f t="shared" si="9"/>
        <v>5.6</v>
      </c>
      <c r="G172" s="187">
        <f t="shared" si="10"/>
        <v>72329.3933951892</v>
      </c>
      <c r="H172" s="597"/>
    </row>
    <row r="173" spans="1:8" ht="12.75">
      <c r="A173" s="593" t="s">
        <v>1219</v>
      </c>
      <c r="B173" s="594" t="s">
        <v>420</v>
      </c>
      <c r="C173" s="594" t="s">
        <v>1205</v>
      </c>
      <c r="D173" s="595">
        <v>2.8</v>
      </c>
      <c r="E173" s="596">
        <v>18</v>
      </c>
      <c r="F173" s="408">
        <f t="shared" si="9"/>
        <v>50.4</v>
      </c>
      <c r="G173" s="187">
        <f t="shared" si="10"/>
        <v>650964.5405567028</v>
      </c>
      <c r="H173" s="597"/>
    </row>
    <row r="174" spans="1:8" ht="12.75">
      <c r="A174" s="593" t="s">
        <v>1219</v>
      </c>
      <c r="B174" s="594" t="s">
        <v>421</v>
      </c>
      <c r="C174" s="594" t="s">
        <v>1205</v>
      </c>
      <c r="D174" s="595">
        <v>2.25</v>
      </c>
      <c r="E174" s="596">
        <v>17</v>
      </c>
      <c r="F174" s="408">
        <f t="shared" si="9"/>
        <v>38.25</v>
      </c>
      <c r="G174" s="187">
        <f t="shared" si="10"/>
        <v>494035.58881535474</v>
      </c>
      <c r="H174" s="597"/>
    </row>
    <row r="175" spans="1:8" ht="12.75">
      <c r="A175" s="593" t="s">
        <v>1219</v>
      </c>
      <c r="B175" s="594" t="s">
        <v>422</v>
      </c>
      <c r="C175" s="594" t="s">
        <v>1205</v>
      </c>
      <c r="D175" s="595">
        <v>1.65</v>
      </c>
      <c r="E175" s="596">
        <v>4</v>
      </c>
      <c r="F175" s="408">
        <f t="shared" si="9"/>
        <v>6.6</v>
      </c>
      <c r="G175" s="187">
        <f t="shared" si="10"/>
        <v>85245.35650147298</v>
      </c>
      <c r="H175" s="597"/>
    </row>
    <row r="176" spans="1:8" ht="12.75">
      <c r="A176" s="593" t="s">
        <v>1219</v>
      </c>
      <c r="B176" s="594" t="s">
        <v>447</v>
      </c>
      <c r="C176" s="594" t="s">
        <v>221</v>
      </c>
      <c r="D176" s="595">
        <v>2.25</v>
      </c>
      <c r="E176" s="596">
        <v>1</v>
      </c>
      <c r="F176" s="408">
        <f aca="true" t="shared" si="11" ref="F176:F200">D176*E176*1.5</f>
        <v>3.375</v>
      </c>
      <c r="G176" s="187">
        <f t="shared" si="10"/>
        <v>43591.37548370777</v>
      </c>
      <c r="H176" s="597"/>
    </row>
    <row r="177" spans="1:8" ht="12.75">
      <c r="A177" s="593" t="s">
        <v>1219</v>
      </c>
      <c r="B177" s="594" t="s">
        <v>450</v>
      </c>
      <c r="C177" s="594" t="s">
        <v>221</v>
      </c>
      <c r="D177" s="595">
        <v>2.25</v>
      </c>
      <c r="E177" s="596">
        <v>4</v>
      </c>
      <c r="F177" s="408">
        <f t="shared" si="11"/>
        <v>13.5</v>
      </c>
      <c r="G177" s="187">
        <f t="shared" si="10"/>
        <v>174365.5019348311</v>
      </c>
      <c r="H177" s="597"/>
    </row>
    <row r="178" spans="1:8" ht="12.75">
      <c r="A178" s="593" t="s">
        <v>1219</v>
      </c>
      <c r="B178" s="594" t="s">
        <v>451</v>
      </c>
      <c r="C178" s="594" t="s">
        <v>221</v>
      </c>
      <c r="D178" s="595">
        <v>2.25</v>
      </c>
      <c r="E178" s="596">
        <v>2</v>
      </c>
      <c r="F178" s="408">
        <f t="shared" si="11"/>
        <v>6.75</v>
      </c>
      <c r="G178" s="187">
        <f t="shared" si="10"/>
        <v>87182.75096741554</v>
      </c>
      <c r="H178" s="597"/>
    </row>
    <row r="179" spans="1:8" ht="12.75">
      <c r="A179" s="593" t="s">
        <v>1219</v>
      </c>
      <c r="B179" s="594" t="s">
        <v>452</v>
      </c>
      <c r="C179" s="594" t="s">
        <v>221</v>
      </c>
      <c r="D179" s="595">
        <v>1.65</v>
      </c>
      <c r="E179" s="596">
        <v>1</v>
      </c>
      <c r="F179" s="408">
        <f t="shared" si="11"/>
        <v>2.4749999999999996</v>
      </c>
      <c r="G179" s="187">
        <f t="shared" si="10"/>
        <v>31967.00868805236</v>
      </c>
      <c r="H179" s="597"/>
    </row>
    <row r="180" spans="1:8" ht="12.75">
      <c r="A180" s="593" t="s">
        <v>1219</v>
      </c>
      <c r="B180" s="594" t="s">
        <v>454</v>
      </c>
      <c r="C180" s="594" t="s">
        <v>221</v>
      </c>
      <c r="D180" s="595">
        <v>1.65</v>
      </c>
      <c r="E180" s="596">
        <v>4</v>
      </c>
      <c r="F180" s="408">
        <f t="shared" si="11"/>
        <v>9.899999999999999</v>
      </c>
      <c r="G180" s="187">
        <f t="shared" si="10"/>
        <v>127868.03475220944</v>
      </c>
      <c r="H180" s="597"/>
    </row>
    <row r="181" spans="1:8" ht="12.75">
      <c r="A181" s="593" t="s">
        <v>1219</v>
      </c>
      <c r="B181" s="594" t="s">
        <v>463</v>
      </c>
      <c r="C181" s="594" t="s">
        <v>221</v>
      </c>
      <c r="D181" s="595">
        <v>2.8</v>
      </c>
      <c r="E181" s="596">
        <v>2</v>
      </c>
      <c r="F181" s="408">
        <f t="shared" si="11"/>
        <v>8.399999999999999</v>
      </c>
      <c r="G181" s="187">
        <f t="shared" si="10"/>
        <v>108494.09009278376</v>
      </c>
      <c r="H181" s="597"/>
    </row>
    <row r="182" spans="1:8" ht="12.75">
      <c r="A182" s="593" t="s">
        <v>1219</v>
      </c>
      <c r="B182" s="594" t="s">
        <v>464</v>
      </c>
      <c r="C182" s="594" t="s">
        <v>221</v>
      </c>
      <c r="D182" s="595">
        <v>2.8</v>
      </c>
      <c r="E182" s="596">
        <v>7</v>
      </c>
      <c r="F182" s="408">
        <f t="shared" si="11"/>
        <v>29.4</v>
      </c>
      <c r="G182" s="187">
        <f t="shared" si="10"/>
        <v>379729.3153247433</v>
      </c>
      <c r="H182" s="597"/>
    </row>
    <row r="183" spans="1:8" ht="12.75">
      <c r="A183" s="593" t="s">
        <v>1219</v>
      </c>
      <c r="B183" s="594" t="s">
        <v>465</v>
      </c>
      <c r="C183" s="594" t="s">
        <v>221</v>
      </c>
      <c r="D183" s="595">
        <v>2.8</v>
      </c>
      <c r="E183" s="596">
        <v>9</v>
      </c>
      <c r="F183" s="408">
        <f t="shared" si="11"/>
        <v>37.8</v>
      </c>
      <c r="G183" s="187">
        <f t="shared" si="10"/>
        <v>488223.4054175271</v>
      </c>
      <c r="H183" s="597"/>
    </row>
    <row r="184" spans="1:8" ht="12.75">
      <c r="A184" s="593" t="s">
        <v>1219</v>
      </c>
      <c r="B184" s="594" t="s">
        <v>466</v>
      </c>
      <c r="C184" s="594" t="s">
        <v>221</v>
      </c>
      <c r="D184" s="595">
        <v>2.8</v>
      </c>
      <c r="E184" s="596">
        <v>5</v>
      </c>
      <c r="F184" s="408">
        <f t="shared" si="11"/>
        <v>21</v>
      </c>
      <c r="G184" s="187">
        <f t="shared" si="10"/>
        <v>271235.2252319595</v>
      </c>
      <c r="H184" s="597"/>
    </row>
    <row r="185" spans="1:8" ht="12.75">
      <c r="A185" s="593" t="s">
        <v>1219</v>
      </c>
      <c r="B185" s="594" t="s">
        <v>467</v>
      </c>
      <c r="C185" s="594" t="s">
        <v>221</v>
      </c>
      <c r="D185" s="595">
        <v>2.8</v>
      </c>
      <c r="E185" s="596">
        <v>2</v>
      </c>
      <c r="F185" s="408">
        <f t="shared" si="11"/>
        <v>8.399999999999999</v>
      </c>
      <c r="G185" s="187">
        <f t="shared" si="10"/>
        <v>108494.09009278376</v>
      </c>
      <c r="H185" s="597"/>
    </row>
    <row r="186" spans="1:8" ht="12.75">
      <c r="A186" s="593" t="s">
        <v>1219</v>
      </c>
      <c r="B186" s="594" t="s">
        <v>469</v>
      </c>
      <c r="C186" s="594" t="s">
        <v>221</v>
      </c>
      <c r="D186" s="595">
        <v>2.8</v>
      </c>
      <c r="E186" s="596">
        <v>5</v>
      </c>
      <c r="F186" s="408">
        <f t="shared" si="11"/>
        <v>21</v>
      </c>
      <c r="G186" s="187">
        <f t="shared" si="10"/>
        <v>271235.2252319595</v>
      </c>
      <c r="H186" s="597"/>
    </row>
    <row r="187" spans="1:8" ht="12.75">
      <c r="A187" s="593" t="s">
        <v>1219</v>
      </c>
      <c r="B187" s="594" t="s">
        <v>476</v>
      </c>
      <c r="C187" s="594" t="s">
        <v>221</v>
      </c>
      <c r="D187" s="595">
        <v>2.25</v>
      </c>
      <c r="E187" s="596">
        <v>18</v>
      </c>
      <c r="F187" s="408">
        <f t="shared" si="11"/>
        <v>60.75</v>
      </c>
      <c r="G187" s="187">
        <f t="shared" si="10"/>
        <v>784644.7587067399</v>
      </c>
      <c r="H187" s="597"/>
    </row>
    <row r="188" spans="1:8" ht="12.75">
      <c r="A188" s="593" t="s">
        <v>1219</v>
      </c>
      <c r="B188" s="594" t="s">
        <v>477</v>
      </c>
      <c r="C188" s="594" t="s">
        <v>221</v>
      </c>
      <c r="D188" s="595">
        <v>2.25</v>
      </c>
      <c r="E188" s="596">
        <v>5</v>
      </c>
      <c r="F188" s="408">
        <f t="shared" si="11"/>
        <v>16.875</v>
      </c>
      <c r="G188" s="187">
        <f t="shared" si="10"/>
        <v>217956.87741853888</v>
      </c>
      <c r="H188" s="597"/>
    </row>
    <row r="189" spans="1:8" ht="12.75">
      <c r="A189" s="593" t="s">
        <v>1219</v>
      </c>
      <c r="B189" s="594" t="s">
        <v>479</v>
      </c>
      <c r="C189" s="594" t="s">
        <v>221</v>
      </c>
      <c r="D189" s="595">
        <v>2.25</v>
      </c>
      <c r="E189" s="596">
        <v>1</v>
      </c>
      <c r="F189" s="408">
        <f t="shared" si="11"/>
        <v>3.375</v>
      </c>
      <c r="G189" s="187">
        <f t="shared" si="10"/>
        <v>43591.37548370777</v>
      </c>
      <c r="H189" s="597"/>
    </row>
    <row r="190" spans="1:8" ht="12.75">
      <c r="A190" s="593" t="s">
        <v>1219</v>
      </c>
      <c r="B190" s="594" t="s">
        <v>481</v>
      </c>
      <c r="C190" s="594" t="s">
        <v>221</v>
      </c>
      <c r="D190" s="595">
        <v>2.25</v>
      </c>
      <c r="E190" s="596">
        <v>7</v>
      </c>
      <c r="F190" s="408">
        <f t="shared" si="11"/>
        <v>23.625</v>
      </c>
      <c r="G190" s="187">
        <f t="shared" si="10"/>
        <v>305139.6283859544</v>
      </c>
      <c r="H190" s="597"/>
    </row>
    <row r="191" spans="1:8" ht="12.75">
      <c r="A191" s="593" t="s">
        <v>1219</v>
      </c>
      <c r="B191" s="594" t="s">
        <v>483</v>
      </c>
      <c r="C191" s="594" t="s">
        <v>221</v>
      </c>
      <c r="D191" s="595">
        <v>2.8</v>
      </c>
      <c r="E191" s="596">
        <v>6</v>
      </c>
      <c r="F191" s="408">
        <f t="shared" si="11"/>
        <v>25.199999999999996</v>
      </c>
      <c r="G191" s="187">
        <f t="shared" si="10"/>
        <v>325482.2702783513</v>
      </c>
      <c r="H191" s="597"/>
    </row>
    <row r="192" spans="1:8" ht="12.75">
      <c r="A192" s="593" t="s">
        <v>1219</v>
      </c>
      <c r="B192" s="594" t="s">
        <v>485</v>
      </c>
      <c r="C192" s="594" t="s">
        <v>221</v>
      </c>
      <c r="D192" s="595">
        <v>2.25</v>
      </c>
      <c r="E192" s="596">
        <v>5</v>
      </c>
      <c r="F192" s="408">
        <f t="shared" si="11"/>
        <v>16.875</v>
      </c>
      <c r="G192" s="187">
        <f t="shared" si="10"/>
        <v>217956.87741853888</v>
      </c>
      <c r="H192" s="597"/>
    </row>
    <row r="193" spans="1:8" ht="12.75">
      <c r="A193" s="593" t="s">
        <v>1219</v>
      </c>
      <c r="B193" s="594" t="s">
        <v>487</v>
      </c>
      <c r="C193" s="594" t="s">
        <v>221</v>
      </c>
      <c r="D193" s="595">
        <v>1.65</v>
      </c>
      <c r="E193" s="596">
        <v>7</v>
      </c>
      <c r="F193" s="408">
        <f t="shared" si="11"/>
        <v>17.325</v>
      </c>
      <c r="G193" s="187">
        <f t="shared" si="10"/>
        <v>223769.06081636657</v>
      </c>
      <c r="H193" s="597"/>
    </row>
    <row r="194" spans="1:8" ht="12.75">
      <c r="A194" s="593" t="s">
        <v>1219</v>
      </c>
      <c r="B194" s="594" t="s">
        <v>491</v>
      </c>
      <c r="C194" s="594" t="s">
        <v>221</v>
      </c>
      <c r="D194" s="595">
        <v>2.25</v>
      </c>
      <c r="E194" s="596">
        <v>4</v>
      </c>
      <c r="F194" s="408">
        <f t="shared" si="11"/>
        <v>13.5</v>
      </c>
      <c r="G194" s="187">
        <f t="shared" si="10"/>
        <v>174365.5019348311</v>
      </c>
      <c r="H194" s="597"/>
    </row>
    <row r="195" spans="1:8" ht="12.75">
      <c r="A195" s="593" t="s">
        <v>1219</v>
      </c>
      <c r="B195" s="594" t="s">
        <v>497</v>
      </c>
      <c r="C195" s="594" t="s">
        <v>221</v>
      </c>
      <c r="D195" s="595">
        <v>2.25</v>
      </c>
      <c r="E195" s="596">
        <v>1</v>
      </c>
      <c r="F195" s="408">
        <f t="shared" si="11"/>
        <v>3.375</v>
      </c>
      <c r="G195" s="187">
        <f t="shared" si="10"/>
        <v>43591.37548370777</v>
      </c>
      <c r="H195" s="597"/>
    </row>
    <row r="196" spans="1:8" ht="12.75">
      <c r="A196" s="593" t="s">
        <v>1219</v>
      </c>
      <c r="B196" s="594" t="s">
        <v>501</v>
      </c>
      <c r="C196" s="594" t="s">
        <v>221</v>
      </c>
      <c r="D196" s="595">
        <v>2.25</v>
      </c>
      <c r="E196" s="596">
        <v>1</v>
      </c>
      <c r="F196" s="408">
        <f t="shared" si="11"/>
        <v>3.375</v>
      </c>
      <c r="G196" s="187">
        <f t="shared" si="10"/>
        <v>43591.37548370777</v>
      </c>
      <c r="H196" s="597"/>
    </row>
    <row r="197" spans="1:8" ht="12.75">
      <c r="A197" s="593" t="s">
        <v>1219</v>
      </c>
      <c r="B197" s="594" t="s">
        <v>503</v>
      </c>
      <c r="C197" s="594" t="s">
        <v>221</v>
      </c>
      <c r="D197" s="595">
        <v>2.25</v>
      </c>
      <c r="E197" s="596">
        <v>1</v>
      </c>
      <c r="F197" s="408">
        <f t="shared" si="11"/>
        <v>3.375</v>
      </c>
      <c r="G197" s="187">
        <f t="shared" si="10"/>
        <v>43591.37548370777</v>
      </c>
      <c r="H197" s="597"/>
    </row>
    <row r="198" spans="1:8" ht="12.75">
      <c r="A198" s="593" t="s">
        <v>1219</v>
      </c>
      <c r="B198" s="594" t="s">
        <v>509</v>
      </c>
      <c r="C198" s="594" t="s">
        <v>221</v>
      </c>
      <c r="D198" s="595">
        <v>2.25</v>
      </c>
      <c r="E198" s="596">
        <v>1</v>
      </c>
      <c r="F198" s="408">
        <f t="shared" si="11"/>
        <v>3.375</v>
      </c>
      <c r="G198" s="187">
        <f t="shared" si="10"/>
        <v>43591.37548370777</v>
      </c>
      <c r="H198" s="597"/>
    </row>
    <row r="199" spans="1:8" ht="12.75">
      <c r="A199" s="593" t="s">
        <v>1219</v>
      </c>
      <c r="B199" s="594" t="s">
        <v>511</v>
      </c>
      <c r="C199" s="594" t="s">
        <v>221</v>
      </c>
      <c r="D199" s="595">
        <v>1.65</v>
      </c>
      <c r="E199" s="596">
        <v>3</v>
      </c>
      <c r="F199" s="408">
        <f t="shared" si="11"/>
        <v>7.424999999999999</v>
      </c>
      <c r="G199" s="187">
        <f t="shared" si="10"/>
        <v>95901.0260641571</v>
      </c>
      <c r="H199" s="597"/>
    </row>
    <row r="200" spans="1:8" ht="12.75">
      <c r="A200" s="593" t="s">
        <v>1219</v>
      </c>
      <c r="B200" s="594" t="s">
        <v>573</v>
      </c>
      <c r="C200" s="594" t="s">
        <v>221</v>
      </c>
      <c r="D200" s="595">
        <v>1</v>
      </c>
      <c r="E200" s="596">
        <v>3</v>
      </c>
      <c r="F200" s="408">
        <f t="shared" si="11"/>
        <v>4.5</v>
      </c>
      <c r="G200" s="187">
        <f t="shared" si="10"/>
        <v>58121.833978277034</v>
      </c>
      <c r="H200" s="597"/>
    </row>
    <row r="201" spans="1:8" ht="12.75">
      <c r="A201" s="593" t="s">
        <v>1220</v>
      </c>
      <c r="B201" s="594" t="s">
        <v>273</v>
      </c>
      <c r="C201" s="594" t="s">
        <v>1203</v>
      </c>
      <c r="D201" s="595">
        <v>2.25</v>
      </c>
      <c r="E201" s="596">
        <v>91</v>
      </c>
      <c r="F201" s="408">
        <f aca="true" t="shared" si="12" ref="F201:F209">D201*E201</f>
        <v>204.75</v>
      </c>
      <c r="G201" s="187">
        <f t="shared" si="10"/>
        <v>2644543.4460116047</v>
      </c>
      <c r="H201" s="597"/>
    </row>
    <row r="202" spans="1:8" ht="12.75">
      <c r="A202" s="593" t="s">
        <v>1220</v>
      </c>
      <c r="B202" s="594" t="s">
        <v>291</v>
      </c>
      <c r="C202" s="594" t="s">
        <v>1203</v>
      </c>
      <c r="D202" s="595">
        <v>2.8</v>
      </c>
      <c r="E202" s="596">
        <v>66</v>
      </c>
      <c r="F202" s="408">
        <f t="shared" si="12"/>
        <v>184.79999999999998</v>
      </c>
      <c r="G202" s="187">
        <f t="shared" si="10"/>
        <v>2386869.982041243</v>
      </c>
      <c r="H202" s="597"/>
    </row>
    <row r="203" spans="1:8" ht="12.75">
      <c r="A203" s="593" t="s">
        <v>1220</v>
      </c>
      <c r="B203" s="594" t="s">
        <v>293</v>
      </c>
      <c r="C203" s="594" t="s">
        <v>1203</v>
      </c>
      <c r="D203" s="595">
        <v>1.65</v>
      </c>
      <c r="E203" s="596">
        <v>70</v>
      </c>
      <c r="F203" s="408">
        <f t="shared" si="12"/>
        <v>115.5</v>
      </c>
      <c r="G203" s="187">
        <f t="shared" si="10"/>
        <v>1491793.7387757772</v>
      </c>
      <c r="H203" s="597"/>
    </row>
    <row r="204" spans="1:8" ht="12.75">
      <c r="A204" s="593" t="s">
        <v>1220</v>
      </c>
      <c r="B204" s="594" t="s">
        <v>351</v>
      </c>
      <c r="C204" s="594" t="s">
        <v>1204</v>
      </c>
      <c r="D204" s="595">
        <v>2.25</v>
      </c>
      <c r="E204" s="596">
        <v>75</v>
      </c>
      <c r="F204" s="408">
        <f t="shared" si="12"/>
        <v>168.75</v>
      </c>
      <c r="G204" s="187">
        <f t="shared" si="10"/>
        <v>2179568.774185389</v>
      </c>
      <c r="H204" s="597"/>
    </row>
    <row r="205" spans="1:8" ht="12.75">
      <c r="A205" s="593" t="s">
        <v>1220</v>
      </c>
      <c r="B205" s="594" t="s">
        <v>378</v>
      </c>
      <c r="C205" s="594" t="s">
        <v>1204</v>
      </c>
      <c r="D205" s="595">
        <v>2.8</v>
      </c>
      <c r="E205" s="596">
        <v>82</v>
      </c>
      <c r="F205" s="408">
        <f t="shared" si="12"/>
        <v>229.6</v>
      </c>
      <c r="G205" s="187">
        <f t="shared" si="10"/>
        <v>2965505.129202757</v>
      </c>
      <c r="H205" s="597"/>
    </row>
    <row r="206" spans="1:8" ht="12.75">
      <c r="A206" s="593" t="s">
        <v>1220</v>
      </c>
      <c r="B206" s="594" t="s">
        <v>379</v>
      </c>
      <c r="C206" s="594" t="s">
        <v>1204</v>
      </c>
      <c r="D206" s="595">
        <v>1.65</v>
      </c>
      <c r="E206" s="596">
        <v>85</v>
      </c>
      <c r="F206" s="408">
        <f t="shared" si="12"/>
        <v>140.25</v>
      </c>
      <c r="G206" s="187">
        <f t="shared" si="10"/>
        <v>1811463.8256563009</v>
      </c>
      <c r="H206" s="597"/>
    </row>
    <row r="207" spans="1:8" ht="12.75">
      <c r="A207" s="593" t="s">
        <v>1220</v>
      </c>
      <c r="B207" s="594" t="s">
        <v>407</v>
      </c>
      <c r="C207" s="594" t="s">
        <v>1204</v>
      </c>
      <c r="D207" s="595">
        <v>1.2</v>
      </c>
      <c r="E207" s="596">
        <v>1</v>
      </c>
      <c r="F207" s="408">
        <f t="shared" si="12"/>
        <v>1.2</v>
      </c>
      <c r="G207" s="187">
        <f t="shared" si="10"/>
        <v>15499.155727540541</v>
      </c>
      <c r="H207" s="597"/>
    </row>
    <row r="208" spans="1:8" ht="12.75">
      <c r="A208" s="593" t="s">
        <v>1220</v>
      </c>
      <c r="B208" s="594" t="s">
        <v>414</v>
      </c>
      <c r="C208" s="594" t="s">
        <v>1205</v>
      </c>
      <c r="D208" s="595">
        <v>2.25</v>
      </c>
      <c r="E208" s="596">
        <v>3</v>
      </c>
      <c r="F208" s="408">
        <f t="shared" si="12"/>
        <v>6.75</v>
      </c>
      <c r="G208" s="187">
        <f aca="true" t="shared" si="13" ref="G208:G233">F208*$H$1176/$F$1174</f>
        <v>87182.75096741554</v>
      </c>
      <c r="H208" s="597"/>
    </row>
    <row r="209" spans="1:8" ht="12.75">
      <c r="A209" s="593" t="s">
        <v>1220</v>
      </c>
      <c r="B209" s="594" t="s">
        <v>424</v>
      </c>
      <c r="C209" s="594" t="s">
        <v>1205</v>
      </c>
      <c r="D209" s="595">
        <v>1.65</v>
      </c>
      <c r="E209" s="596">
        <v>2</v>
      </c>
      <c r="F209" s="408">
        <f t="shared" si="12"/>
        <v>3.3</v>
      </c>
      <c r="G209" s="187">
        <f t="shared" si="13"/>
        <v>42622.67825073649</v>
      </c>
      <c r="H209" s="597"/>
    </row>
    <row r="210" spans="1:8" ht="12.75">
      <c r="A210" s="593" t="s">
        <v>1220</v>
      </c>
      <c r="B210" s="594" t="s">
        <v>447</v>
      </c>
      <c r="C210" s="594" t="s">
        <v>221</v>
      </c>
      <c r="D210" s="595">
        <v>2.25</v>
      </c>
      <c r="E210" s="596">
        <v>22</v>
      </c>
      <c r="F210" s="408">
        <f>D210*E210*1.5</f>
        <v>74.25</v>
      </c>
      <c r="G210" s="187">
        <f t="shared" si="13"/>
        <v>959010.260641571</v>
      </c>
      <c r="H210" s="597"/>
    </row>
    <row r="211" spans="1:8" ht="12.75">
      <c r="A211" s="593" t="s">
        <v>1220</v>
      </c>
      <c r="B211" s="594" t="s">
        <v>512</v>
      </c>
      <c r="C211" s="594" t="s">
        <v>221</v>
      </c>
      <c r="D211" s="595">
        <v>2.8</v>
      </c>
      <c r="E211" s="596">
        <v>47</v>
      </c>
      <c r="F211" s="408">
        <f>D211*E211*1.5</f>
        <v>197.39999999999998</v>
      </c>
      <c r="G211" s="187">
        <f t="shared" si="13"/>
        <v>2549611.1171804187</v>
      </c>
      <c r="H211" s="597"/>
    </row>
    <row r="212" spans="1:8" ht="12.75">
      <c r="A212" s="593" t="s">
        <v>1220</v>
      </c>
      <c r="B212" s="594" t="s">
        <v>513</v>
      </c>
      <c r="C212" s="594" t="s">
        <v>221</v>
      </c>
      <c r="D212" s="595">
        <v>1.65</v>
      </c>
      <c r="E212" s="596">
        <v>16</v>
      </c>
      <c r="F212" s="408">
        <f>D212*E212*1.5</f>
        <v>39.599999999999994</v>
      </c>
      <c r="G212" s="187">
        <f t="shared" si="13"/>
        <v>511472.13900883775</v>
      </c>
      <c r="H212" s="597"/>
    </row>
    <row r="213" spans="1:8" ht="12.75">
      <c r="A213" s="593" t="s">
        <v>1221</v>
      </c>
      <c r="B213" s="594" t="s">
        <v>343</v>
      </c>
      <c r="C213" s="594" t="s">
        <v>1203</v>
      </c>
      <c r="D213" s="595">
        <v>1.2</v>
      </c>
      <c r="E213" s="596">
        <v>108</v>
      </c>
      <c r="F213" s="408">
        <f aca="true" t="shared" si="14" ref="F213:F218">D213*E213</f>
        <v>129.6</v>
      </c>
      <c r="G213" s="187">
        <f t="shared" si="13"/>
        <v>1673908.8185743785</v>
      </c>
      <c r="H213" s="597"/>
    </row>
    <row r="214" spans="1:8" ht="12.75">
      <c r="A214" s="593" t="s">
        <v>1221</v>
      </c>
      <c r="B214" s="594" t="s">
        <v>406</v>
      </c>
      <c r="C214" s="594" t="s">
        <v>1204</v>
      </c>
      <c r="D214" s="595">
        <v>1</v>
      </c>
      <c r="E214" s="596">
        <v>27</v>
      </c>
      <c r="F214" s="408">
        <f t="shared" si="14"/>
        <v>27</v>
      </c>
      <c r="G214" s="187">
        <f t="shared" si="13"/>
        <v>348731.0038696622</v>
      </c>
      <c r="H214" s="597"/>
    </row>
    <row r="215" spans="1:8" ht="12.75">
      <c r="A215" s="593" t="s">
        <v>1221</v>
      </c>
      <c r="B215" s="594" t="s">
        <v>407</v>
      </c>
      <c r="C215" s="594" t="s">
        <v>1204</v>
      </c>
      <c r="D215" s="595">
        <v>1.2</v>
      </c>
      <c r="E215" s="596">
        <v>140</v>
      </c>
      <c r="F215" s="408">
        <f t="shared" si="14"/>
        <v>168</v>
      </c>
      <c r="G215" s="187">
        <f t="shared" si="13"/>
        <v>2169881.801855676</v>
      </c>
      <c r="H215" s="597"/>
    </row>
    <row r="216" spans="1:8" ht="12.75">
      <c r="A216" s="593" t="s">
        <v>1221</v>
      </c>
      <c r="B216" s="594" t="s">
        <v>409</v>
      </c>
      <c r="C216" s="594" t="s">
        <v>1204</v>
      </c>
      <c r="D216" s="595">
        <v>1.2</v>
      </c>
      <c r="E216" s="596">
        <v>245</v>
      </c>
      <c r="F216" s="408">
        <f t="shared" si="14"/>
        <v>294</v>
      </c>
      <c r="G216" s="187">
        <f t="shared" si="13"/>
        <v>3797293.153247433</v>
      </c>
      <c r="H216" s="597"/>
    </row>
    <row r="217" spans="1:8" ht="12.75">
      <c r="A217" s="593" t="s">
        <v>1221</v>
      </c>
      <c r="B217" s="594" t="s">
        <v>411</v>
      </c>
      <c r="C217" s="594" t="s">
        <v>1204</v>
      </c>
      <c r="D217" s="595">
        <v>1.2</v>
      </c>
      <c r="E217" s="596">
        <v>50</v>
      </c>
      <c r="F217" s="408">
        <f t="shared" si="14"/>
        <v>60</v>
      </c>
      <c r="G217" s="187">
        <f t="shared" si="13"/>
        <v>774957.786377027</v>
      </c>
      <c r="H217" s="597"/>
    </row>
    <row r="218" spans="1:8" ht="12.75">
      <c r="A218" s="593" t="s">
        <v>1221</v>
      </c>
      <c r="B218" s="594" t="s">
        <v>412</v>
      </c>
      <c r="C218" s="594" t="s">
        <v>1204</v>
      </c>
      <c r="D218" s="595">
        <v>1</v>
      </c>
      <c r="E218" s="596">
        <v>24</v>
      </c>
      <c r="F218" s="408">
        <f t="shared" si="14"/>
        <v>24</v>
      </c>
      <c r="G218" s="187">
        <f t="shared" si="13"/>
        <v>309983.11455081083</v>
      </c>
      <c r="H218" s="597"/>
    </row>
    <row r="219" spans="1:8" ht="12.75">
      <c r="A219" s="593" t="s">
        <v>1221</v>
      </c>
      <c r="B219" s="594" t="s">
        <v>573</v>
      </c>
      <c r="C219" s="594" t="s">
        <v>221</v>
      </c>
      <c r="D219" s="595">
        <v>1</v>
      </c>
      <c r="E219" s="596">
        <v>2</v>
      </c>
      <c r="F219" s="408">
        <f>D219*E219*1.5</f>
        <v>3</v>
      </c>
      <c r="G219" s="187">
        <f t="shared" si="13"/>
        <v>38747.889318851354</v>
      </c>
      <c r="H219" s="597"/>
    </row>
    <row r="220" spans="1:8" ht="12.75">
      <c r="A220" s="593" t="s">
        <v>1221</v>
      </c>
      <c r="B220" s="594" t="s">
        <v>584</v>
      </c>
      <c r="C220" s="594" t="s">
        <v>221</v>
      </c>
      <c r="D220" s="595">
        <v>1</v>
      </c>
      <c r="E220" s="596">
        <v>2</v>
      </c>
      <c r="F220" s="408">
        <f>D220*E220*1.5</f>
        <v>3</v>
      </c>
      <c r="G220" s="187">
        <f t="shared" si="13"/>
        <v>38747.889318851354</v>
      </c>
      <c r="H220" s="597"/>
    </row>
    <row r="221" spans="1:8" ht="12.75">
      <c r="A221" s="593" t="s">
        <v>1221</v>
      </c>
      <c r="B221" s="594" t="s">
        <v>590</v>
      </c>
      <c r="C221" s="594" t="s">
        <v>221</v>
      </c>
      <c r="D221" s="595">
        <v>1</v>
      </c>
      <c r="E221" s="596">
        <v>29</v>
      </c>
      <c r="F221" s="408">
        <f>D221*E221*1.5</f>
        <v>43.5</v>
      </c>
      <c r="G221" s="187">
        <f t="shared" si="13"/>
        <v>561844.3951233446</v>
      </c>
      <c r="H221" s="597"/>
    </row>
    <row r="222" spans="1:8" ht="12.75">
      <c r="A222" s="593" t="s">
        <v>1221</v>
      </c>
      <c r="B222" s="594" t="s">
        <v>591</v>
      </c>
      <c r="C222" s="594" t="s">
        <v>221</v>
      </c>
      <c r="D222" s="595">
        <v>1.2</v>
      </c>
      <c r="E222" s="596">
        <v>4</v>
      </c>
      <c r="F222" s="408">
        <f>D222*E222*1.5</f>
        <v>7.199999999999999</v>
      </c>
      <c r="G222" s="187">
        <f t="shared" si="13"/>
        <v>92994.93436524324</v>
      </c>
      <c r="H222" s="597"/>
    </row>
    <row r="223" spans="1:8" ht="12.75">
      <c r="A223" s="593" t="s">
        <v>1221</v>
      </c>
      <c r="B223" s="594" t="s">
        <v>592</v>
      </c>
      <c r="C223" s="594" t="s">
        <v>221</v>
      </c>
      <c r="D223" s="595">
        <v>1</v>
      </c>
      <c r="E223" s="596">
        <v>2</v>
      </c>
      <c r="F223" s="408">
        <f>D223*E223*1.5</f>
        <v>3</v>
      </c>
      <c r="G223" s="187">
        <f t="shared" si="13"/>
        <v>38747.889318851354</v>
      </c>
      <c r="H223" s="597"/>
    </row>
    <row r="224" spans="1:8" ht="12.75">
      <c r="A224" s="593" t="s">
        <v>1222</v>
      </c>
      <c r="B224" s="594" t="s">
        <v>301</v>
      </c>
      <c r="C224" s="594" t="s">
        <v>1203</v>
      </c>
      <c r="D224" s="595">
        <v>1.65</v>
      </c>
      <c r="E224" s="596">
        <v>1</v>
      </c>
      <c r="F224" s="408">
        <f aca="true" t="shared" si="15" ref="F224:F231">D224*E224</f>
        <v>1.65</v>
      </c>
      <c r="G224" s="187">
        <f t="shared" si="13"/>
        <v>21311.339125368246</v>
      </c>
      <c r="H224" s="597"/>
    </row>
    <row r="225" spans="1:8" ht="12.75">
      <c r="A225" s="593" t="s">
        <v>1222</v>
      </c>
      <c r="B225" s="594" t="s">
        <v>303</v>
      </c>
      <c r="C225" s="594" t="s">
        <v>1203</v>
      </c>
      <c r="D225" s="595">
        <v>2.25</v>
      </c>
      <c r="E225" s="596">
        <v>26</v>
      </c>
      <c r="F225" s="408">
        <f t="shared" si="15"/>
        <v>58.5</v>
      </c>
      <c r="G225" s="187">
        <f t="shared" si="13"/>
        <v>755583.8417176014</v>
      </c>
      <c r="H225" s="597"/>
    </row>
    <row r="226" spans="1:8" ht="12.75">
      <c r="A226" s="593" t="s">
        <v>1222</v>
      </c>
      <c r="B226" s="594" t="s">
        <v>335</v>
      </c>
      <c r="C226" s="594" t="s">
        <v>1203</v>
      </c>
      <c r="D226" s="595">
        <v>1.65</v>
      </c>
      <c r="E226" s="596">
        <v>55</v>
      </c>
      <c r="F226" s="408">
        <f t="shared" si="15"/>
        <v>90.75</v>
      </c>
      <c r="G226" s="187">
        <f t="shared" si="13"/>
        <v>1172123.6518952535</v>
      </c>
      <c r="H226" s="597"/>
    </row>
    <row r="227" spans="1:8" ht="12.75">
      <c r="A227" s="593" t="s">
        <v>1222</v>
      </c>
      <c r="B227" s="594" t="s">
        <v>389</v>
      </c>
      <c r="C227" s="594" t="s">
        <v>1204</v>
      </c>
      <c r="D227" s="595">
        <v>1.65</v>
      </c>
      <c r="E227" s="596">
        <v>25</v>
      </c>
      <c r="F227" s="408">
        <f t="shared" si="15"/>
        <v>41.25</v>
      </c>
      <c r="G227" s="187">
        <f t="shared" si="13"/>
        <v>532783.4781342061</v>
      </c>
      <c r="H227" s="597"/>
    </row>
    <row r="228" spans="1:8" ht="12.75">
      <c r="A228" s="593" t="s">
        <v>1222</v>
      </c>
      <c r="B228" s="594" t="s">
        <v>405</v>
      </c>
      <c r="C228" s="594" t="s">
        <v>1204</v>
      </c>
      <c r="D228" s="595">
        <v>1.65</v>
      </c>
      <c r="E228" s="596">
        <v>209</v>
      </c>
      <c r="F228" s="408">
        <f t="shared" si="15"/>
        <v>344.84999999999997</v>
      </c>
      <c r="G228" s="187">
        <f t="shared" si="13"/>
        <v>4454069.877201962</v>
      </c>
      <c r="H228" s="597"/>
    </row>
    <row r="229" spans="1:8" ht="12.75">
      <c r="A229" s="593" t="s">
        <v>1222</v>
      </c>
      <c r="B229" s="594" t="s">
        <v>409</v>
      </c>
      <c r="C229" s="594" t="s">
        <v>1204</v>
      </c>
      <c r="D229" s="595">
        <v>1.2</v>
      </c>
      <c r="E229" s="596">
        <v>98</v>
      </c>
      <c r="F229" s="408">
        <f t="shared" si="15"/>
        <v>117.6</v>
      </c>
      <c r="G229" s="187">
        <f t="shared" si="13"/>
        <v>1518917.261298973</v>
      </c>
      <c r="H229" s="597"/>
    </row>
    <row r="230" spans="1:8" ht="12.75">
      <c r="A230" s="593" t="s">
        <v>1222</v>
      </c>
      <c r="B230" s="594" t="s">
        <v>428</v>
      </c>
      <c r="C230" s="594" t="s">
        <v>1205</v>
      </c>
      <c r="D230" s="595">
        <v>2.25</v>
      </c>
      <c r="E230" s="596">
        <v>14</v>
      </c>
      <c r="F230" s="408">
        <f t="shared" si="15"/>
        <v>31.5</v>
      </c>
      <c r="G230" s="187">
        <f t="shared" si="13"/>
        <v>406852.8378479392</v>
      </c>
      <c r="H230" s="597"/>
    </row>
    <row r="231" spans="1:8" ht="12.75">
      <c r="A231" s="593" t="s">
        <v>1222</v>
      </c>
      <c r="B231" s="594" t="s">
        <v>443</v>
      </c>
      <c r="C231" s="594" t="s">
        <v>1205</v>
      </c>
      <c r="D231" s="595">
        <v>1.65</v>
      </c>
      <c r="E231" s="596">
        <v>10</v>
      </c>
      <c r="F231" s="408">
        <f t="shared" si="15"/>
        <v>16.5</v>
      </c>
      <c r="G231" s="187">
        <f t="shared" si="13"/>
        <v>213113.39125368244</v>
      </c>
      <c r="H231" s="597"/>
    </row>
    <row r="232" spans="1:8" ht="12.75">
      <c r="A232" s="593" t="s">
        <v>1222</v>
      </c>
      <c r="B232" s="594" t="s">
        <v>516</v>
      </c>
      <c r="C232" s="594" t="s">
        <v>221</v>
      </c>
      <c r="D232" s="595">
        <v>2.25</v>
      </c>
      <c r="E232" s="596">
        <v>4</v>
      </c>
      <c r="F232" s="408">
        <f>D232*E232*1.5</f>
        <v>13.5</v>
      </c>
      <c r="G232" s="187">
        <f t="shared" si="13"/>
        <v>174365.5019348311</v>
      </c>
      <c r="H232" s="597"/>
    </row>
    <row r="233" spans="1:8" ht="12.75">
      <c r="A233" s="593" t="s">
        <v>1222</v>
      </c>
      <c r="B233" s="594" t="s">
        <v>588</v>
      </c>
      <c r="C233" s="594" t="s">
        <v>221</v>
      </c>
      <c r="D233" s="595">
        <v>1.65</v>
      </c>
      <c r="E233" s="596">
        <v>11</v>
      </c>
      <c r="F233" s="408">
        <f>D233*E233*1.5</f>
        <v>27.224999999999998</v>
      </c>
      <c r="G233" s="187">
        <f t="shared" si="13"/>
        <v>351637.095568576</v>
      </c>
      <c r="H233" s="597"/>
    </row>
    <row r="234" spans="1:8" ht="12.75">
      <c r="A234" s="598"/>
      <c r="B234" s="599"/>
      <c r="C234" s="599"/>
      <c r="D234" s="600"/>
      <c r="E234" s="599"/>
      <c r="F234" s="408"/>
      <c r="G234" s="187"/>
      <c r="H234" s="601">
        <f>ROUNDUP(SUM(G16:G233)/1000,0)</f>
        <v>146408</v>
      </c>
    </row>
    <row r="235" spans="1:8" ht="12.75">
      <c r="A235" s="900" t="s">
        <v>1223</v>
      </c>
      <c r="B235" s="901"/>
      <c r="C235" s="901"/>
      <c r="D235" s="901"/>
      <c r="E235" s="901"/>
      <c r="F235" s="408"/>
      <c r="G235" s="187"/>
      <c r="H235" s="597"/>
    </row>
    <row r="236" spans="1:8" ht="12.75">
      <c r="A236" s="593" t="s">
        <v>1224</v>
      </c>
      <c r="B236" s="594" t="s">
        <v>600</v>
      </c>
      <c r="C236" s="594" t="s">
        <v>1203</v>
      </c>
      <c r="D236" s="595">
        <v>2.25</v>
      </c>
      <c r="E236" s="596">
        <v>26</v>
      </c>
      <c r="F236" s="408">
        <f aca="true" t="shared" si="16" ref="F236:F243">D236*E236</f>
        <v>58.5</v>
      </c>
      <c r="G236" s="187">
        <f aca="true" t="shared" si="17" ref="G236:G267">F236*$H$1176/$F$1174</f>
        <v>755583.8417176014</v>
      </c>
      <c r="H236" s="597"/>
    </row>
    <row r="237" spans="1:8" ht="12.75">
      <c r="A237" s="593" t="s">
        <v>1224</v>
      </c>
      <c r="B237" s="594" t="s">
        <v>299</v>
      </c>
      <c r="C237" s="594" t="s">
        <v>1203</v>
      </c>
      <c r="D237" s="595">
        <v>1.65</v>
      </c>
      <c r="E237" s="596">
        <v>111</v>
      </c>
      <c r="F237" s="408">
        <f t="shared" si="16"/>
        <v>183.14999999999998</v>
      </c>
      <c r="G237" s="187">
        <f t="shared" si="17"/>
        <v>2365558.6429158747</v>
      </c>
      <c r="H237" s="597"/>
    </row>
    <row r="238" spans="1:8" ht="12.75">
      <c r="A238" s="593" t="s">
        <v>1224</v>
      </c>
      <c r="B238" s="594" t="s">
        <v>301</v>
      </c>
      <c r="C238" s="594" t="s">
        <v>1203</v>
      </c>
      <c r="D238" s="595">
        <v>1.65</v>
      </c>
      <c r="E238" s="596">
        <v>140</v>
      </c>
      <c r="F238" s="408">
        <f t="shared" si="16"/>
        <v>231</v>
      </c>
      <c r="G238" s="187">
        <f t="shared" si="17"/>
        <v>2983587.4775515543</v>
      </c>
      <c r="H238" s="597"/>
    </row>
    <row r="239" spans="1:8" ht="12.75">
      <c r="A239" s="593" t="s">
        <v>1224</v>
      </c>
      <c r="B239" s="594" t="s">
        <v>303</v>
      </c>
      <c r="C239" s="594" t="s">
        <v>1203</v>
      </c>
      <c r="D239" s="595">
        <v>2.25</v>
      </c>
      <c r="E239" s="596">
        <v>52</v>
      </c>
      <c r="F239" s="408">
        <f t="shared" si="16"/>
        <v>117</v>
      </c>
      <c r="G239" s="187">
        <f t="shared" si="17"/>
        <v>1511167.6834352028</v>
      </c>
      <c r="H239" s="597"/>
    </row>
    <row r="240" spans="1:8" ht="12.75">
      <c r="A240" s="593" t="s">
        <v>1224</v>
      </c>
      <c r="B240" s="594" t="s">
        <v>389</v>
      </c>
      <c r="C240" s="594" t="s">
        <v>1204</v>
      </c>
      <c r="D240" s="595">
        <v>1.65</v>
      </c>
      <c r="E240" s="596">
        <v>88</v>
      </c>
      <c r="F240" s="408">
        <f t="shared" si="16"/>
        <v>145.2</v>
      </c>
      <c r="G240" s="187">
        <f t="shared" si="17"/>
        <v>1875397.8430324055</v>
      </c>
      <c r="H240" s="597"/>
    </row>
    <row r="241" spans="1:8" ht="12.75">
      <c r="A241" s="593" t="s">
        <v>1224</v>
      </c>
      <c r="B241" s="594" t="s">
        <v>623</v>
      </c>
      <c r="C241" s="594" t="s">
        <v>1205</v>
      </c>
      <c r="D241" s="595">
        <v>2.25</v>
      </c>
      <c r="E241" s="596">
        <v>33</v>
      </c>
      <c r="F241" s="408">
        <f t="shared" si="16"/>
        <v>74.25</v>
      </c>
      <c r="G241" s="187">
        <f t="shared" si="17"/>
        <v>959010.260641571</v>
      </c>
      <c r="H241" s="597"/>
    </row>
    <row r="242" spans="1:8" ht="12.75">
      <c r="A242" s="593" t="s">
        <v>1224</v>
      </c>
      <c r="B242" s="594" t="s">
        <v>426</v>
      </c>
      <c r="C242" s="594" t="s">
        <v>1205</v>
      </c>
      <c r="D242" s="595">
        <v>1.65</v>
      </c>
      <c r="E242" s="596">
        <v>24</v>
      </c>
      <c r="F242" s="408">
        <f t="shared" si="16"/>
        <v>39.599999999999994</v>
      </c>
      <c r="G242" s="187">
        <f t="shared" si="17"/>
        <v>511472.13900883775</v>
      </c>
      <c r="H242" s="597"/>
    </row>
    <row r="243" spans="1:8" ht="12.75">
      <c r="A243" s="593" t="s">
        <v>1224</v>
      </c>
      <c r="B243" s="594" t="s">
        <v>427</v>
      </c>
      <c r="C243" s="594" t="s">
        <v>1205</v>
      </c>
      <c r="D243" s="595">
        <v>1.65</v>
      </c>
      <c r="E243" s="596">
        <v>47</v>
      </c>
      <c r="F243" s="408">
        <f t="shared" si="16"/>
        <v>77.55</v>
      </c>
      <c r="G243" s="187">
        <f t="shared" si="17"/>
        <v>1001632.9388923075</v>
      </c>
      <c r="H243" s="597"/>
    </row>
    <row r="244" spans="1:8" ht="12.75">
      <c r="A244" s="593" t="s">
        <v>1224</v>
      </c>
      <c r="B244" s="594" t="s">
        <v>634</v>
      </c>
      <c r="C244" s="594" t="s">
        <v>221</v>
      </c>
      <c r="D244" s="595">
        <v>2.25</v>
      </c>
      <c r="E244" s="596">
        <v>4</v>
      </c>
      <c r="F244" s="408">
        <f>D244*E244*1.5</f>
        <v>13.5</v>
      </c>
      <c r="G244" s="187">
        <f t="shared" si="17"/>
        <v>174365.5019348311</v>
      </c>
      <c r="H244" s="597"/>
    </row>
    <row r="245" spans="1:8" ht="12.75">
      <c r="A245" s="593" t="s">
        <v>1211</v>
      </c>
      <c r="B245" s="594" t="s">
        <v>323</v>
      </c>
      <c r="C245" s="594" t="s">
        <v>1203</v>
      </c>
      <c r="D245" s="595">
        <v>1</v>
      </c>
      <c r="E245" s="596">
        <v>8</v>
      </c>
      <c r="F245" s="408">
        <f>D245*E245</f>
        <v>8</v>
      </c>
      <c r="G245" s="187">
        <f t="shared" si="17"/>
        <v>103327.70485027028</v>
      </c>
      <c r="H245" s="597"/>
    </row>
    <row r="246" spans="1:8" ht="12.75">
      <c r="A246" s="593" t="s">
        <v>1211</v>
      </c>
      <c r="B246" s="594" t="s">
        <v>399</v>
      </c>
      <c r="C246" s="594" t="s">
        <v>1204</v>
      </c>
      <c r="D246" s="595">
        <v>1</v>
      </c>
      <c r="E246" s="596">
        <v>3</v>
      </c>
      <c r="F246" s="408">
        <f>D246*E246</f>
        <v>3</v>
      </c>
      <c r="G246" s="187">
        <f t="shared" si="17"/>
        <v>38747.889318851354</v>
      </c>
      <c r="H246" s="597"/>
    </row>
    <row r="247" spans="1:8" ht="12.75">
      <c r="A247" s="593" t="s">
        <v>1211</v>
      </c>
      <c r="B247" s="594" t="s">
        <v>584</v>
      </c>
      <c r="C247" s="594" t="s">
        <v>221</v>
      </c>
      <c r="D247" s="595">
        <v>1</v>
      </c>
      <c r="E247" s="596">
        <v>1</v>
      </c>
      <c r="F247" s="408">
        <f>D247*E247*1.5</f>
        <v>1.5</v>
      </c>
      <c r="G247" s="187">
        <f t="shared" si="17"/>
        <v>19373.944659425677</v>
      </c>
      <c r="H247" s="597"/>
    </row>
    <row r="248" spans="1:8" ht="12.75">
      <c r="A248" s="593" t="s">
        <v>1225</v>
      </c>
      <c r="B248" s="594" t="s">
        <v>610</v>
      </c>
      <c r="C248" s="594" t="s">
        <v>1203</v>
      </c>
      <c r="D248" s="595">
        <v>2.25</v>
      </c>
      <c r="E248" s="596">
        <v>38</v>
      </c>
      <c r="F248" s="408">
        <f>D248*E248</f>
        <v>85.5</v>
      </c>
      <c r="G248" s="187">
        <f t="shared" si="17"/>
        <v>1104314.8455872636</v>
      </c>
      <c r="H248" s="597"/>
    </row>
    <row r="249" spans="1:8" ht="12.75">
      <c r="A249" s="593" t="s">
        <v>1225</v>
      </c>
      <c r="B249" s="594" t="s">
        <v>612</v>
      </c>
      <c r="C249" s="594" t="s">
        <v>1203</v>
      </c>
      <c r="D249" s="595">
        <v>1</v>
      </c>
      <c r="E249" s="596">
        <v>144</v>
      </c>
      <c r="F249" s="408">
        <f>D249*E249</f>
        <v>144</v>
      </c>
      <c r="G249" s="187">
        <f t="shared" si="17"/>
        <v>1859898.687304865</v>
      </c>
      <c r="H249" s="597"/>
    </row>
    <row r="250" spans="1:8" ht="12.75">
      <c r="A250" s="593" t="s">
        <v>1225</v>
      </c>
      <c r="B250" s="594" t="s">
        <v>616</v>
      </c>
      <c r="C250" s="594" t="s">
        <v>1204</v>
      </c>
      <c r="D250" s="595">
        <v>2.25</v>
      </c>
      <c r="E250" s="596">
        <v>111</v>
      </c>
      <c r="F250" s="408">
        <f>D250*E250</f>
        <v>249.75</v>
      </c>
      <c r="G250" s="187">
        <f t="shared" si="17"/>
        <v>3225761.785794375</v>
      </c>
      <c r="H250" s="597"/>
    </row>
    <row r="251" spans="1:8" ht="12.75">
      <c r="A251" s="593" t="s">
        <v>1225</v>
      </c>
      <c r="B251" s="594" t="s">
        <v>619</v>
      </c>
      <c r="C251" s="594" t="s">
        <v>1204</v>
      </c>
      <c r="D251" s="595">
        <v>1</v>
      </c>
      <c r="E251" s="596">
        <v>155</v>
      </c>
      <c r="F251" s="408">
        <f>D251*E251</f>
        <v>155</v>
      </c>
      <c r="G251" s="187">
        <f t="shared" si="17"/>
        <v>2001974.2814739866</v>
      </c>
      <c r="H251" s="597"/>
    </row>
    <row r="252" spans="1:8" ht="12.75">
      <c r="A252" s="593" t="s">
        <v>1225</v>
      </c>
      <c r="B252" s="594" t="s">
        <v>627</v>
      </c>
      <c r="C252" s="594" t="s">
        <v>1205</v>
      </c>
      <c r="D252" s="595">
        <v>1</v>
      </c>
      <c r="E252" s="596">
        <v>77</v>
      </c>
      <c r="F252" s="408">
        <f>D252*E252</f>
        <v>77</v>
      </c>
      <c r="G252" s="187">
        <f t="shared" si="17"/>
        <v>994529.1591838514</v>
      </c>
      <c r="H252" s="597"/>
    </row>
    <row r="253" spans="1:8" ht="12.75">
      <c r="A253" s="593" t="s">
        <v>1225</v>
      </c>
      <c r="B253" s="594" t="s">
        <v>629</v>
      </c>
      <c r="C253" s="594" t="s">
        <v>221</v>
      </c>
      <c r="D253" s="595">
        <v>2.8</v>
      </c>
      <c r="E253" s="596">
        <v>2</v>
      </c>
      <c r="F253" s="408">
        <f>D253*E253*1.5</f>
        <v>8.399999999999999</v>
      </c>
      <c r="G253" s="187">
        <f t="shared" si="17"/>
        <v>108494.09009278376</v>
      </c>
      <c r="H253" s="597"/>
    </row>
    <row r="254" spans="1:8" ht="12.75">
      <c r="A254" s="593" t="s">
        <v>1225</v>
      </c>
      <c r="B254" s="594" t="s">
        <v>511</v>
      </c>
      <c r="C254" s="594" t="s">
        <v>221</v>
      </c>
      <c r="D254" s="595">
        <v>1.65</v>
      </c>
      <c r="E254" s="596">
        <v>5</v>
      </c>
      <c r="F254" s="408">
        <f>D254*E254*1.5</f>
        <v>12.375</v>
      </c>
      <c r="G254" s="187">
        <f t="shared" si="17"/>
        <v>159835.04344026183</v>
      </c>
      <c r="H254" s="597"/>
    </row>
    <row r="255" spans="1:8" ht="12.75">
      <c r="A255" s="593" t="s">
        <v>1225</v>
      </c>
      <c r="B255" s="594" t="s">
        <v>631</v>
      </c>
      <c r="C255" s="594" t="s">
        <v>221</v>
      </c>
      <c r="D255" s="595">
        <v>2.25</v>
      </c>
      <c r="E255" s="596">
        <v>3</v>
      </c>
      <c r="F255" s="408">
        <f>D255*E255*1.5</f>
        <v>10.125</v>
      </c>
      <c r="G255" s="187">
        <f t="shared" si="17"/>
        <v>130774.12645112332</v>
      </c>
      <c r="H255" s="597"/>
    </row>
    <row r="256" spans="1:8" ht="12.75">
      <c r="A256" s="593" t="s">
        <v>1225</v>
      </c>
      <c r="B256" s="594" t="s">
        <v>633</v>
      </c>
      <c r="C256" s="594" t="s">
        <v>221</v>
      </c>
      <c r="D256" s="595">
        <v>2.25</v>
      </c>
      <c r="E256" s="596">
        <v>2</v>
      </c>
      <c r="F256" s="408">
        <f>D256*E256*1.5</f>
        <v>6.75</v>
      </c>
      <c r="G256" s="187">
        <f t="shared" si="17"/>
        <v>87182.75096741554</v>
      </c>
      <c r="H256" s="597"/>
    </row>
    <row r="257" spans="1:8" ht="12.75">
      <c r="A257" s="593" t="s">
        <v>1225</v>
      </c>
      <c r="B257" s="594" t="s">
        <v>635</v>
      </c>
      <c r="C257" s="594" t="s">
        <v>221</v>
      </c>
      <c r="D257" s="595">
        <v>1</v>
      </c>
      <c r="E257" s="596">
        <v>1</v>
      </c>
      <c r="F257" s="408">
        <f>D257*E257*1.5</f>
        <v>1.5</v>
      </c>
      <c r="G257" s="187">
        <f t="shared" si="17"/>
        <v>19373.944659425677</v>
      </c>
      <c r="H257" s="597"/>
    </row>
    <row r="258" spans="1:8" ht="12.75">
      <c r="A258" s="593" t="s">
        <v>1226</v>
      </c>
      <c r="B258" s="594" t="s">
        <v>307</v>
      </c>
      <c r="C258" s="594" t="s">
        <v>1203</v>
      </c>
      <c r="D258" s="595">
        <v>1</v>
      </c>
      <c r="E258" s="596">
        <v>12</v>
      </c>
      <c r="F258" s="408">
        <f aca="true" t="shared" si="18" ref="F258:F274">D258*E258</f>
        <v>12</v>
      </c>
      <c r="G258" s="187">
        <f t="shared" si="17"/>
        <v>154991.55727540542</v>
      </c>
      <c r="H258" s="597"/>
    </row>
    <row r="259" spans="1:8" ht="12.75">
      <c r="A259" s="593" t="s">
        <v>1226</v>
      </c>
      <c r="B259" s="594" t="s">
        <v>337</v>
      </c>
      <c r="C259" s="594" t="s">
        <v>1203</v>
      </c>
      <c r="D259" s="595">
        <v>1</v>
      </c>
      <c r="E259" s="596">
        <v>4</v>
      </c>
      <c r="F259" s="408">
        <f t="shared" si="18"/>
        <v>4</v>
      </c>
      <c r="G259" s="187">
        <f t="shared" si="17"/>
        <v>51663.85242513514</v>
      </c>
      <c r="H259" s="597"/>
    </row>
    <row r="260" spans="1:8" ht="12.75">
      <c r="A260" s="593" t="s">
        <v>1226</v>
      </c>
      <c r="B260" s="594" t="s">
        <v>614</v>
      </c>
      <c r="C260" s="594" t="s">
        <v>1203</v>
      </c>
      <c r="D260" s="595">
        <v>1</v>
      </c>
      <c r="E260" s="596">
        <v>58</v>
      </c>
      <c r="F260" s="408">
        <f t="shared" si="18"/>
        <v>58</v>
      </c>
      <c r="G260" s="187">
        <f t="shared" si="17"/>
        <v>749125.8601644596</v>
      </c>
      <c r="H260" s="597"/>
    </row>
    <row r="261" spans="1:8" ht="12.75">
      <c r="A261" s="593" t="s">
        <v>1226</v>
      </c>
      <c r="B261" s="594" t="s">
        <v>391</v>
      </c>
      <c r="C261" s="594" t="s">
        <v>1204</v>
      </c>
      <c r="D261" s="595">
        <v>1</v>
      </c>
      <c r="E261" s="596">
        <v>13</v>
      </c>
      <c r="F261" s="408">
        <f t="shared" si="18"/>
        <v>13</v>
      </c>
      <c r="G261" s="187">
        <f t="shared" si="17"/>
        <v>167907.5203816892</v>
      </c>
      <c r="H261" s="597"/>
    </row>
    <row r="262" spans="1:8" ht="12.75">
      <c r="A262" s="593" t="s">
        <v>1226</v>
      </c>
      <c r="B262" s="594" t="s">
        <v>392</v>
      </c>
      <c r="C262" s="594" t="s">
        <v>1204</v>
      </c>
      <c r="D262" s="595">
        <v>1</v>
      </c>
      <c r="E262" s="596">
        <v>4</v>
      </c>
      <c r="F262" s="408">
        <f t="shared" si="18"/>
        <v>4</v>
      </c>
      <c r="G262" s="187">
        <f t="shared" si="17"/>
        <v>51663.85242513514</v>
      </c>
      <c r="H262" s="597"/>
    </row>
    <row r="263" spans="1:8" ht="12.75">
      <c r="A263" s="593" t="s">
        <v>1226</v>
      </c>
      <c r="B263" s="594" t="s">
        <v>409</v>
      </c>
      <c r="C263" s="594" t="s">
        <v>1204</v>
      </c>
      <c r="D263" s="595">
        <v>1.2</v>
      </c>
      <c r="E263" s="596">
        <v>21</v>
      </c>
      <c r="F263" s="408">
        <f t="shared" si="18"/>
        <v>25.2</v>
      </c>
      <c r="G263" s="187">
        <f t="shared" si="17"/>
        <v>325482.2702783514</v>
      </c>
      <c r="H263" s="597"/>
    </row>
    <row r="264" spans="1:8" ht="12.75">
      <c r="A264" s="593" t="s">
        <v>1226</v>
      </c>
      <c r="B264" s="594" t="s">
        <v>620</v>
      </c>
      <c r="C264" s="594" t="s">
        <v>1204</v>
      </c>
      <c r="D264" s="595">
        <v>1.2</v>
      </c>
      <c r="E264" s="596">
        <v>22</v>
      </c>
      <c r="F264" s="408">
        <f t="shared" si="18"/>
        <v>26.4</v>
      </c>
      <c r="G264" s="187">
        <f t="shared" si="17"/>
        <v>340981.42600589193</v>
      </c>
      <c r="H264" s="597"/>
    </row>
    <row r="265" spans="1:8" ht="12.75">
      <c r="A265" s="593" t="s">
        <v>1226</v>
      </c>
      <c r="B265" s="594" t="s">
        <v>430</v>
      </c>
      <c r="C265" s="594" t="s">
        <v>1205</v>
      </c>
      <c r="D265" s="595">
        <v>1</v>
      </c>
      <c r="E265" s="596">
        <v>1</v>
      </c>
      <c r="F265" s="408">
        <f t="shared" si="18"/>
        <v>1</v>
      </c>
      <c r="G265" s="187">
        <f t="shared" si="17"/>
        <v>12915.963106283785</v>
      </c>
      <c r="H265" s="597"/>
    </row>
    <row r="266" spans="1:8" ht="12.75">
      <c r="A266" s="593" t="s">
        <v>1226</v>
      </c>
      <c r="B266" s="594" t="s">
        <v>628</v>
      </c>
      <c r="C266" s="594" t="s">
        <v>1205</v>
      </c>
      <c r="D266" s="595">
        <v>1.2</v>
      </c>
      <c r="E266" s="596">
        <v>4</v>
      </c>
      <c r="F266" s="408">
        <f t="shared" si="18"/>
        <v>4.8</v>
      </c>
      <c r="G266" s="187">
        <f t="shared" si="17"/>
        <v>61996.622910162165</v>
      </c>
      <c r="H266" s="597"/>
    </row>
    <row r="267" spans="1:8" ht="12.75">
      <c r="A267" s="593" t="s">
        <v>1227</v>
      </c>
      <c r="B267" s="594" t="s">
        <v>287</v>
      </c>
      <c r="C267" s="594" t="s">
        <v>1203</v>
      </c>
      <c r="D267" s="595">
        <v>2.25</v>
      </c>
      <c r="E267" s="596">
        <v>58</v>
      </c>
      <c r="F267" s="408">
        <f t="shared" si="18"/>
        <v>130.5</v>
      </c>
      <c r="G267" s="187">
        <f t="shared" si="17"/>
        <v>1685533.1853700338</v>
      </c>
      <c r="H267" s="597"/>
    </row>
    <row r="268" spans="1:8" ht="12.75">
      <c r="A268" s="593" t="s">
        <v>1227</v>
      </c>
      <c r="B268" s="594" t="s">
        <v>600</v>
      </c>
      <c r="C268" s="594" t="s">
        <v>1203</v>
      </c>
      <c r="D268" s="595">
        <v>2.25</v>
      </c>
      <c r="E268" s="596">
        <v>1</v>
      </c>
      <c r="F268" s="408">
        <f t="shared" si="18"/>
        <v>2.25</v>
      </c>
      <c r="G268" s="187">
        <f aca="true" t="shared" si="19" ref="G268:G291">F268*$H$1176/$F$1174</f>
        <v>29060.916989138517</v>
      </c>
      <c r="H268" s="597"/>
    </row>
    <row r="269" spans="1:8" ht="12.75">
      <c r="A269" s="593" t="s">
        <v>1227</v>
      </c>
      <c r="B269" s="594" t="s">
        <v>289</v>
      </c>
      <c r="C269" s="594" t="s">
        <v>1203</v>
      </c>
      <c r="D269" s="595">
        <v>1.65</v>
      </c>
      <c r="E269" s="596">
        <v>9</v>
      </c>
      <c r="F269" s="408">
        <f t="shared" si="18"/>
        <v>14.85</v>
      </c>
      <c r="G269" s="187">
        <f t="shared" si="19"/>
        <v>191802.05212831422</v>
      </c>
      <c r="H269" s="597"/>
    </row>
    <row r="270" spans="1:8" ht="12.75">
      <c r="A270" s="593" t="s">
        <v>1227</v>
      </c>
      <c r="B270" s="594" t="s">
        <v>421</v>
      </c>
      <c r="C270" s="594" t="s">
        <v>1205</v>
      </c>
      <c r="D270" s="595">
        <v>2.25</v>
      </c>
      <c r="E270" s="596">
        <v>24</v>
      </c>
      <c r="F270" s="408">
        <f t="shared" si="18"/>
        <v>54</v>
      </c>
      <c r="G270" s="187">
        <f t="shared" si="19"/>
        <v>697462.0077393244</v>
      </c>
      <c r="H270" s="597"/>
    </row>
    <row r="271" spans="1:8" ht="12.75">
      <c r="A271" s="593" t="s">
        <v>1227</v>
      </c>
      <c r="B271" s="594" t="s">
        <v>621</v>
      </c>
      <c r="C271" s="594" t="s">
        <v>1205</v>
      </c>
      <c r="D271" s="595">
        <v>2.25</v>
      </c>
      <c r="E271" s="596">
        <v>15</v>
      </c>
      <c r="F271" s="408">
        <f t="shared" si="18"/>
        <v>33.75</v>
      </c>
      <c r="G271" s="187">
        <f t="shared" si="19"/>
        <v>435913.75483707775</v>
      </c>
      <c r="H271" s="597"/>
    </row>
    <row r="272" spans="1:8" ht="12.75">
      <c r="A272" s="593" t="s">
        <v>1227</v>
      </c>
      <c r="B272" s="594" t="s">
        <v>622</v>
      </c>
      <c r="C272" s="594" t="s">
        <v>1205</v>
      </c>
      <c r="D272" s="595">
        <v>2.25</v>
      </c>
      <c r="E272" s="596">
        <v>11</v>
      </c>
      <c r="F272" s="408">
        <f t="shared" si="18"/>
        <v>24.75</v>
      </c>
      <c r="G272" s="187">
        <f t="shared" si="19"/>
        <v>319670.08688052365</v>
      </c>
      <c r="H272" s="597"/>
    </row>
    <row r="273" spans="1:8" ht="12.75">
      <c r="A273" s="593" t="s">
        <v>1227</v>
      </c>
      <c r="B273" s="594" t="s">
        <v>623</v>
      </c>
      <c r="C273" s="594" t="s">
        <v>1205</v>
      </c>
      <c r="D273" s="595">
        <v>2.25</v>
      </c>
      <c r="E273" s="596">
        <v>1</v>
      </c>
      <c r="F273" s="408">
        <f t="shared" si="18"/>
        <v>2.25</v>
      </c>
      <c r="G273" s="187">
        <f t="shared" si="19"/>
        <v>29060.916989138517</v>
      </c>
      <c r="H273" s="597"/>
    </row>
    <row r="274" spans="1:8" ht="12.75">
      <c r="A274" s="593" t="s">
        <v>1227</v>
      </c>
      <c r="B274" s="594" t="s">
        <v>624</v>
      </c>
      <c r="C274" s="594" t="s">
        <v>1205</v>
      </c>
      <c r="D274" s="595">
        <v>1.65</v>
      </c>
      <c r="E274" s="596">
        <v>10</v>
      </c>
      <c r="F274" s="408">
        <f t="shared" si="18"/>
        <v>16.5</v>
      </c>
      <c r="G274" s="187">
        <f t="shared" si="19"/>
        <v>213113.39125368244</v>
      </c>
      <c r="H274" s="597"/>
    </row>
    <row r="275" spans="1:8" ht="12.75">
      <c r="A275" s="593" t="s">
        <v>1227</v>
      </c>
      <c r="B275" s="594" t="s">
        <v>476</v>
      </c>
      <c r="C275" s="594" t="s">
        <v>221</v>
      </c>
      <c r="D275" s="595">
        <v>2.25</v>
      </c>
      <c r="E275" s="596">
        <v>11</v>
      </c>
      <c r="F275" s="408">
        <f aca="true" t="shared" si="20" ref="F275:F280">D275*E275*1.5</f>
        <v>37.125</v>
      </c>
      <c r="G275" s="187">
        <f t="shared" si="19"/>
        <v>479505.1303207855</v>
      </c>
      <c r="H275" s="597"/>
    </row>
    <row r="276" spans="1:8" ht="12.75">
      <c r="A276" s="593" t="s">
        <v>1227</v>
      </c>
      <c r="B276" s="594" t="s">
        <v>477</v>
      </c>
      <c r="C276" s="594" t="s">
        <v>221</v>
      </c>
      <c r="D276" s="595">
        <v>2.25</v>
      </c>
      <c r="E276" s="596">
        <v>5</v>
      </c>
      <c r="F276" s="408">
        <f t="shared" si="20"/>
        <v>16.875</v>
      </c>
      <c r="G276" s="187">
        <f t="shared" si="19"/>
        <v>217956.87741853888</v>
      </c>
      <c r="H276" s="597"/>
    </row>
    <row r="277" spans="1:8" ht="12.75">
      <c r="A277" s="593" t="s">
        <v>1227</v>
      </c>
      <c r="B277" s="594" t="s">
        <v>481</v>
      </c>
      <c r="C277" s="594" t="s">
        <v>221</v>
      </c>
      <c r="D277" s="595">
        <v>2.25</v>
      </c>
      <c r="E277" s="596">
        <v>1</v>
      </c>
      <c r="F277" s="408">
        <f t="shared" si="20"/>
        <v>3.375</v>
      </c>
      <c r="G277" s="187">
        <f t="shared" si="19"/>
        <v>43591.37548370777</v>
      </c>
      <c r="H277" s="597"/>
    </row>
    <row r="278" spans="1:8" ht="12.75">
      <c r="A278" s="593" t="s">
        <v>1227</v>
      </c>
      <c r="B278" s="594" t="s">
        <v>485</v>
      </c>
      <c r="C278" s="594" t="s">
        <v>221</v>
      </c>
      <c r="D278" s="595">
        <v>2.25</v>
      </c>
      <c r="E278" s="596">
        <v>3</v>
      </c>
      <c r="F278" s="408">
        <f t="shared" si="20"/>
        <v>10.125</v>
      </c>
      <c r="G278" s="187">
        <f t="shared" si="19"/>
        <v>130774.12645112332</v>
      </c>
      <c r="H278" s="597"/>
    </row>
    <row r="279" spans="1:8" ht="12.75">
      <c r="A279" s="593" t="s">
        <v>1227</v>
      </c>
      <c r="B279" s="594" t="s">
        <v>491</v>
      </c>
      <c r="C279" s="594" t="s">
        <v>221</v>
      </c>
      <c r="D279" s="595">
        <v>2.25</v>
      </c>
      <c r="E279" s="596">
        <v>6</v>
      </c>
      <c r="F279" s="408">
        <f t="shared" si="20"/>
        <v>20.25</v>
      </c>
      <c r="G279" s="187">
        <f t="shared" si="19"/>
        <v>261548.25290224663</v>
      </c>
      <c r="H279" s="597"/>
    </row>
    <row r="280" spans="1:8" ht="12.75">
      <c r="A280" s="593" t="s">
        <v>1227</v>
      </c>
      <c r="B280" s="594" t="s">
        <v>630</v>
      </c>
      <c r="C280" s="594" t="s">
        <v>221</v>
      </c>
      <c r="D280" s="595">
        <v>1.65</v>
      </c>
      <c r="E280" s="596">
        <v>1</v>
      </c>
      <c r="F280" s="408">
        <f t="shared" si="20"/>
        <v>2.4749999999999996</v>
      </c>
      <c r="G280" s="187">
        <f t="shared" si="19"/>
        <v>31967.00868805236</v>
      </c>
      <c r="H280" s="597"/>
    </row>
    <row r="281" spans="1:8" ht="12.75">
      <c r="A281" s="593" t="s">
        <v>1221</v>
      </c>
      <c r="B281" s="594" t="s">
        <v>599</v>
      </c>
      <c r="C281" s="594" t="s">
        <v>1203</v>
      </c>
      <c r="D281" s="595">
        <v>1.65</v>
      </c>
      <c r="E281" s="596">
        <v>7</v>
      </c>
      <c r="F281" s="408">
        <f aca="true" t="shared" si="21" ref="F281:F290">D281*E281</f>
        <v>11.549999999999999</v>
      </c>
      <c r="G281" s="187">
        <f t="shared" si="19"/>
        <v>149179.3738775777</v>
      </c>
      <c r="H281" s="597"/>
    </row>
    <row r="282" spans="1:8" ht="12.75">
      <c r="A282" s="593" t="s">
        <v>1221</v>
      </c>
      <c r="B282" s="594" t="s">
        <v>602</v>
      </c>
      <c r="C282" s="594" t="s">
        <v>1203</v>
      </c>
      <c r="D282" s="595">
        <v>1.65</v>
      </c>
      <c r="E282" s="596">
        <v>13</v>
      </c>
      <c r="F282" s="408">
        <f t="shared" si="21"/>
        <v>21.45</v>
      </c>
      <c r="G282" s="187">
        <f t="shared" si="19"/>
        <v>277047.40862978715</v>
      </c>
      <c r="H282" s="597"/>
    </row>
    <row r="283" spans="1:8" ht="12.75">
      <c r="A283" s="593" t="s">
        <v>1221</v>
      </c>
      <c r="B283" s="594" t="s">
        <v>604</v>
      </c>
      <c r="C283" s="594" t="s">
        <v>1203</v>
      </c>
      <c r="D283" s="595">
        <v>1.65</v>
      </c>
      <c r="E283" s="596">
        <v>43</v>
      </c>
      <c r="F283" s="408">
        <f t="shared" si="21"/>
        <v>70.95</v>
      </c>
      <c r="G283" s="187">
        <f t="shared" si="19"/>
        <v>916387.5823908346</v>
      </c>
      <c r="H283" s="597"/>
    </row>
    <row r="284" spans="1:8" ht="12.75">
      <c r="A284" s="593" t="s">
        <v>1221</v>
      </c>
      <c r="B284" s="594" t="s">
        <v>329</v>
      </c>
      <c r="C284" s="594" t="s">
        <v>1203</v>
      </c>
      <c r="D284" s="595">
        <v>1.2</v>
      </c>
      <c r="E284" s="596">
        <v>51</v>
      </c>
      <c r="F284" s="408">
        <f t="shared" si="21"/>
        <v>61.199999999999996</v>
      </c>
      <c r="G284" s="187">
        <f t="shared" si="19"/>
        <v>790456.9421045675</v>
      </c>
      <c r="H284" s="597"/>
    </row>
    <row r="285" spans="1:8" ht="12.75">
      <c r="A285" s="593" t="s">
        <v>1221</v>
      </c>
      <c r="B285" s="594" t="s">
        <v>335</v>
      </c>
      <c r="C285" s="594" t="s">
        <v>1203</v>
      </c>
      <c r="D285" s="595">
        <v>1.65</v>
      </c>
      <c r="E285" s="596">
        <v>16</v>
      </c>
      <c r="F285" s="408">
        <f t="shared" si="21"/>
        <v>26.4</v>
      </c>
      <c r="G285" s="187">
        <f t="shared" si="19"/>
        <v>340981.42600589193</v>
      </c>
      <c r="H285" s="597"/>
    </row>
    <row r="286" spans="1:8" ht="12.75">
      <c r="A286" s="593" t="s">
        <v>1221</v>
      </c>
      <c r="B286" s="594" t="s">
        <v>347</v>
      </c>
      <c r="C286" s="594" t="s">
        <v>1203</v>
      </c>
      <c r="D286" s="595">
        <v>1</v>
      </c>
      <c r="E286" s="596">
        <v>12</v>
      </c>
      <c r="F286" s="408">
        <f t="shared" si="21"/>
        <v>12</v>
      </c>
      <c r="G286" s="187">
        <f t="shared" si="19"/>
        <v>154991.55727540542</v>
      </c>
      <c r="H286" s="597"/>
    </row>
    <row r="287" spans="1:8" ht="12.75">
      <c r="A287" s="593" t="s">
        <v>1221</v>
      </c>
      <c r="B287" s="594" t="s">
        <v>407</v>
      </c>
      <c r="C287" s="594" t="s">
        <v>1204</v>
      </c>
      <c r="D287" s="595">
        <v>1.2</v>
      </c>
      <c r="E287" s="596">
        <v>259</v>
      </c>
      <c r="F287" s="408">
        <f t="shared" si="21"/>
        <v>310.8</v>
      </c>
      <c r="G287" s="187">
        <f t="shared" si="19"/>
        <v>4014281.3334330004</v>
      </c>
      <c r="H287" s="597"/>
    </row>
    <row r="288" spans="1:8" ht="12.75">
      <c r="A288" s="593" t="s">
        <v>1221</v>
      </c>
      <c r="B288" s="594" t="s">
        <v>409</v>
      </c>
      <c r="C288" s="594" t="s">
        <v>1204</v>
      </c>
      <c r="D288" s="595">
        <v>1.2</v>
      </c>
      <c r="E288" s="596">
        <v>65</v>
      </c>
      <c r="F288" s="408">
        <f t="shared" si="21"/>
        <v>78</v>
      </c>
      <c r="G288" s="187">
        <f t="shared" si="19"/>
        <v>1007445.1222901352</v>
      </c>
      <c r="H288" s="597"/>
    </row>
    <row r="289" spans="1:8" ht="12.75">
      <c r="A289" s="593" t="s">
        <v>1221</v>
      </c>
      <c r="B289" s="594" t="s">
        <v>625</v>
      </c>
      <c r="C289" s="594" t="s">
        <v>1205</v>
      </c>
      <c r="D289" s="595">
        <v>1.65</v>
      </c>
      <c r="E289" s="596">
        <v>1</v>
      </c>
      <c r="F289" s="408">
        <f t="shared" si="21"/>
        <v>1.65</v>
      </c>
      <c r="G289" s="187">
        <f t="shared" si="19"/>
        <v>21311.339125368246</v>
      </c>
      <c r="H289" s="597"/>
    </row>
    <row r="290" spans="1:8" ht="12.75">
      <c r="A290" s="593" t="s">
        <v>1221</v>
      </c>
      <c r="B290" s="594" t="s">
        <v>445</v>
      </c>
      <c r="C290" s="594" t="s">
        <v>1205</v>
      </c>
      <c r="D290" s="595">
        <v>1.2</v>
      </c>
      <c r="E290" s="596">
        <v>3</v>
      </c>
      <c r="F290" s="408">
        <f t="shared" si="21"/>
        <v>3.5999999999999996</v>
      </c>
      <c r="G290" s="187">
        <f t="shared" si="19"/>
        <v>46497.46718262162</v>
      </c>
      <c r="H290" s="597"/>
    </row>
    <row r="291" spans="1:8" ht="12.75">
      <c r="A291" s="593" t="s">
        <v>1221</v>
      </c>
      <c r="B291" s="594" t="s">
        <v>636</v>
      </c>
      <c r="C291" s="594" t="s">
        <v>221</v>
      </c>
      <c r="D291" s="595">
        <v>1</v>
      </c>
      <c r="E291" s="596">
        <v>1</v>
      </c>
      <c r="F291" s="408">
        <f>D291*E291*1.5</f>
        <v>1.5</v>
      </c>
      <c r="G291" s="187">
        <f t="shared" si="19"/>
        <v>19373.944659425677</v>
      </c>
      <c r="H291" s="597"/>
    </row>
    <row r="292" spans="1:8" ht="12.75">
      <c r="A292" s="598"/>
      <c r="B292" s="599"/>
      <c r="C292" s="599"/>
      <c r="D292" s="600"/>
      <c r="E292" s="599"/>
      <c r="F292" s="408"/>
      <c r="G292" s="187"/>
      <c r="H292" s="601">
        <f>ROUNDUP(SUM(G236:G291)/1000,0)</f>
        <v>36414</v>
      </c>
    </row>
    <row r="293" spans="1:8" ht="12.75">
      <c r="A293" s="900" t="s">
        <v>1228</v>
      </c>
      <c r="B293" s="901"/>
      <c r="C293" s="901"/>
      <c r="D293" s="901"/>
      <c r="E293" s="901"/>
      <c r="F293" s="408"/>
      <c r="G293" s="187"/>
      <c r="H293" s="597"/>
    </row>
    <row r="294" spans="1:8" ht="12.75">
      <c r="A294" s="593" t="s">
        <v>1221</v>
      </c>
      <c r="B294" s="594" t="s">
        <v>307</v>
      </c>
      <c r="C294" s="594" t="s">
        <v>1203</v>
      </c>
      <c r="D294" s="595">
        <v>1</v>
      </c>
      <c r="E294" s="596">
        <v>22</v>
      </c>
      <c r="F294" s="408">
        <f aca="true" t="shared" si="22" ref="F294:F302">D294*E294</f>
        <v>22</v>
      </c>
      <c r="G294" s="187">
        <f aca="true" t="shared" si="23" ref="G294:G318">F294*$H$1176/$F$1174</f>
        <v>284151.1883382433</v>
      </c>
      <c r="H294" s="597"/>
    </row>
    <row r="295" spans="1:8" ht="12.75">
      <c r="A295" s="593" t="s">
        <v>1221</v>
      </c>
      <c r="B295" s="594" t="s">
        <v>329</v>
      </c>
      <c r="C295" s="594" t="s">
        <v>1203</v>
      </c>
      <c r="D295" s="595">
        <v>1.2</v>
      </c>
      <c r="E295" s="596">
        <v>23</v>
      </c>
      <c r="F295" s="408">
        <f t="shared" si="22"/>
        <v>27.599999999999998</v>
      </c>
      <c r="G295" s="187">
        <f t="shared" si="23"/>
        <v>356480.5817334324</v>
      </c>
      <c r="H295" s="597"/>
    </row>
    <row r="296" spans="1:8" ht="12.75">
      <c r="A296" s="593" t="s">
        <v>1221</v>
      </c>
      <c r="B296" s="594" t="s">
        <v>335</v>
      </c>
      <c r="C296" s="594" t="s">
        <v>1203</v>
      </c>
      <c r="D296" s="595">
        <v>1.65</v>
      </c>
      <c r="E296" s="596">
        <v>2</v>
      </c>
      <c r="F296" s="408">
        <f t="shared" si="22"/>
        <v>3.3</v>
      </c>
      <c r="G296" s="187">
        <f t="shared" si="23"/>
        <v>42622.67825073649</v>
      </c>
      <c r="H296" s="597"/>
    </row>
    <row r="297" spans="1:8" ht="12.75">
      <c r="A297" s="593" t="s">
        <v>1221</v>
      </c>
      <c r="B297" s="594" t="s">
        <v>343</v>
      </c>
      <c r="C297" s="594" t="s">
        <v>1203</v>
      </c>
      <c r="D297" s="595">
        <v>1.2</v>
      </c>
      <c r="E297" s="596">
        <v>34</v>
      </c>
      <c r="F297" s="408">
        <f t="shared" si="22"/>
        <v>40.8</v>
      </c>
      <c r="G297" s="187">
        <f t="shared" si="23"/>
        <v>526971.2947363784</v>
      </c>
      <c r="H297" s="597"/>
    </row>
    <row r="298" spans="1:8" ht="12.75">
      <c r="A298" s="593" t="s">
        <v>1221</v>
      </c>
      <c r="B298" s="594" t="s">
        <v>378</v>
      </c>
      <c r="C298" s="594" t="s">
        <v>1204</v>
      </c>
      <c r="D298" s="595">
        <v>2.8</v>
      </c>
      <c r="E298" s="596">
        <v>4</v>
      </c>
      <c r="F298" s="408">
        <f t="shared" si="22"/>
        <v>11.2</v>
      </c>
      <c r="G298" s="187">
        <f t="shared" si="23"/>
        <v>144658.7867903784</v>
      </c>
      <c r="H298" s="597"/>
    </row>
    <row r="299" spans="1:8" ht="12.75">
      <c r="A299" s="593" t="s">
        <v>1221</v>
      </c>
      <c r="B299" s="594" t="s">
        <v>407</v>
      </c>
      <c r="C299" s="594" t="s">
        <v>1204</v>
      </c>
      <c r="D299" s="595">
        <v>1.2</v>
      </c>
      <c r="E299" s="596">
        <v>255</v>
      </c>
      <c r="F299" s="408">
        <f t="shared" si="22"/>
        <v>306</v>
      </c>
      <c r="G299" s="187">
        <f t="shared" si="23"/>
        <v>3952284.710522838</v>
      </c>
      <c r="H299" s="597"/>
    </row>
    <row r="300" spans="1:8" ht="12.75">
      <c r="A300" s="593" t="s">
        <v>1221</v>
      </c>
      <c r="B300" s="594" t="s">
        <v>409</v>
      </c>
      <c r="C300" s="594" t="s">
        <v>1204</v>
      </c>
      <c r="D300" s="595">
        <v>1.2</v>
      </c>
      <c r="E300" s="596">
        <v>151</v>
      </c>
      <c r="F300" s="408">
        <f t="shared" si="22"/>
        <v>181.2</v>
      </c>
      <c r="G300" s="187">
        <f t="shared" si="23"/>
        <v>2340372.5148586216</v>
      </c>
      <c r="H300" s="597"/>
    </row>
    <row r="301" spans="1:8" ht="12.75">
      <c r="A301" s="593" t="s">
        <v>1221</v>
      </c>
      <c r="B301" s="594" t="s">
        <v>620</v>
      </c>
      <c r="C301" s="594" t="s">
        <v>1204</v>
      </c>
      <c r="D301" s="595">
        <v>1.2</v>
      </c>
      <c r="E301" s="596">
        <v>46</v>
      </c>
      <c r="F301" s="408">
        <f t="shared" si="22"/>
        <v>55.199999999999996</v>
      </c>
      <c r="G301" s="187">
        <f t="shared" si="23"/>
        <v>712961.1634668648</v>
      </c>
      <c r="H301" s="597"/>
    </row>
    <row r="302" spans="1:8" ht="12.75">
      <c r="A302" s="593" t="s">
        <v>1221</v>
      </c>
      <c r="B302" s="594" t="s">
        <v>437</v>
      </c>
      <c r="C302" s="594" t="s">
        <v>1205</v>
      </c>
      <c r="D302" s="595">
        <v>1</v>
      </c>
      <c r="E302" s="596">
        <v>6</v>
      </c>
      <c r="F302" s="408">
        <f t="shared" si="22"/>
        <v>6</v>
      </c>
      <c r="G302" s="187">
        <f t="shared" si="23"/>
        <v>77495.77863770271</v>
      </c>
      <c r="H302" s="597"/>
    </row>
    <row r="303" spans="1:8" ht="12.75">
      <c r="A303" s="593" t="s">
        <v>1221</v>
      </c>
      <c r="B303" s="594" t="s">
        <v>591</v>
      </c>
      <c r="C303" s="594" t="s">
        <v>221</v>
      </c>
      <c r="D303" s="595">
        <v>1.2</v>
      </c>
      <c r="E303" s="596">
        <v>3</v>
      </c>
      <c r="F303" s="408">
        <f>D303*E303*1.5</f>
        <v>5.3999999999999995</v>
      </c>
      <c r="G303" s="187">
        <f t="shared" si="23"/>
        <v>69746.20077393242</v>
      </c>
      <c r="H303" s="597"/>
    </row>
    <row r="304" spans="1:8" ht="12.75">
      <c r="A304" s="593" t="s">
        <v>1219</v>
      </c>
      <c r="B304" s="594" t="s">
        <v>291</v>
      </c>
      <c r="C304" s="594" t="s">
        <v>1203</v>
      </c>
      <c r="D304" s="595">
        <v>2.8</v>
      </c>
      <c r="E304" s="596">
        <v>3</v>
      </c>
      <c r="F304" s="408">
        <f aca="true" t="shared" si="24" ref="F304:F318">D304*E304</f>
        <v>8.399999999999999</v>
      </c>
      <c r="G304" s="187">
        <f t="shared" si="23"/>
        <v>108494.09009278376</v>
      </c>
      <c r="H304" s="597"/>
    </row>
    <row r="305" spans="1:8" ht="12.75">
      <c r="A305" s="593" t="s">
        <v>1219</v>
      </c>
      <c r="B305" s="594" t="s">
        <v>602</v>
      </c>
      <c r="C305" s="594" t="s">
        <v>1203</v>
      </c>
      <c r="D305" s="595">
        <v>1.65</v>
      </c>
      <c r="E305" s="596">
        <v>7</v>
      </c>
      <c r="F305" s="408">
        <f t="shared" si="24"/>
        <v>11.549999999999999</v>
      </c>
      <c r="G305" s="187">
        <f t="shared" si="23"/>
        <v>149179.3738775777</v>
      </c>
      <c r="H305" s="597"/>
    </row>
    <row r="306" spans="1:8" ht="12.75">
      <c r="A306" s="593" t="s">
        <v>1219</v>
      </c>
      <c r="B306" s="594" t="s">
        <v>378</v>
      </c>
      <c r="C306" s="594" t="s">
        <v>1204</v>
      </c>
      <c r="D306" s="595">
        <v>2.8</v>
      </c>
      <c r="E306" s="596">
        <v>2</v>
      </c>
      <c r="F306" s="408">
        <f t="shared" si="24"/>
        <v>5.6</v>
      </c>
      <c r="G306" s="187">
        <f t="shared" si="23"/>
        <v>72329.3933951892</v>
      </c>
      <c r="H306" s="597"/>
    </row>
    <row r="307" spans="1:8" ht="12.75">
      <c r="A307" s="593" t="s">
        <v>1229</v>
      </c>
      <c r="B307" s="594" t="s">
        <v>612</v>
      </c>
      <c r="C307" s="594" t="s">
        <v>1203</v>
      </c>
      <c r="D307" s="595">
        <v>1</v>
      </c>
      <c r="E307" s="596">
        <v>301</v>
      </c>
      <c r="F307" s="408">
        <f t="shared" si="24"/>
        <v>301</v>
      </c>
      <c r="G307" s="187">
        <f t="shared" si="23"/>
        <v>3887704.8949914193</v>
      </c>
      <c r="H307" s="597"/>
    </row>
    <row r="308" spans="1:8" ht="12.75">
      <c r="A308" s="593" t="s">
        <v>1229</v>
      </c>
      <c r="B308" s="594" t="s">
        <v>321</v>
      </c>
      <c r="C308" s="594" t="s">
        <v>1203</v>
      </c>
      <c r="D308" s="595">
        <v>1</v>
      </c>
      <c r="E308" s="596">
        <v>90</v>
      </c>
      <c r="F308" s="408">
        <f t="shared" si="24"/>
        <v>90</v>
      </c>
      <c r="G308" s="187">
        <f t="shared" si="23"/>
        <v>1162436.6795655405</v>
      </c>
      <c r="H308" s="597"/>
    </row>
    <row r="309" spans="1:8" ht="12.75">
      <c r="A309" s="593" t="s">
        <v>1229</v>
      </c>
      <c r="B309" s="594" t="s">
        <v>627</v>
      </c>
      <c r="C309" s="594" t="s">
        <v>1205</v>
      </c>
      <c r="D309" s="595">
        <v>1</v>
      </c>
      <c r="E309" s="596">
        <v>59</v>
      </c>
      <c r="F309" s="408">
        <f t="shared" si="24"/>
        <v>59</v>
      </c>
      <c r="G309" s="187">
        <f t="shared" si="23"/>
        <v>762041.8232707432</v>
      </c>
      <c r="H309" s="597"/>
    </row>
    <row r="310" spans="1:8" ht="12.75">
      <c r="A310" s="593" t="s">
        <v>1230</v>
      </c>
      <c r="B310" s="594" t="s">
        <v>289</v>
      </c>
      <c r="C310" s="594" t="s">
        <v>1203</v>
      </c>
      <c r="D310" s="595">
        <v>1.65</v>
      </c>
      <c r="E310" s="596">
        <v>116</v>
      </c>
      <c r="F310" s="408">
        <f t="shared" si="24"/>
        <v>191.39999999999998</v>
      </c>
      <c r="G310" s="187">
        <f t="shared" si="23"/>
        <v>2472115.338542716</v>
      </c>
      <c r="H310" s="597"/>
    </row>
    <row r="311" spans="1:8" ht="12.75">
      <c r="A311" s="593" t="s">
        <v>1230</v>
      </c>
      <c r="B311" s="594" t="s">
        <v>645</v>
      </c>
      <c r="C311" s="594" t="s">
        <v>1203</v>
      </c>
      <c r="D311" s="595">
        <v>1.65</v>
      </c>
      <c r="E311" s="596">
        <v>34</v>
      </c>
      <c r="F311" s="408">
        <f t="shared" si="24"/>
        <v>56.099999999999994</v>
      </c>
      <c r="G311" s="187">
        <f t="shared" si="23"/>
        <v>724585.5302625202</v>
      </c>
      <c r="H311" s="597"/>
    </row>
    <row r="312" spans="1:8" ht="12.75">
      <c r="A312" s="593" t="s">
        <v>1230</v>
      </c>
      <c r="B312" s="594" t="s">
        <v>377</v>
      </c>
      <c r="C312" s="594" t="s">
        <v>1204</v>
      </c>
      <c r="D312" s="595">
        <v>1.65</v>
      </c>
      <c r="E312" s="596">
        <v>42</v>
      </c>
      <c r="F312" s="408">
        <f t="shared" si="24"/>
        <v>69.3</v>
      </c>
      <c r="G312" s="187">
        <f t="shared" si="23"/>
        <v>895076.2432654663</v>
      </c>
      <c r="H312" s="597"/>
    </row>
    <row r="313" spans="1:8" ht="12.75">
      <c r="A313" s="593" t="s">
        <v>1230</v>
      </c>
      <c r="B313" s="594" t="s">
        <v>422</v>
      </c>
      <c r="C313" s="594" t="s">
        <v>1205</v>
      </c>
      <c r="D313" s="595">
        <v>1.65</v>
      </c>
      <c r="E313" s="596">
        <v>15</v>
      </c>
      <c r="F313" s="408">
        <f t="shared" si="24"/>
        <v>24.75</v>
      </c>
      <c r="G313" s="187">
        <f t="shared" si="23"/>
        <v>319670.08688052365</v>
      </c>
      <c r="H313" s="597"/>
    </row>
    <row r="314" spans="1:8" ht="12.75">
      <c r="A314" s="593" t="s">
        <v>1231</v>
      </c>
      <c r="B314" s="594" t="s">
        <v>649</v>
      </c>
      <c r="C314" s="594" t="s">
        <v>1203</v>
      </c>
      <c r="D314" s="595">
        <v>3.5</v>
      </c>
      <c r="E314" s="596">
        <v>31</v>
      </c>
      <c r="F314" s="408">
        <f t="shared" si="24"/>
        <v>108.5</v>
      </c>
      <c r="G314" s="187">
        <f t="shared" si="23"/>
        <v>1401381.9970317907</v>
      </c>
      <c r="H314" s="597"/>
    </row>
    <row r="315" spans="1:8" ht="12.75">
      <c r="A315" s="593" t="s">
        <v>1231</v>
      </c>
      <c r="B315" s="594" t="s">
        <v>652</v>
      </c>
      <c r="C315" s="594" t="s">
        <v>1205</v>
      </c>
      <c r="D315" s="595">
        <v>3.5</v>
      </c>
      <c r="E315" s="596">
        <v>25</v>
      </c>
      <c r="F315" s="408">
        <f t="shared" si="24"/>
        <v>87.5</v>
      </c>
      <c r="G315" s="187">
        <f t="shared" si="23"/>
        <v>1130146.7717998312</v>
      </c>
      <c r="H315" s="597"/>
    </row>
    <row r="316" spans="1:8" ht="12.75">
      <c r="A316" s="593" t="s">
        <v>1232</v>
      </c>
      <c r="B316" s="594" t="s">
        <v>639</v>
      </c>
      <c r="C316" s="594" t="s">
        <v>1203</v>
      </c>
      <c r="D316" s="595">
        <v>1.65</v>
      </c>
      <c r="E316" s="596">
        <v>29</v>
      </c>
      <c r="F316" s="408">
        <f t="shared" si="24"/>
        <v>47.849999999999994</v>
      </c>
      <c r="G316" s="187">
        <f t="shared" si="23"/>
        <v>618028.834635679</v>
      </c>
      <c r="H316" s="597"/>
    </row>
    <row r="317" spans="1:8" ht="12.75">
      <c r="A317" s="593" t="s">
        <v>1232</v>
      </c>
      <c r="B317" s="594" t="s">
        <v>323</v>
      </c>
      <c r="C317" s="594" t="s">
        <v>1203</v>
      </c>
      <c r="D317" s="595">
        <v>1</v>
      </c>
      <c r="E317" s="596">
        <v>12</v>
      </c>
      <c r="F317" s="408">
        <f t="shared" si="24"/>
        <v>12</v>
      </c>
      <c r="G317" s="187">
        <f t="shared" si="23"/>
        <v>154991.55727540542</v>
      </c>
      <c r="H317" s="597"/>
    </row>
    <row r="318" spans="1:8" ht="12.75">
      <c r="A318" s="593" t="s">
        <v>1232</v>
      </c>
      <c r="B318" s="594" t="s">
        <v>437</v>
      </c>
      <c r="C318" s="594" t="s">
        <v>1205</v>
      </c>
      <c r="D318" s="595">
        <v>1</v>
      </c>
      <c r="E318" s="596">
        <v>6</v>
      </c>
      <c r="F318" s="408">
        <f t="shared" si="24"/>
        <v>6</v>
      </c>
      <c r="G318" s="187">
        <f t="shared" si="23"/>
        <v>77495.77863770271</v>
      </c>
      <c r="H318" s="597"/>
    </row>
    <row r="319" spans="1:8" ht="12.75">
      <c r="A319" s="598"/>
      <c r="B319" s="599"/>
      <c r="C319" s="599"/>
      <c r="D319" s="600"/>
      <c r="E319" s="599"/>
      <c r="F319" s="408"/>
      <c r="G319" s="187"/>
      <c r="H319" s="601">
        <f>ROUNDUP(SUM(G293:G318)/1000,0)</f>
        <v>22444</v>
      </c>
    </row>
    <row r="320" spans="1:8" ht="12.75">
      <c r="A320" s="900" t="s">
        <v>1233</v>
      </c>
      <c r="B320" s="901"/>
      <c r="C320" s="901"/>
      <c r="D320" s="901"/>
      <c r="E320" s="901"/>
      <c r="F320" s="408"/>
      <c r="G320" s="187"/>
      <c r="H320" s="597"/>
    </row>
    <row r="321" spans="1:8" ht="12.75">
      <c r="A321" s="593" t="s">
        <v>1234</v>
      </c>
      <c r="B321" s="594" t="s">
        <v>299</v>
      </c>
      <c r="C321" s="594" t="s">
        <v>1203</v>
      </c>
      <c r="D321" s="595">
        <v>1.65</v>
      </c>
      <c r="E321" s="596">
        <v>27</v>
      </c>
      <c r="F321" s="408">
        <f aca="true" t="shared" si="25" ref="F321:F326">D321*E321</f>
        <v>44.55</v>
      </c>
      <c r="G321" s="187">
        <f aca="true" t="shared" si="26" ref="G321:G352">F321*$H$1176/$F$1174</f>
        <v>575406.1563849426</v>
      </c>
      <c r="H321" s="597"/>
    </row>
    <row r="322" spans="1:8" ht="12.75">
      <c r="A322" s="593" t="s">
        <v>1234</v>
      </c>
      <c r="B322" s="594" t="s">
        <v>303</v>
      </c>
      <c r="C322" s="594" t="s">
        <v>1203</v>
      </c>
      <c r="D322" s="595">
        <v>2.25</v>
      </c>
      <c r="E322" s="596">
        <v>73</v>
      </c>
      <c r="F322" s="408">
        <f t="shared" si="25"/>
        <v>164.25</v>
      </c>
      <c r="G322" s="187">
        <f t="shared" si="26"/>
        <v>2121446.9402071116</v>
      </c>
      <c r="H322" s="597"/>
    </row>
    <row r="323" spans="1:8" ht="12.75">
      <c r="A323" s="593" t="s">
        <v>1234</v>
      </c>
      <c r="B323" s="594" t="s">
        <v>666</v>
      </c>
      <c r="C323" s="594" t="s">
        <v>1203</v>
      </c>
      <c r="D323" s="595">
        <v>2.25</v>
      </c>
      <c r="E323" s="596">
        <v>53</v>
      </c>
      <c r="F323" s="408">
        <f t="shared" si="25"/>
        <v>119.25</v>
      </c>
      <c r="G323" s="187">
        <f t="shared" si="26"/>
        <v>1540228.6004243414</v>
      </c>
      <c r="H323" s="597"/>
    </row>
    <row r="324" spans="1:8" ht="12.75">
      <c r="A324" s="593" t="s">
        <v>1234</v>
      </c>
      <c r="B324" s="594" t="s">
        <v>380</v>
      </c>
      <c r="C324" s="594" t="s">
        <v>1204</v>
      </c>
      <c r="D324" s="595">
        <v>2.8</v>
      </c>
      <c r="E324" s="596">
        <v>161</v>
      </c>
      <c r="F324" s="408">
        <f t="shared" si="25"/>
        <v>450.79999999999995</v>
      </c>
      <c r="G324" s="187">
        <f t="shared" si="26"/>
        <v>5822516.168312729</v>
      </c>
      <c r="H324" s="597"/>
    </row>
    <row r="325" spans="1:8" ht="12.75">
      <c r="A325" s="593" t="s">
        <v>1234</v>
      </c>
      <c r="B325" s="594" t="s">
        <v>382</v>
      </c>
      <c r="C325" s="594" t="s">
        <v>1204</v>
      </c>
      <c r="D325" s="595">
        <v>2.8</v>
      </c>
      <c r="E325" s="596">
        <v>22</v>
      </c>
      <c r="F325" s="408">
        <f t="shared" si="25"/>
        <v>61.599999999999994</v>
      </c>
      <c r="G325" s="187">
        <f t="shared" si="26"/>
        <v>795623.327347081</v>
      </c>
      <c r="H325" s="597"/>
    </row>
    <row r="326" spans="1:8" ht="12.75">
      <c r="A326" s="593" t="s">
        <v>1234</v>
      </c>
      <c r="B326" s="594" t="s">
        <v>428</v>
      </c>
      <c r="C326" s="594" t="s">
        <v>1205</v>
      </c>
      <c r="D326" s="595">
        <v>2.25</v>
      </c>
      <c r="E326" s="596">
        <v>47</v>
      </c>
      <c r="F326" s="408">
        <f t="shared" si="25"/>
        <v>105.75</v>
      </c>
      <c r="G326" s="187">
        <f t="shared" si="26"/>
        <v>1365863.0984895101</v>
      </c>
      <c r="H326" s="597"/>
    </row>
    <row r="327" spans="1:8" ht="12.75">
      <c r="A327" s="593" t="s">
        <v>1234</v>
      </c>
      <c r="B327" s="594" t="s">
        <v>518</v>
      </c>
      <c r="C327" s="594" t="s">
        <v>221</v>
      </c>
      <c r="D327" s="595">
        <v>2.8</v>
      </c>
      <c r="E327" s="596">
        <v>45</v>
      </c>
      <c r="F327" s="408">
        <f>D327*E327*1.5</f>
        <v>188.99999999999997</v>
      </c>
      <c r="G327" s="187">
        <f t="shared" si="26"/>
        <v>2441117.027087635</v>
      </c>
      <c r="H327" s="597"/>
    </row>
    <row r="328" spans="1:8" ht="12.75">
      <c r="A328" s="593" t="s">
        <v>1211</v>
      </c>
      <c r="B328" s="594" t="s">
        <v>305</v>
      </c>
      <c r="C328" s="594" t="s">
        <v>1203</v>
      </c>
      <c r="D328" s="595">
        <v>1</v>
      </c>
      <c r="E328" s="596">
        <v>44</v>
      </c>
      <c r="F328" s="408">
        <f aca="true" t="shared" si="27" ref="F328:F349">D328*E328</f>
        <v>44</v>
      </c>
      <c r="G328" s="187">
        <f t="shared" si="26"/>
        <v>568302.3766764866</v>
      </c>
      <c r="H328" s="597"/>
    </row>
    <row r="329" spans="1:8" ht="12.75">
      <c r="A329" s="593" t="s">
        <v>1211</v>
      </c>
      <c r="B329" s="594" t="s">
        <v>307</v>
      </c>
      <c r="C329" s="594" t="s">
        <v>1203</v>
      </c>
      <c r="D329" s="595">
        <v>1</v>
      </c>
      <c r="E329" s="596">
        <v>90</v>
      </c>
      <c r="F329" s="408">
        <f t="shared" si="27"/>
        <v>90</v>
      </c>
      <c r="G329" s="187">
        <f t="shared" si="26"/>
        <v>1162436.6795655405</v>
      </c>
      <c r="H329" s="597"/>
    </row>
    <row r="330" spans="1:8" ht="12.75">
      <c r="A330" s="593" t="s">
        <v>1211</v>
      </c>
      <c r="B330" s="594" t="s">
        <v>323</v>
      </c>
      <c r="C330" s="594" t="s">
        <v>1203</v>
      </c>
      <c r="D330" s="595">
        <v>1</v>
      </c>
      <c r="E330" s="596">
        <v>105</v>
      </c>
      <c r="F330" s="408">
        <f t="shared" si="27"/>
        <v>105</v>
      </c>
      <c r="G330" s="187">
        <f t="shared" si="26"/>
        <v>1356176.1261597974</v>
      </c>
      <c r="H330" s="597"/>
    </row>
    <row r="331" spans="1:8" ht="12.75">
      <c r="A331" s="593" t="s">
        <v>1211</v>
      </c>
      <c r="B331" s="594" t="s">
        <v>325</v>
      </c>
      <c r="C331" s="594" t="s">
        <v>1203</v>
      </c>
      <c r="D331" s="595">
        <v>1</v>
      </c>
      <c r="E331" s="596">
        <v>36</v>
      </c>
      <c r="F331" s="408">
        <f t="shared" si="27"/>
        <v>36</v>
      </c>
      <c r="G331" s="187">
        <f t="shared" si="26"/>
        <v>464974.6718262163</v>
      </c>
      <c r="H331" s="597"/>
    </row>
    <row r="332" spans="1:8" ht="12.75">
      <c r="A332" s="593" t="s">
        <v>1211</v>
      </c>
      <c r="B332" s="594" t="s">
        <v>329</v>
      </c>
      <c r="C332" s="594" t="s">
        <v>1203</v>
      </c>
      <c r="D332" s="595">
        <v>1.2</v>
      </c>
      <c r="E332" s="596">
        <v>257</v>
      </c>
      <c r="F332" s="408">
        <f t="shared" si="27"/>
        <v>308.4</v>
      </c>
      <c r="G332" s="187">
        <f t="shared" si="26"/>
        <v>3983283.021977919</v>
      </c>
      <c r="H332" s="597"/>
    </row>
    <row r="333" spans="1:8" ht="12.75">
      <c r="A333" s="593" t="s">
        <v>1211</v>
      </c>
      <c r="B333" s="594" t="s">
        <v>337</v>
      </c>
      <c r="C333" s="594" t="s">
        <v>1203</v>
      </c>
      <c r="D333" s="595">
        <v>1</v>
      </c>
      <c r="E333" s="596">
        <v>25</v>
      </c>
      <c r="F333" s="408">
        <f t="shared" si="27"/>
        <v>25</v>
      </c>
      <c r="G333" s="187">
        <f t="shared" si="26"/>
        <v>322899.07765709463</v>
      </c>
      <c r="H333" s="597"/>
    </row>
    <row r="334" spans="1:8" ht="12.75">
      <c r="A334" s="593" t="s">
        <v>1211</v>
      </c>
      <c r="B334" s="594" t="s">
        <v>349</v>
      </c>
      <c r="C334" s="594" t="s">
        <v>1203</v>
      </c>
      <c r="D334" s="595">
        <v>1</v>
      </c>
      <c r="E334" s="596">
        <v>95</v>
      </c>
      <c r="F334" s="408">
        <f t="shared" si="27"/>
        <v>95</v>
      </c>
      <c r="G334" s="187">
        <f t="shared" si="26"/>
        <v>1227016.4950969596</v>
      </c>
      <c r="H334" s="597"/>
    </row>
    <row r="335" spans="1:8" ht="12.75">
      <c r="A335" s="593" t="s">
        <v>1211</v>
      </c>
      <c r="B335" s="594" t="s">
        <v>390</v>
      </c>
      <c r="C335" s="594" t="s">
        <v>1204</v>
      </c>
      <c r="D335" s="595">
        <v>1</v>
      </c>
      <c r="E335" s="596">
        <v>1</v>
      </c>
      <c r="F335" s="408">
        <f t="shared" si="27"/>
        <v>1</v>
      </c>
      <c r="G335" s="187">
        <f t="shared" si="26"/>
        <v>12915.963106283785</v>
      </c>
      <c r="H335" s="597"/>
    </row>
    <row r="336" spans="1:8" ht="12.75">
      <c r="A336" s="593" t="s">
        <v>1211</v>
      </c>
      <c r="B336" s="594" t="s">
        <v>391</v>
      </c>
      <c r="C336" s="594" t="s">
        <v>1204</v>
      </c>
      <c r="D336" s="595">
        <v>1</v>
      </c>
      <c r="E336" s="596">
        <v>97</v>
      </c>
      <c r="F336" s="408">
        <f t="shared" si="27"/>
        <v>97</v>
      </c>
      <c r="G336" s="187">
        <f t="shared" si="26"/>
        <v>1252848.421309527</v>
      </c>
      <c r="H336" s="597"/>
    </row>
    <row r="337" spans="1:8" ht="12.75">
      <c r="A337" s="593" t="s">
        <v>1211</v>
      </c>
      <c r="B337" s="594" t="s">
        <v>399</v>
      </c>
      <c r="C337" s="594" t="s">
        <v>1204</v>
      </c>
      <c r="D337" s="595">
        <v>1</v>
      </c>
      <c r="E337" s="596">
        <v>24</v>
      </c>
      <c r="F337" s="408">
        <f t="shared" si="27"/>
        <v>24</v>
      </c>
      <c r="G337" s="187">
        <f t="shared" si="26"/>
        <v>309983.11455081083</v>
      </c>
      <c r="H337" s="597"/>
    </row>
    <row r="338" spans="1:8" ht="12.75">
      <c r="A338" s="593" t="s">
        <v>1211</v>
      </c>
      <c r="B338" s="594" t="s">
        <v>400</v>
      </c>
      <c r="C338" s="594" t="s">
        <v>1204</v>
      </c>
      <c r="D338" s="595">
        <v>1</v>
      </c>
      <c r="E338" s="596">
        <v>31</v>
      </c>
      <c r="F338" s="408">
        <f t="shared" si="27"/>
        <v>31</v>
      </c>
      <c r="G338" s="187">
        <f t="shared" si="26"/>
        <v>400394.8562947973</v>
      </c>
      <c r="H338" s="597"/>
    </row>
    <row r="339" spans="1:8" ht="12.75">
      <c r="A339" s="593" t="s">
        <v>1211</v>
      </c>
      <c r="B339" s="594" t="s">
        <v>401</v>
      </c>
      <c r="C339" s="594" t="s">
        <v>1204</v>
      </c>
      <c r="D339" s="595">
        <v>1.2</v>
      </c>
      <c r="E339" s="596">
        <v>96</v>
      </c>
      <c r="F339" s="408">
        <f t="shared" si="27"/>
        <v>115.19999999999999</v>
      </c>
      <c r="G339" s="187">
        <f t="shared" si="26"/>
        <v>1487918.949843892</v>
      </c>
      <c r="H339" s="597"/>
    </row>
    <row r="340" spans="1:8" ht="12.75">
      <c r="A340" s="593" t="s">
        <v>1211</v>
      </c>
      <c r="B340" s="594" t="s">
        <v>412</v>
      </c>
      <c r="C340" s="594" t="s">
        <v>1204</v>
      </c>
      <c r="D340" s="595">
        <v>1</v>
      </c>
      <c r="E340" s="596">
        <v>65</v>
      </c>
      <c r="F340" s="408">
        <f t="shared" si="27"/>
        <v>65</v>
      </c>
      <c r="G340" s="187">
        <f t="shared" si="26"/>
        <v>839537.601908446</v>
      </c>
      <c r="H340" s="597"/>
    </row>
    <row r="341" spans="1:8" ht="12.75">
      <c r="A341" s="593" t="s">
        <v>1211</v>
      </c>
      <c r="B341" s="594" t="s">
        <v>413</v>
      </c>
      <c r="C341" s="594" t="s">
        <v>1204</v>
      </c>
      <c r="D341" s="595">
        <v>1</v>
      </c>
      <c r="E341" s="596">
        <v>14</v>
      </c>
      <c r="F341" s="408">
        <f t="shared" si="27"/>
        <v>14</v>
      </c>
      <c r="G341" s="187">
        <f t="shared" si="26"/>
        <v>180823.483487973</v>
      </c>
      <c r="H341" s="597"/>
    </row>
    <row r="342" spans="1:8" ht="12.75">
      <c r="A342" s="593" t="s">
        <v>1211</v>
      </c>
      <c r="B342" s="594" t="s">
        <v>429</v>
      </c>
      <c r="C342" s="594" t="s">
        <v>1205</v>
      </c>
      <c r="D342" s="595">
        <v>1</v>
      </c>
      <c r="E342" s="596">
        <v>4</v>
      </c>
      <c r="F342" s="408">
        <f t="shared" si="27"/>
        <v>4</v>
      </c>
      <c r="G342" s="187">
        <f t="shared" si="26"/>
        <v>51663.85242513514</v>
      </c>
      <c r="H342" s="597"/>
    </row>
    <row r="343" spans="1:8" ht="12.75">
      <c r="A343" s="593" t="s">
        <v>1211</v>
      </c>
      <c r="B343" s="594" t="s">
        <v>430</v>
      </c>
      <c r="C343" s="594" t="s">
        <v>1205</v>
      </c>
      <c r="D343" s="595">
        <v>1</v>
      </c>
      <c r="E343" s="596">
        <v>2</v>
      </c>
      <c r="F343" s="408">
        <f t="shared" si="27"/>
        <v>2</v>
      </c>
      <c r="G343" s="187">
        <f t="shared" si="26"/>
        <v>25831.92621256757</v>
      </c>
      <c r="H343" s="597"/>
    </row>
    <row r="344" spans="1:8" ht="12.75">
      <c r="A344" s="593" t="s">
        <v>1211</v>
      </c>
      <c r="B344" s="594" t="s">
        <v>437</v>
      </c>
      <c r="C344" s="594" t="s">
        <v>1205</v>
      </c>
      <c r="D344" s="595">
        <v>1</v>
      </c>
      <c r="E344" s="596">
        <v>27</v>
      </c>
      <c r="F344" s="408">
        <f t="shared" si="27"/>
        <v>27</v>
      </c>
      <c r="G344" s="187">
        <f t="shared" si="26"/>
        <v>348731.0038696622</v>
      </c>
      <c r="H344" s="597"/>
    </row>
    <row r="345" spans="1:8" ht="12.75">
      <c r="A345" s="593" t="s">
        <v>1211</v>
      </c>
      <c r="B345" s="594" t="s">
        <v>438</v>
      </c>
      <c r="C345" s="594" t="s">
        <v>1205</v>
      </c>
      <c r="D345" s="595">
        <v>1</v>
      </c>
      <c r="E345" s="596">
        <v>10</v>
      </c>
      <c r="F345" s="408">
        <f t="shared" si="27"/>
        <v>10</v>
      </c>
      <c r="G345" s="187">
        <f t="shared" si="26"/>
        <v>129159.63106283784</v>
      </c>
      <c r="H345" s="597"/>
    </row>
    <row r="346" spans="1:8" ht="12.75">
      <c r="A346" s="593" t="s">
        <v>1211</v>
      </c>
      <c r="B346" s="594" t="s">
        <v>440</v>
      </c>
      <c r="C346" s="594" t="s">
        <v>1205</v>
      </c>
      <c r="D346" s="595">
        <v>1.2</v>
      </c>
      <c r="E346" s="596">
        <v>38</v>
      </c>
      <c r="F346" s="408">
        <f t="shared" si="27"/>
        <v>45.6</v>
      </c>
      <c r="G346" s="187">
        <f t="shared" si="26"/>
        <v>588967.9176465406</v>
      </c>
      <c r="H346" s="597"/>
    </row>
    <row r="347" spans="1:8" ht="12.75">
      <c r="A347" s="593" t="s">
        <v>1211</v>
      </c>
      <c r="B347" s="594" t="s">
        <v>444</v>
      </c>
      <c r="C347" s="594" t="s">
        <v>1205</v>
      </c>
      <c r="D347" s="595">
        <v>1</v>
      </c>
      <c r="E347" s="596">
        <v>5</v>
      </c>
      <c r="F347" s="408">
        <f t="shared" si="27"/>
        <v>5</v>
      </c>
      <c r="G347" s="187">
        <f t="shared" si="26"/>
        <v>64579.81553141892</v>
      </c>
      <c r="H347" s="597"/>
    </row>
    <row r="348" spans="1:8" ht="12.75">
      <c r="A348" s="593" t="s">
        <v>1211</v>
      </c>
      <c r="B348" s="594" t="s">
        <v>628</v>
      </c>
      <c r="C348" s="594" t="s">
        <v>1205</v>
      </c>
      <c r="D348" s="595">
        <v>1.2</v>
      </c>
      <c r="E348" s="596">
        <v>6</v>
      </c>
      <c r="F348" s="408">
        <f t="shared" si="27"/>
        <v>7.199999999999999</v>
      </c>
      <c r="G348" s="187">
        <f t="shared" si="26"/>
        <v>92994.93436524324</v>
      </c>
      <c r="H348" s="597"/>
    </row>
    <row r="349" spans="1:8" ht="12.75">
      <c r="A349" s="593" t="s">
        <v>1211</v>
      </c>
      <c r="B349" s="594" t="s">
        <v>446</v>
      </c>
      <c r="C349" s="594" t="s">
        <v>1205</v>
      </c>
      <c r="D349" s="595">
        <v>1</v>
      </c>
      <c r="E349" s="596">
        <v>12</v>
      </c>
      <c r="F349" s="408">
        <f t="shared" si="27"/>
        <v>12</v>
      </c>
      <c r="G349" s="187">
        <f t="shared" si="26"/>
        <v>154991.55727540542</v>
      </c>
      <c r="H349" s="597"/>
    </row>
    <row r="350" spans="1:8" ht="12.75">
      <c r="A350" s="593" t="s">
        <v>1211</v>
      </c>
      <c r="B350" s="594" t="s">
        <v>573</v>
      </c>
      <c r="C350" s="594" t="s">
        <v>221</v>
      </c>
      <c r="D350" s="595">
        <v>1</v>
      </c>
      <c r="E350" s="596">
        <v>2</v>
      </c>
      <c r="F350" s="408">
        <f aca="true" t="shared" si="28" ref="F350:F355">D350*E350*1.5</f>
        <v>3</v>
      </c>
      <c r="G350" s="187">
        <f t="shared" si="26"/>
        <v>38747.889318851354</v>
      </c>
      <c r="H350" s="597"/>
    </row>
    <row r="351" spans="1:8" ht="12.75">
      <c r="A351" s="593" t="s">
        <v>1211</v>
      </c>
      <c r="B351" s="594" t="s">
        <v>584</v>
      </c>
      <c r="C351" s="594" t="s">
        <v>221</v>
      </c>
      <c r="D351" s="595">
        <v>1</v>
      </c>
      <c r="E351" s="596">
        <v>11</v>
      </c>
      <c r="F351" s="408">
        <f t="shared" si="28"/>
        <v>16.5</v>
      </c>
      <c r="G351" s="187">
        <f t="shared" si="26"/>
        <v>213113.39125368244</v>
      </c>
      <c r="H351" s="597"/>
    </row>
    <row r="352" spans="1:8" ht="12.75">
      <c r="A352" s="593" t="s">
        <v>1211</v>
      </c>
      <c r="B352" s="594" t="s">
        <v>587</v>
      </c>
      <c r="C352" s="594" t="s">
        <v>221</v>
      </c>
      <c r="D352" s="595">
        <v>1.2</v>
      </c>
      <c r="E352" s="596">
        <v>17</v>
      </c>
      <c r="F352" s="408">
        <f t="shared" si="28"/>
        <v>30.599999999999998</v>
      </c>
      <c r="G352" s="187">
        <f t="shared" si="26"/>
        <v>395228.47105228377</v>
      </c>
      <c r="H352" s="597"/>
    </row>
    <row r="353" spans="1:8" ht="12.75">
      <c r="A353" s="593" t="s">
        <v>1211</v>
      </c>
      <c r="B353" s="594" t="s">
        <v>590</v>
      </c>
      <c r="C353" s="594" t="s">
        <v>221</v>
      </c>
      <c r="D353" s="595">
        <v>1</v>
      </c>
      <c r="E353" s="596">
        <v>1</v>
      </c>
      <c r="F353" s="408">
        <f t="shared" si="28"/>
        <v>1.5</v>
      </c>
      <c r="G353" s="187">
        <f aca="true" t="shared" si="29" ref="G353:G384">F353*$H$1176/$F$1174</f>
        <v>19373.944659425677</v>
      </c>
      <c r="H353" s="597"/>
    </row>
    <row r="354" spans="1:8" ht="12.75">
      <c r="A354" s="593" t="s">
        <v>1211</v>
      </c>
      <c r="B354" s="594" t="s">
        <v>592</v>
      </c>
      <c r="C354" s="594" t="s">
        <v>221</v>
      </c>
      <c r="D354" s="595">
        <v>1</v>
      </c>
      <c r="E354" s="596">
        <v>1</v>
      </c>
      <c r="F354" s="408">
        <f t="shared" si="28"/>
        <v>1.5</v>
      </c>
      <c r="G354" s="187">
        <f t="shared" si="29"/>
        <v>19373.944659425677</v>
      </c>
      <c r="H354" s="597"/>
    </row>
    <row r="355" spans="1:8" ht="12.75">
      <c r="A355" s="593" t="s">
        <v>1211</v>
      </c>
      <c r="B355" s="594" t="s">
        <v>593</v>
      </c>
      <c r="C355" s="594" t="s">
        <v>221</v>
      </c>
      <c r="D355" s="595">
        <v>1</v>
      </c>
      <c r="E355" s="596">
        <v>11</v>
      </c>
      <c r="F355" s="408">
        <f t="shared" si="28"/>
        <v>16.5</v>
      </c>
      <c r="G355" s="187">
        <f t="shared" si="29"/>
        <v>213113.39125368244</v>
      </c>
      <c r="H355" s="597"/>
    </row>
    <row r="356" spans="1:8" ht="12.75">
      <c r="A356" s="593" t="s">
        <v>1212</v>
      </c>
      <c r="B356" s="594" t="s">
        <v>680</v>
      </c>
      <c r="C356" s="594" t="s">
        <v>1203</v>
      </c>
      <c r="D356" s="595">
        <v>1</v>
      </c>
      <c r="E356" s="596">
        <v>266</v>
      </c>
      <c r="F356" s="408">
        <f>D356*E356</f>
        <v>266</v>
      </c>
      <c r="G356" s="187">
        <f t="shared" si="29"/>
        <v>3435646.186271487</v>
      </c>
      <c r="H356" s="597"/>
    </row>
    <row r="357" spans="1:8" ht="12.75">
      <c r="A357" s="593" t="s">
        <v>1212</v>
      </c>
      <c r="B357" s="594" t="s">
        <v>397</v>
      </c>
      <c r="C357" s="594" t="s">
        <v>1204</v>
      </c>
      <c r="D357" s="595">
        <v>1</v>
      </c>
      <c r="E357" s="596">
        <v>447</v>
      </c>
      <c r="F357" s="408">
        <f>D357*E357</f>
        <v>447</v>
      </c>
      <c r="G357" s="187">
        <f t="shared" si="29"/>
        <v>5773435.508508852</v>
      </c>
      <c r="H357" s="597"/>
    </row>
    <row r="358" spans="1:8" ht="12.75">
      <c r="A358" s="593" t="s">
        <v>1212</v>
      </c>
      <c r="B358" s="594" t="s">
        <v>582</v>
      </c>
      <c r="C358" s="594" t="s">
        <v>221</v>
      </c>
      <c r="D358" s="595">
        <v>1</v>
      </c>
      <c r="E358" s="596">
        <v>17</v>
      </c>
      <c r="F358" s="408">
        <f>D358*E358*1.5</f>
        <v>25.5</v>
      </c>
      <c r="G358" s="187">
        <f t="shared" si="29"/>
        <v>329357.05921023653</v>
      </c>
      <c r="H358" s="597"/>
    </row>
    <row r="359" spans="1:8" ht="12.75">
      <c r="A359" s="593" t="s">
        <v>1235</v>
      </c>
      <c r="B359" s="594" t="s">
        <v>307</v>
      </c>
      <c r="C359" s="594" t="s">
        <v>1203</v>
      </c>
      <c r="D359" s="595">
        <v>1</v>
      </c>
      <c r="E359" s="596">
        <v>17</v>
      </c>
      <c r="F359" s="408">
        <f aca="true" t="shared" si="30" ref="F359:F379">D359*E359</f>
        <v>17</v>
      </c>
      <c r="G359" s="187">
        <f t="shared" si="29"/>
        <v>219571.37280682434</v>
      </c>
      <c r="H359" s="597"/>
    </row>
    <row r="360" spans="1:8" ht="12.75">
      <c r="A360" s="593" t="s">
        <v>1235</v>
      </c>
      <c r="B360" s="594" t="s">
        <v>315</v>
      </c>
      <c r="C360" s="594" t="s">
        <v>1203</v>
      </c>
      <c r="D360" s="595">
        <v>1</v>
      </c>
      <c r="E360" s="596">
        <v>22</v>
      </c>
      <c r="F360" s="408">
        <f t="shared" si="30"/>
        <v>22</v>
      </c>
      <c r="G360" s="187">
        <f t="shared" si="29"/>
        <v>284151.1883382433</v>
      </c>
      <c r="H360" s="597"/>
    </row>
    <row r="361" spans="1:8" ht="12.75">
      <c r="A361" s="593" t="s">
        <v>1235</v>
      </c>
      <c r="B361" s="594" t="s">
        <v>317</v>
      </c>
      <c r="C361" s="594" t="s">
        <v>1203</v>
      </c>
      <c r="D361" s="595">
        <v>1</v>
      </c>
      <c r="E361" s="596">
        <v>53</v>
      </c>
      <c r="F361" s="408">
        <f t="shared" si="30"/>
        <v>53</v>
      </c>
      <c r="G361" s="187">
        <f t="shared" si="29"/>
        <v>684546.0446330406</v>
      </c>
      <c r="H361" s="597"/>
    </row>
    <row r="362" spans="1:8" ht="12.75">
      <c r="A362" s="593" t="s">
        <v>1235</v>
      </c>
      <c r="B362" s="594" t="s">
        <v>319</v>
      </c>
      <c r="C362" s="594" t="s">
        <v>1203</v>
      </c>
      <c r="D362" s="595">
        <v>1</v>
      </c>
      <c r="E362" s="596">
        <v>11</v>
      </c>
      <c r="F362" s="408">
        <f t="shared" si="30"/>
        <v>11</v>
      </c>
      <c r="G362" s="187">
        <f t="shared" si="29"/>
        <v>142075.59416912164</v>
      </c>
      <c r="H362" s="597"/>
    </row>
    <row r="363" spans="1:8" ht="12.75">
      <c r="A363" s="593" t="s">
        <v>1235</v>
      </c>
      <c r="B363" s="594" t="s">
        <v>321</v>
      </c>
      <c r="C363" s="594" t="s">
        <v>1203</v>
      </c>
      <c r="D363" s="595">
        <v>1</v>
      </c>
      <c r="E363" s="596">
        <v>16</v>
      </c>
      <c r="F363" s="408">
        <f t="shared" si="30"/>
        <v>16</v>
      </c>
      <c r="G363" s="187">
        <f t="shared" si="29"/>
        <v>206655.40970054056</v>
      </c>
      <c r="H363" s="597"/>
    </row>
    <row r="364" spans="1:8" ht="12.75">
      <c r="A364" s="593" t="s">
        <v>1235</v>
      </c>
      <c r="B364" s="594" t="s">
        <v>670</v>
      </c>
      <c r="C364" s="594" t="s">
        <v>1203</v>
      </c>
      <c r="D364" s="595">
        <v>1</v>
      </c>
      <c r="E364" s="596">
        <v>7</v>
      </c>
      <c r="F364" s="408">
        <f t="shared" si="30"/>
        <v>7</v>
      </c>
      <c r="G364" s="187">
        <f t="shared" si="29"/>
        <v>90411.7417439865</v>
      </c>
      <c r="H364" s="597"/>
    </row>
    <row r="365" spans="1:8" ht="12.75">
      <c r="A365" s="593" t="s">
        <v>1235</v>
      </c>
      <c r="B365" s="594" t="s">
        <v>672</v>
      </c>
      <c r="C365" s="594" t="s">
        <v>1203</v>
      </c>
      <c r="D365" s="595">
        <v>1</v>
      </c>
      <c r="E365" s="596">
        <v>6</v>
      </c>
      <c r="F365" s="408">
        <f t="shared" si="30"/>
        <v>6</v>
      </c>
      <c r="G365" s="187">
        <f t="shared" si="29"/>
        <v>77495.77863770271</v>
      </c>
      <c r="H365" s="597"/>
    </row>
    <row r="366" spans="1:8" ht="12.75">
      <c r="A366" s="593" t="s">
        <v>1235</v>
      </c>
      <c r="B366" s="594" t="s">
        <v>674</v>
      </c>
      <c r="C366" s="594" t="s">
        <v>1203</v>
      </c>
      <c r="D366" s="595">
        <v>1</v>
      </c>
      <c r="E366" s="596">
        <v>13</v>
      </c>
      <c r="F366" s="408">
        <f t="shared" si="30"/>
        <v>13</v>
      </c>
      <c r="G366" s="187">
        <f t="shared" si="29"/>
        <v>167907.5203816892</v>
      </c>
      <c r="H366" s="597"/>
    </row>
    <row r="367" spans="1:8" ht="12.75">
      <c r="A367" s="593" t="s">
        <v>1235</v>
      </c>
      <c r="B367" s="594" t="s">
        <v>676</v>
      </c>
      <c r="C367" s="594" t="s">
        <v>1203</v>
      </c>
      <c r="D367" s="595">
        <v>1</v>
      </c>
      <c r="E367" s="596">
        <v>11</v>
      </c>
      <c r="F367" s="408">
        <f t="shared" si="30"/>
        <v>11</v>
      </c>
      <c r="G367" s="187">
        <f t="shared" si="29"/>
        <v>142075.59416912164</v>
      </c>
      <c r="H367" s="597"/>
    </row>
    <row r="368" spans="1:8" ht="12.75">
      <c r="A368" s="593" t="s">
        <v>1235</v>
      </c>
      <c r="B368" s="594" t="s">
        <v>327</v>
      </c>
      <c r="C368" s="594" t="s">
        <v>1203</v>
      </c>
      <c r="D368" s="595">
        <v>1.2</v>
      </c>
      <c r="E368" s="596">
        <v>32</v>
      </c>
      <c r="F368" s="408">
        <f t="shared" si="30"/>
        <v>38.4</v>
      </c>
      <c r="G368" s="187">
        <f t="shared" si="29"/>
        <v>495972.9832812973</v>
      </c>
      <c r="H368" s="597"/>
    </row>
    <row r="369" spans="1:8" ht="12.75">
      <c r="A369" s="593" t="s">
        <v>1235</v>
      </c>
      <c r="B369" s="594" t="s">
        <v>682</v>
      </c>
      <c r="C369" s="594" t="s">
        <v>1203</v>
      </c>
      <c r="D369" s="595">
        <v>1.2</v>
      </c>
      <c r="E369" s="596">
        <v>4</v>
      </c>
      <c r="F369" s="408">
        <f t="shared" si="30"/>
        <v>4.8</v>
      </c>
      <c r="G369" s="187">
        <f t="shared" si="29"/>
        <v>61996.622910162165</v>
      </c>
      <c r="H369" s="597"/>
    </row>
    <row r="370" spans="1:8" ht="12.75">
      <c r="A370" s="593" t="s">
        <v>1235</v>
      </c>
      <c r="B370" s="594" t="s">
        <v>347</v>
      </c>
      <c r="C370" s="594" t="s">
        <v>1203</v>
      </c>
      <c r="D370" s="595">
        <v>1</v>
      </c>
      <c r="E370" s="596">
        <v>15</v>
      </c>
      <c r="F370" s="408">
        <f t="shared" si="30"/>
        <v>15</v>
      </c>
      <c r="G370" s="187">
        <f t="shared" si="29"/>
        <v>193739.44659425676</v>
      </c>
      <c r="H370" s="597"/>
    </row>
    <row r="371" spans="1:8" ht="12.75">
      <c r="A371" s="593" t="s">
        <v>1235</v>
      </c>
      <c r="B371" s="594" t="s">
        <v>685</v>
      </c>
      <c r="C371" s="594" t="s">
        <v>1203</v>
      </c>
      <c r="D371" s="595">
        <v>1</v>
      </c>
      <c r="E371" s="596">
        <v>10</v>
      </c>
      <c r="F371" s="408">
        <f t="shared" si="30"/>
        <v>10</v>
      </c>
      <c r="G371" s="187">
        <f t="shared" si="29"/>
        <v>129159.63106283784</v>
      </c>
      <c r="H371" s="597"/>
    </row>
    <row r="372" spans="1:8" ht="12.75">
      <c r="A372" s="593" t="s">
        <v>1235</v>
      </c>
      <c r="B372" s="594" t="s">
        <v>433</v>
      </c>
      <c r="C372" s="594" t="s">
        <v>1205</v>
      </c>
      <c r="D372" s="595">
        <v>1</v>
      </c>
      <c r="E372" s="596">
        <v>15</v>
      </c>
      <c r="F372" s="408">
        <f t="shared" si="30"/>
        <v>15</v>
      </c>
      <c r="G372" s="187">
        <f t="shared" si="29"/>
        <v>193739.44659425676</v>
      </c>
      <c r="H372" s="597"/>
    </row>
    <row r="373" spans="1:8" ht="12.75">
      <c r="A373" s="593" t="s">
        <v>1235</v>
      </c>
      <c r="B373" s="594" t="s">
        <v>434</v>
      </c>
      <c r="C373" s="594" t="s">
        <v>1205</v>
      </c>
      <c r="D373" s="595">
        <v>1</v>
      </c>
      <c r="E373" s="596">
        <v>28</v>
      </c>
      <c r="F373" s="408">
        <f t="shared" si="30"/>
        <v>28</v>
      </c>
      <c r="G373" s="187">
        <f t="shared" si="29"/>
        <v>361646.966975946</v>
      </c>
      <c r="H373" s="597"/>
    </row>
    <row r="374" spans="1:8" ht="12.75">
      <c r="A374" s="593" t="s">
        <v>1235</v>
      </c>
      <c r="B374" s="594" t="s">
        <v>435</v>
      </c>
      <c r="C374" s="594" t="s">
        <v>1205</v>
      </c>
      <c r="D374" s="595">
        <v>1</v>
      </c>
      <c r="E374" s="596">
        <v>16</v>
      </c>
      <c r="F374" s="408">
        <f t="shared" si="30"/>
        <v>16</v>
      </c>
      <c r="G374" s="187">
        <f t="shared" si="29"/>
        <v>206655.40970054056</v>
      </c>
      <c r="H374" s="597"/>
    </row>
    <row r="375" spans="1:8" ht="12.75">
      <c r="A375" s="593" t="s">
        <v>1235</v>
      </c>
      <c r="B375" s="594" t="s">
        <v>436</v>
      </c>
      <c r="C375" s="594" t="s">
        <v>1205</v>
      </c>
      <c r="D375" s="595">
        <v>1</v>
      </c>
      <c r="E375" s="596">
        <v>29</v>
      </c>
      <c r="F375" s="408">
        <f t="shared" si="30"/>
        <v>29</v>
      </c>
      <c r="G375" s="187">
        <f t="shared" si="29"/>
        <v>374562.9300822298</v>
      </c>
      <c r="H375" s="597"/>
    </row>
    <row r="376" spans="1:8" ht="12.75">
      <c r="A376" s="593" t="s">
        <v>1235</v>
      </c>
      <c r="B376" s="594" t="s">
        <v>701</v>
      </c>
      <c r="C376" s="594" t="s">
        <v>1205</v>
      </c>
      <c r="D376" s="595">
        <v>1</v>
      </c>
      <c r="E376" s="596">
        <v>5</v>
      </c>
      <c r="F376" s="408">
        <f t="shared" si="30"/>
        <v>5</v>
      </c>
      <c r="G376" s="187">
        <f t="shared" si="29"/>
        <v>64579.81553141892</v>
      </c>
      <c r="H376" s="597"/>
    </row>
    <row r="377" spans="1:8" ht="12.75">
      <c r="A377" s="593" t="s">
        <v>1235</v>
      </c>
      <c r="B377" s="594" t="s">
        <v>702</v>
      </c>
      <c r="C377" s="594" t="s">
        <v>1205</v>
      </c>
      <c r="D377" s="595">
        <v>1</v>
      </c>
      <c r="E377" s="596">
        <v>16</v>
      </c>
      <c r="F377" s="408">
        <f t="shared" si="30"/>
        <v>16</v>
      </c>
      <c r="G377" s="187">
        <f t="shared" si="29"/>
        <v>206655.40970054056</v>
      </c>
      <c r="H377" s="597"/>
    </row>
    <row r="378" spans="1:8" ht="12.75">
      <c r="A378" s="593" t="s">
        <v>1235</v>
      </c>
      <c r="B378" s="594" t="s">
        <v>439</v>
      </c>
      <c r="C378" s="594" t="s">
        <v>1205</v>
      </c>
      <c r="D378" s="595">
        <v>1.2</v>
      </c>
      <c r="E378" s="596">
        <v>11</v>
      </c>
      <c r="F378" s="408">
        <f t="shared" si="30"/>
        <v>13.2</v>
      </c>
      <c r="G378" s="187">
        <f t="shared" si="29"/>
        <v>170490.71300294597</v>
      </c>
      <c r="H378" s="597"/>
    </row>
    <row r="379" spans="1:8" ht="12.75">
      <c r="A379" s="593" t="s">
        <v>1235</v>
      </c>
      <c r="B379" s="594" t="s">
        <v>706</v>
      </c>
      <c r="C379" s="594" t="s">
        <v>1205</v>
      </c>
      <c r="D379" s="595">
        <v>1</v>
      </c>
      <c r="E379" s="596">
        <v>23</v>
      </c>
      <c r="F379" s="408">
        <f t="shared" si="30"/>
        <v>23</v>
      </c>
      <c r="G379" s="187">
        <f t="shared" si="29"/>
        <v>297067.15144452703</v>
      </c>
      <c r="H379" s="597"/>
    </row>
    <row r="380" spans="1:8" ht="12.75">
      <c r="A380" s="593" t="s">
        <v>1235</v>
      </c>
      <c r="B380" s="594" t="s">
        <v>579</v>
      </c>
      <c r="C380" s="594" t="s">
        <v>221</v>
      </c>
      <c r="D380" s="595">
        <v>1</v>
      </c>
      <c r="E380" s="596">
        <v>4</v>
      </c>
      <c r="F380" s="408">
        <f>D380*E380*1.5</f>
        <v>6</v>
      </c>
      <c r="G380" s="187">
        <f t="shared" si="29"/>
        <v>77495.77863770271</v>
      </c>
      <c r="H380" s="597"/>
    </row>
    <row r="381" spans="1:8" ht="12.75">
      <c r="A381" s="593" t="s">
        <v>1235</v>
      </c>
      <c r="B381" s="594" t="s">
        <v>581</v>
      </c>
      <c r="C381" s="594" t="s">
        <v>221</v>
      </c>
      <c r="D381" s="595">
        <v>1</v>
      </c>
      <c r="E381" s="596">
        <v>5</v>
      </c>
      <c r="F381" s="408">
        <f>D381*E381*1.5</f>
        <v>7.5</v>
      </c>
      <c r="G381" s="187">
        <f t="shared" si="29"/>
        <v>96869.72329712838</v>
      </c>
      <c r="H381" s="597"/>
    </row>
    <row r="382" spans="1:8" ht="12.75">
      <c r="A382" s="593" t="s">
        <v>1235</v>
      </c>
      <c r="B382" s="594" t="s">
        <v>708</v>
      </c>
      <c r="C382" s="594" t="s">
        <v>221</v>
      </c>
      <c r="D382" s="595">
        <v>1</v>
      </c>
      <c r="E382" s="596">
        <v>3</v>
      </c>
      <c r="F382" s="408">
        <f>D382*E382*1.5</f>
        <v>4.5</v>
      </c>
      <c r="G382" s="187">
        <f t="shared" si="29"/>
        <v>58121.833978277034</v>
      </c>
      <c r="H382" s="597"/>
    </row>
    <row r="383" spans="1:8" ht="12.75">
      <c r="A383" s="593" t="s">
        <v>1235</v>
      </c>
      <c r="B383" s="594" t="s">
        <v>592</v>
      </c>
      <c r="C383" s="594" t="s">
        <v>221</v>
      </c>
      <c r="D383" s="595">
        <v>1</v>
      </c>
      <c r="E383" s="596">
        <v>10</v>
      </c>
      <c r="F383" s="408">
        <f>D383*E383*1.5</f>
        <v>15</v>
      </c>
      <c r="G383" s="187">
        <f t="shared" si="29"/>
        <v>193739.44659425676</v>
      </c>
      <c r="H383" s="597"/>
    </row>
    <row r="384" spans="1:8" ht="12.75">
      <c r="A384" s="593" t="s">
        <v>1219</v>
      </c>
      <c r="B384" s="594" t="s">
        <v>273</v>
      </c>
      <c r="C384" s="594" t="s">
        <v>1203</v>
      </c>
      <c r="D384" s="595">
        <v>2.25</v>
      </c>
      <c r="E384" s="596">
        <v>39</v>
      </c>
      <c r="F384" s="408">
        <f aca="true" t="shared" si="31" ref="F384:F411">D384*E384</f>
        <v>87.75</v>
      </c>
      <c r="G384" s="187">
        <f t="shared" si="29"/>
        <v>1133375.7625764022</v>
      </c>
      <c r="H384" s="597"/>
    </row>
    <row r="385" spans="1:8" ht="12.75">
      <c r="A385" s="593" t="s">
        <v>1219</v>
      </c>
      <c r="B385" s="594" t="s">
        <v>599</v>
      </c>
      <c r="C385" s="594" t="s">
        <v>1203</v>
      </c>
      <c r="D385" s="595">
        <v>1.65</v>
      </c>
      <c r="E385" s="596">
        <v>34</v>
      </c>
      <c r="F385" s="408">
        <f t="shared" si="31"/>
        <v>56.099999999999994</v>
      </c>
      <c r="G385" s="187">
        <f aca="true" t="shared" si="32" ref="G385:G416">F385*$H$1176/$F$1174</f>
        <v>724585.5302625202</v>
      </c>
      <c r="H385" s="597"/>
    </row>
    <row r="386" spans="1:8" ht="12.75">
      <c r="A386" s="593" t="s">
        <v>1219</v>
      </c>
      <c r="B386" s="594" t="s">
        <v>275</v>
      </c>
      <c r="C386" s="594" t="s">
        <v>1203</v>
      </c>
      <c r="D386" s="595">
        <v>2.25</v>
      </c>
      <c r="E386" s="596">
        <v>22</v>
      </c>
      <c r="F386" s="408">
        <f t="shared" si="31"/>
        <v>49.5</v>
      </c>
      <c r="G386" s="187">
        <f t="shared" si="32"/>
        <v>639340.1737610473</v>
      </c>
      <c r="H386" s="597"/>
    </row>
    <row r="387" spans="1:8" ht="12.75">
      <c r="A387" s="593" t="s">
        <v>1219</v>
      </c>
      <c r="B387" s="594" t="s">
        <v>277</v>
      </c>
      <c r="C387" s="594" t="s">
        <v>1203</v>
      </c>
      <c r="D387" s="595">
        <v>1.65</v>
      </c>
      <c r="E387" s="596">
        <v>4</v>
      </c>
      <c r="F387" s="408">
        <f t="shared" si="31"/>
        <v>6.6</v>
      </c>
      <c r="G387" s="187">
        <f t="shared" si="32"/>
        <v>85245.35650147298</v>
      </c>
      <c r="H387" s="597"/>
    </row>
    <row r="388" spans="1:8" ht="12.75">
      <c r="A388" s="593" t="s">
        <v>1219</v>
      </c>
      <c r="B388" s="594" t="s">
        <v>654</v>
      </c>
      <c r="C388" s="594" t="s">
        <v>1203</v>
      </c>
      <c r="D388" s="595">
        <v>1.65</v>
      </c>
      <c r="E388" s="596">
        <v>40</v>
      </c>
      <c r="F388" s="408">
        <f t="shared" si="31"/>
        <v>66</v>
      </c>
      <c r="G388" s="187">
        <f t="shared" si="32"/>
        <v>852453.5650147297</v>
      </c>
      <c r="H388" s="597"/>
    </row>
    <row r="389" spans="1:8" ht="12.75">
      <c r="A389" s="593" t="s">
        <v>1219</v>
      </c>
      <c r="B389" s="594" t="s">
        <v>656</v>
      </c>
      <c r="C389" s="594" t="s">
        <v>1203</v>
      </c>
      <c r="D389" s="595">
        <v>1.65</v>
      </c>
      <c r="E389" s="596">
        <v>5</v>
      </c>
      <c r="F389" s="408">
        <f t="shared" si="31"/>
        <v>8.25</v>
      </c>
      <c r="G389" s="187">
        <f t="shared" si="32"/>
        <v>106556.69562684122</v>
      </c>
      <c r="H389" s="597"/>
    </row>
    <row r="390" spans="1:8" ht="12.75">
      <c r="A390" s="593" t="s">
        <v>1219</v>
      </c>
      <c r="B390" s="594" t="s">
        <v>281</v>
      </c>
      <c r="C390" s="594" t="s">
        <v>1203</v>
      </c>
      <c r="D390" s="595">
        <v>2.8</v>
      </c>
      <c r="E390" s="596">
        <v>14</v>
      </c>
      <c r="F390" s="408">
        <f t="shared" si="31"/>
        <v>39.199999999999996</v>
      </c>
      <c r="G390" s="187">
        <f t="shared" si="32"/>
        <v>506305.75376632425</v>
      </c>
      <c r="H390" s="597"/>
    </row>
    <row r="391" spans="1:8" ht="12.75">
      <c r="A391" s="593" t="s">
        <v>1219</v>
      </c>
      <c r="B391" s="594" t="s">
        <v>283</v>
      </c>
      <c r="C391" s="594" t="s">
        <v>1203</v>
      </c>
      <c r="D391" s="595">
        <v>2.8</v>
      </c>
      <c r="E391" s="596">
        <v>52</v>
      </c>
      <c r="F391" s="408">
        <f t="shared" si="31"/>
        <v>145.6</v>
      </c>
      <c r="G391" s="187">
        <f t="shared" si="32"/>
        <v>1880564.228274919</v>
      </c>
      <c r="H391" s="597"/>
    </row>
    <row r="392" spans="1:8" ht="12.75">
      <c r="A392" s="593" t="s">
        <v>1219</v>
      </c>
      <c r="B392" s="594" t="s">
        <v>287</v>
      </c>
      <c r="C392" s="594" t="s">
        <v>1203</v>
      </c>
      <c r="D392" s="595">
        <v>2.25</v>
      </c>
      <c r="E392" s="596">
        <v>87</v>
      </c>
      <c r="F392" s="408">
        <f t="shared" si="31"/>
        <v>195.75</v>
      </c>
      <c r="G392" s="187">
        <f t="shared" si="32"/>
        <v>2528299.778055051</v>
      </c>
      <c r="H392" s="597"/>
    </row>
    <row r="393" spans="1:8" ht="12.75">
      <c r="A393" s="593" t="s">
        <v>1219</v>
      </c>
      <c r="B393" s="594" t="s">
        <v>660</v>
      </c>
      <c r="C393" s="594" t="s">
        <v>1203</v>
      </c>
      <c r="D393" s="595">
        <v>2.25</v>
      </c>
      <c r="E393" s="596">
        <v>12</v>
      </c>
      <c r="F393" s="408">
        <f t="shared" si="31"/>
        <v>27</v>
      </c>
      <c r="G393" s="187">
        <f t="shared" si="32"/>
        <v>348731.0038696622</v>
      </c>
      <c r="H393" s="597"/>
    </row>
    <row r="394" spans="1:8" ht="12.75">
      <c r="A394" s="593" t="s">
        <v>1219</v>
      </c>
      <c r="B394" s="594" t="s">
        <v>291</v>
      </c>
      <c r="C394" s="594" t="s">
        <v>1203</v>
      </c>
      <c r="D394" s="595">
        <v>2.8</v>
      </c>
      <c r="E394" s="596">
        <v>33</v>
      </c>
      <c r="F394" s="408">
        <f t="shared" si="31"/>
        <v>92.39999999999999</v>
      </c>
      <c r="G394" s="187">
        <f t="shared" si="32"/>
        <v>1193434.9910206215</v>
      </c>
      <c r="H394" s="597"/>
    </row>
    <row r="395" spans="1:8" ht="12.75">
      <c r="A395" s="593" t="s">
        <v>1219</v>
      </c>
      <c r="B395" s="594" t="s">
        <v>662</v>
      </c>
      <c r="C395" s="594" t="s">
        <v>1203</v>
      </c>
      <c r="D395" s="595">
        <v>2.8</v>
      </c>
      <c r="E395" s="596">
        <v>11</v>
      </c>
      <c r="F395" s="408">
        <f t="shared" si="31"/>
        <v>30.799999999999997</v>
      </c>
      <c r="G395" s="187">
        <f t="shared" si="32"/>
        <v>397811.6636735405</v>
      </c>
      <c r="H395" s="597"/>
    </row>
    <row r="396" spans="1:8" ht="12.75">
      <c r="A396" s="593" t="s">
        <v>1219</v>
      </c>
      <c r="B396" s="594" t="s">
        <v>351</v>
      </c>
      <c r="C396" s="594" t="s">
        <v>1204</v>
      </c>
      <c r="D396" s="595">
        <v>2.25</v>
      </c>
      <c r="E396" s="596">
        <v>14</v>
      </c>
      <c r="F396" s="408">
        <f t="shared" si="31"/>
        <v>31.5</v>
      </c>
      <c r="G396" s="187">
        <f t="shared" si="32"/>
        <v>406852.8378479392</v>
      </c>
      <c r="H396" s="597"/>
    </row>
    <row r="397" spans="1:8" ht="12.75">
      <c r="A397" s="593" t="s">
        <v>1219</v>
      </c>
      <c r="B397" s="594" t="s">
        <v>687</v>
      </c>
      <c r="C397" s="594" t="s">
        <v>1204</v>
      </c>
      <c r="D397" s="595">
        <v>1.65</v>
      </c>
      <c r="E397" s="596">
        <v>3</v>
      </c>
      <c r="F397" s="408">
        <f t="shared" si="31"/>
        <v>4.949999999999999</v>
      </c>
      <c r="G397" s="187">
        <f t="shared" si="32"/>
        <v>63934.01737610472</v>
      </c>
      <c r="H397" s="597"/>
    </row>
    <row r="398" spans="1:8" ht="12.75">
      <c r="A398" s="593" t="s">
        <v>1219</v>
      </c>
      <c r="B398" s="594" t="s">
        <v>352</v>
      </c>
      <c r="C398" s="594" t="s">
        <v>1204</v>
      </c>
      <c r="D398" s="595">
        <v>2.25</v>
      </c>
      <c r="E398" s="596">
        <v>18</v>
      </c>
      <c r="F398" s="408">
        <f t="shared" si="31"/>
        <v>40.5</v>
      </c>
      <c r="G398" s="187">
        <f t="shared" si="32"/>
        <v>523096.50580449327</v>
      </c>
      <c r="H398" s="597"/>
    </row>
    <row r="399" spans="1:8" ht="12.75">
      <c r="A399" s="593" t="s">
        <v>1219</v>
      </c>
      <c r="B399" s="594" t="s">
        <v>355</v>
      </c>
      <c r="C399" s="594" t="s">
        <v>1204</v>
      </c>
      <c r="D399" s="595">
        <v>1.65</v>
      </c>
      <c r="E399" s="596">
        <v>24</v>
      </c>
      <c r="F399" s="408">
        <f t="shared" si="31"/>
        <v>39.599999999999994</v>
      </c>
      <c r="G399" s="187">
        <f t="shared" si="32"/>
        <v>511472.13900883775</v>
      </c>
      <c r="H399" s="597"/>
    </row>
    <row r="400" spans="1:8" ht="12.75">
      <c r="A400" s="593" t="s">
        <v>1219</v>
      </c>
      <c r="B400" s="594" t="s">
        <v>373</v>
      </c>
      <c r="C400" s="594" t="s">
        <v>1204</v>
      </c>
      <c r="D400" s="595">
        <v>2.8</v>
      </c>
      <c r="E400" s="596">
        <v>38</v>
      </c>
      <c r="F400" s="408">
        <f t="shared" si="31"/>
        <v>106.39999999999999</v>
      </c>
      <c r="G400" s="187">
        <f t="shared" si="32"/>
        <v>1374258.4745085945</v>
      </c>
      <c r="H400" s="597"/>
    </row>
    <row r="401" spans="1:8" ht="12.75">
      <c r="A401" s="593" t="s">
        <v>1219</v>
      </c>
      <c r="B401" s="594" t="s">
        <v>376</v>
      </c>
      <c r="C401" s="594" t="s">
        <v>1204</v>
      </c>
      <c r="D401" s="595">
        <v>2.25</v>
      </c>
      <c r="E401" s="596">
        <v>54</v>
      </c>
      <c r="F401" s="408">
        <f t="shared" si="31"/>
        <v>121.5</v>
      </c>
      <c r="G401" s="187">
        <f t="shared" si="32"/>
        <v>1569289.5174134797</v>
      </c>
      <c r="H401" s="597"/>
    </row>
    <row r="402" spans="1:8" ht="12.75">
      <c r="A402" s="593" t="s">
        <v>1219</v>
      </c>
      <c r="B402" s="594" t="s">
        <v>378</v>
      </c>
      <c r="C402" s="594" t="s">
        <v>1204</v>
      </c>
      <c r="D402" s="595">
        <v>2.8</v>
      </c>
      <c r="E402" s="596">
        <v>14</v>
      </c>
      <c r="F402" s="408">
        <f t="shared" si="31"/>
        <v>39.199999999999996</v>
      </c>
      <c r="G402" s="187">
        <f t="shared" si="32"/>
        <v>506305.75376632425</v>
      </c>
      <c r="H402" s="597"/>
    </row>
    <row r="403" spans="1:8" ht="12.75">
      <c r="A403" s="593" t="s">
        <v>1219</v>
      </c>
      <c r="B403" s="594" t="s">
        <v>414</v>
      </c>
      <c r="C403" s="594" t="s">
        <v>1205</v>
      </c>
      <c r="D403" s="595">
        <v>2.25</v>
      </c>
      <c r="E403" s="596">
        <v>9</v>
      </c>
      <c r="F403" s="408">
        <f t="shared" si="31"/>
        <v>20.25</v>
      </c>
      <c r="G403" s="187">
        <f t="shared" si="32"/>
        <v>261548.25290224663</v>
      </c>
      <c r="H403" s="597"/>
    </row>
    <row r="404" spans="1:8" ht="12.75">
      <c r="A404" s="593" t="s">
        <v>1219</v>
      </c>
      <c r="B404" s="594" t="s">
        <v>692</v>
      </c>
      <c r="C404" s="594" t="s">
        <v>1205</v>
      </c>
      <c r="D404" s="595">
        <v>1.65</v>
      </c>
      <c r="E404" s="596">
        <v>4</v>
      </c>
      <c r="F404" s="408">
        <f t="shared" si="31"/>
        <v>6.6</v>
      </c>
      <c r="G404" s="187">
        <f t="shared" si="32"/>
        <v>85245.35650147298</v>
      </c>
      <c r="H404" s="597"/>
    </row>
    <row r="405" spans="1:8" ht="12.75">
      <c r="A405" s="593" t="s">
        <v>1219</v>
      </c>
      <c r="B405" s="594" t="s">
        <v>415</v>
      </c>
      <c r="C405" s="594" t="s">
        <v>1205</v>
      </c>
      <c r="D405" s="595">
        <v>2.25</v>
      </c>
      <c r="E405" s="596">
        <v>9</v>
      </c>
      <c r="F405" s="408">
        <f t="shared" si="31"/>
        <v>20.25</v>
      </c>
      <c r="G405" s="187">
        <f t="shared" si="32"/>
        <v>261548.25290224663</v>
      </c>
      <c r="H405" s="597"/>
    </row>
    <row r="406" spans="1:8" ht="12.75">
      <c r="A406" s="593" t="s">
        <v>1219</v>
      </c>
      <c r="B406" s="594" t="s">
        <v>693</v>
      </c>
      <c r="C406" s="594" t="s">
        <v>1205</v>
      </c>
      <c r="D406" s="595">
        <v>1.65</v>
      </c>
      <c r="E406" s="596">
        <v>8</v>
      </c>
      <c r="F406" s="408">
        <f t="shared" si="31"/>
        <v>13.2</v>
      </c>
      <c r="G406" s="187">
        <f t="shared" si="32"/>
        <v>170490.71300294597</v>
      </c>
      <c r="H406" s="597"/>
    </row>
    <row r="407" spans="1:8" ht="12.75">
      <c r="A407" s="593" t="s">
        <v>1219</v>
      </c>
      <c r="B407" s="594" t="s">
        <v>418</v>
      </c>
      <c r="C407" s="594" t="s">
        <v>1205</v>
      </c>
      <c r="D407" s="595">
        <v>2.8</v>
      </c>
      <c r="E407" s="596">
        <v>10</v>
      </c>
      <c r="F407" s="408">
        <f t="shared" si="31"/>
        <v>28</v>
      </c>
      <c r="G407" s="187">
        <f t="shared" si="32"/>
        <v>361646.966975946</v>
      </c>
      <c r="H407" s="597"/>
    </row>
    <row r="408" spans="1:8" ht="12.75">
      <c r="A408" s="593" t="s">
        <v>1219</v>
      </c>
      <c r="B408" s="594" t="s">
        <v>419</v>
      </c>
      <c r="C408" s="594" t="s">
        <v>1205</v>
      </c>
      <c r="D408" s="595">
        <v>2.8</v>
      </c>
      <c r="E408" s="596">
        <v>16</v>
      </c>
      <c r="F408" s="408">
        <f t="shared" si="31"/>
        <v>44.8</v>
      </c>
      <c r="G408" s="187">
        <f t="shared" si="32"/>
        <v>578635.1471615136</v>
      </c>
      <c r="H408" s="597"/>
    </row>
    <row r="409" spans="1:8" ht="12.75">
      <c r="A409" s="593" t="s">
        <v>1219</v>
      </c>
      <c r="B409" s="594" t="s">
        <v>421</v>
      </c>
      <c r="C409" s="594" t="s">
        <v>1205</v>
      </c>
      <c r="D409" s="595">
        <v>2.25</v>
      </c>
      <c r="E409" s="596">
        <v>29</v>
      </c>
      <c r="F409" s="408">
        <f t="shared" si="31"/>
        <v>65.25</v>
      </c>
      <c r="G409" s="187">
        <f t="shared" si="32"/>
        <v>842766.5926850169</v>
      </c>
      <c r="H409" s="597"/>
    </row>
    <row r="410" spans="1:8" ht="12.75">
      <c r="A410" s="593" t="s">
        <v>1219</v>
      </c>
      <c r="B410" s="594" t="s">
        <v>696</v>
      </c>
      <c r="C410" s="594" t="s">
        <v>1205</v>
      </c>
      <c r="D410" s="595">
        <v>2.25</v>
      </c>
      <c r="E410" s="596">
        <v>2</v>
      </c>
      <c r="F410" s="408">
        <f t="shared" si="31"/>
        <v>4.5</v>
      </c>
      <c r="G410" s="187">
        <f t="shared" si="32"/>
        <v>58121.833978277034</v>
      </c>
      <c r="H410" s="597"/>
    </row>
    <row r="411" spans="1:8" ht="12.75">
      <c r="A411" s="593" t="s">
        <v>1219</v>
      </c>
      <c r="B411" s="594" t="s">
        <v>423</v>
      </c>
      <c r="C411" s="594" t="s">
        <v>1205</v>
      </c>
      <c r="D411" s="595">
        <v>2.8</v>
      </c>
      <c r="E411" s="596">
        <v>6</v>
      </c>
      <c r="F411" s="408">
        <f t="shared" si="31"/>
        <v>16.799999999999997</v>
      </c>
      <c r="G411" s="187">
        <f t="shared" si="32"/>
        <v>216988.18018556753</v>
      </c>
      <c r="H411" s="597"/>
    </row>
    <row r="412" spans="1:8" ht="12.75">
      <c r="A412" s="593" t="s">
        <v>1219</v>
      </c>
      <c r="B412" s="594" t="s">
        <v>447</v>
      </c>
      <c r="C412" s="594" t="s">
        <v>221</v>
      </c>
      <c r="D412" s="595">
        <v>2.25</v>
      </c>
      <c r="E412" s="596">
        <v>8</v>
      </c>
      <c r="F412" s="408">
        <f aca="true" t="shared" si="33" ref="F412:F418">D412*E412*1.5</f>
        <v>27</v>
      </c>
      <c r="G412" s="187">
        <f t="shared" si="32"/>
        <v>348731.0038696622</v>
      </c>
      <c r="H412" s="597"/>
    </row>
    <row r="413" spans="1:8" ht="12.75">
      <c r="A413" s="593" t="s">
        <v>1219</v>
      </c>
      <c r="B413" s="594" t="s">
        <v>450</v>
      </c>
      <c r="C413" s="594" t="s">
        <v>221</v>
      </c>
      <c r="D413" s="595">
        <v>2.25</v>
      </c>
      <c r="E413" s="596">
        <v>3</v>
      </c>
      <c r="F413" s="408">
        <f t="shared" si="33"/>
        <v>10.125</v>
      </c>
      <c r="G413" s="187">
        <f t="shared" si="32"/>
        <v>130774.12645112332</v>
      </c>
      <c r="H413" s="597"/>
    </row>
    <row r="414" spans="1:8" ht="12.75">
      <c r="A414" s="593" t="s">
        <v>1219</v>
      </c>
      <c r="B414" s="594" t="s">
        <v>452</v>
      </c>
      <c r="C414" s="594" t="s">
        <v>221</v>
      </c>
      <c r="D414" s="595">
        <v>1.65</v>
      </c>
      <c r="E414" s="596">
        <v>7</v>
      </c>
      <c r="F414" s="408">
        <f t="shared" si="33"/>
        <v>17.325</v>
      </c>
      <c r="G414" s="187">
        <f t="shared" si="32"/>
        <v>223769.06081636657</v>
      </c>
      <c r="H414" s="597"/>
    </row>
    <row r="415" spans="1:8" ht="12.75">
      <c r="A415" s="593" t="s">
        <v>1219</v>
      </c>
      <c r="B415" s="594" t="s">
        <v>469</v>
      </c>
      <c r="C415" s="594" t="s">
        <v>221</v>
      </c>
      <c r="D415" s="595">
        <v>2.8</v>
      </c>
      <c r="E415" s="596">
        <v>6</v>
      </c>
      <c r="F415" s="408">
        <f t="shared" si="33"/>
        <v>25.199999999999996</v>
      </c>
      <c r="G415" s="187">
        <f t="shared" si="32"/>
        <v>325482.2702783513</v>
      </c>
      <c r="H415" s="597"/>
    </row>
    <row r="416" spans="1:8" ht="12.75">
      <c r="A416" s="593" t="s">
        <v>1219</v>
      </c>
      <c r="B416" s="594" t="s">
        <v>629</v>
      </c>
      <c r="C416" s="594" t="s">
        <v>221</v>
      </c>
      <c r="D416" s="595">
        <v>2.8</v>
      </c>
      <c r="E416" s="596">
        <v>13</v>
      </c>
      <c r="F416" s="408">
        <f t="shared" si="33"/>
        <v>54.599999999999994</v>
      </c>
      <c r="G416" s="187">
        <f t="shared" si="32"/>
        <v>705211.5856030945</v>
      </c>
      <c r="H416" s="597"/>
    </row>
    <row r="417" spans="1:8" ht="12.75">
      <c r="A417" s="593" t="s">
        <v>1219</v>
      </c>
      <c r="B417" s="594" t="s">
        <v>476</v>
      </c>
      <c r="C417" s="594" t="s">
        <v>221</v>
      </c>
      <c r="D417" s="595">
        <v>2.25</v>
      </c>
      <c r="E417" s="596">
        <v>26</v>
      </c>
      <c r="F417" s="408">
        <f t="shared" si="33"/>
        <v>87.75</v>
      </c>
      <c r="G417" s="187">
        <f aca="true" t="shared" si="34" ref="G417:G448">F417*$H$1176/$F$1174</f>
        <v>1133375.7625764022</v>
      </c>
      <c r="H417" s="597"/>
    </row>
    <row r="418" spans="1:8" ht="12.75">
      <c r="A418" s="593" t="s">
        <v>1219</v>
      </c>
      <c r="B418" s="594" t="s">
        <v>512</v>
      </c>
      <c r="C418" s="594" t="s">
        <v>221</v>
      </c>
      <c r="D418" s="595">
        <v>2.8</v>
      </c>
      <c r="E418" s="596">
        <v>12</v>
      </c>
      <c r="F418" s="408">
        <f t="shared" si="33"/>
        <v>50.39999999999999</v>
      </c>
      <c r="G418" s="187">
        <f t="shared" si="34"/>
        <v>650964.5405567026</v>
      </c>
      <c r="H418" s="597"/>
    </row>
    <row r="419" spans="1:8" ht="12.75">
      <c r="A419" s="593" t="s">
        <v>1236</v>
      </c>
      <c r="B419" s="594" t="s">
        <v>293</v>
      </c>
      <c r="C419" s="594" t="s">
        <v>1203</v>
      </c>
      <c r="D419" s="595">
        <v>1.65</v>
      </c>
      <c r="E419" s="596">
        <v>41</v>
      </c>
      <c r="F419" s="408">
        <f aca="true" t="shared" si="35" ref="F419:F425">D419*E419</f>
        <v>67.64999999999999</v>
      </c>
      <c r="G419" s="187">
        <f t="shared" si="34"/>
        <v>873764.9041400979</v>
      </c>
      <c r="H419" s="597"/>
    </row>
    <row r="420" spans="1:8" ht="12.75">
      <c r="A420" s="593" t="s">
        <v>1236</v>
      </c>
      <c r="B420" s="594" t="s">
        <v>602</v>
      </c>
      <c r="C420" s="594" t="s">
        <v>1203</v>
      </c>
      <c r="D420" s="595">
        <v>1.65</v>
      </c>
      <c r="E420" s="596">
        <v>130</v>
      </c>
      <c r="F420" s="408">
        <f t="shared" si="35"/>
        <v>214.5</v>
      </c>
      <c r="G420" s="187">
        <f t="shared" si="34"/>
        <v>2770474.086297872</v>
      </c>
      <c r="H420" s="597"/>
    </row>
    <row r="421" spans="1:8" ht="12.75">
      <c r="A421" s="593" t="s">
        <v>1236</v>
      </c>
      <c r="B421" s="594" t="s">
        <v>379</v>
      </c>
      <c r="C421" s="594" t="s">
        <v>1204</v>
      </c>
      <c r="D421" s="595">
        <v>1.65</v>
      </c>
      <c r="E421" s="596">
        <v>17</v>
      </c>
      <c r="F421" s="408">
        <f t="shared" si="35"/>
        <v>28.049999999999997</v>
      </c>
      <c r="G421" s="187">
        <f t="shared" si="34"/>
        <v>362292.7651312601</v>
      </c>
      <c r="H421" s="597"/>
    </row>
    <row r="422" spans="1:8" ht="12.75">
      <c r="A422" s="593" t="s">
        <v>1236</v>
      </c>
      <c r="B422" s="594" t="s">
        <v>409</v>
      </c>
      <c r="C422" s="594" t="s">
        <v>1204</v>
      </c>
      <c r="D422" s="595">
        <v>1.2</v>
      </c>
      <c r="E422" s="596">
        <v>5</v>
      </c>
      <c r="F422" s="408">
        <f t="shared" si="35"/>
        <v>6</v>
      </c>
      <c r="G422" s="187">
        <f t="shared" si="34"/>
        <v>77495.77863770271</v>
      </c>
      <c r="H422" s="597"/>
    </row>
    <row r="423" spans="1:8" ht="12.75">
      <c r="A423" s="593" t="s">
        <v>1236</v>
      </c>
      <c r="B423" s="594" t="s">
        <v>424</v>
      </c>
      <c r="C423" s="594" t="s">
        <v>1205</v>
      </c>
      <c r="D423" s="595">
        <v>1.65</v>
      </c>
      <c r="E423" s="596">
        <v>18</v>
      </c>
      <c r="F423" s="408">
        <f t="shared" si="35"/>
        <v>29.7</v>
      </c>
      <c r="G423" s="187">
        <f t="shared" si="34"/>
        <v>383604.10425662843</v>
      </c>
      <c r="H423" s="597"/>
    </row>
    <row r="424" spans="1:8" ht="12.75">
      <c r="A424" s="593" t="s">
        <v>1236</v>
      </c>
      <c r="B424" s="594" t="s">
        <v>697</v>
      </c>
      <c r="C424" s="594" t="s">
        <v>1205</v>
      </c>
      <c r="D424" s="595">
        <v>1.65</v>
      </c>
      <c r="E424" s="596">
        <v>92</v>
      </c>
      <c r="F424" s="408">
        <f t="shared" si="35"/>
        <v>151.79999999999998</v>
      </c>
      <c r="G424" s="187">
        <f t="shared" si="34"/>
        <v>1960643.1995338781</v>
      </c>
      <c r="H424" s="597"/>
    </row>
    <row r="425" spans="1:8" ht="12.75">
      <c r="A425" s="593" t="s">
        <v>1236</v>
      </c>
      <c r="B425" s="594" t="s">
        <v>628</v>
      </c>
      <c r="C425" s="594" t="s">
        <v>1205</v>
      </c>
      <c r="D425" s="595">
        <v>1.2</v>
      </c>
      <c r="E425" s="596">
        <v>1</v>
      </c>
      <c r="F425" s="408">
        <f t="shared" si="35"/>
        <v>1.2</v>
      </c>
      <c r="G425" s="187">
        <f t="shared" si="34"/>
        <v>15499.155727540541</v>
      </c>
      <c r="H425" s="597"/>
    </row>
    <row r="426" spans="1:8" ht="12.75">
      <c r="A426" s="593" t="s">
        <v>1236</v>
      </c>
      <c r="B426" s="594" t="s">
        <v>513</v>
      </c>
      <c r="C426" s="594" t="s">
        <v>221</v>
      </c>
      <c r="D426" s="595">
        <v>1.65</v>
      </c>
      <c r="E426" s="596">
        <v>5</v>
      </c>
      <c r="F426" s="408">
        <f>D426*E426*1.5</f>
        <v>12.375</v>
      </c>
      <c r="G426" s="187">
        <f t="shared" si="34"/>
        <v>159835.04344026183</v>
      </c>
      <c r="H426" s="597"/>
    </row>
    <row r="427" spans="1:8" ht="12.75">
      <c r="A427" s="593" t="s">
        <v>1221</v>
      </c>
      <c r="B427" s="594" t="s">
        <v>337</v>
      </c>
      <c r="C427" s="594" t="s">
        <v>1203</v>
      </c>
      <c r="D427" s="595">
        <v>1</v>
      </c>
      <c r="E427" s="596">
        <v>95</v>
      </c>
      <c r="F427" s="408">
        <f aca="true" t="shared" si="36" ref="F427:F437">D427*E427</f>
        <v>95</v>
      </c>
      <c r="G427" s="187">
        <f t="shared" si="34"/>
        <v>1227016.4950969596</v>
      </c>
      <c r="H427" s="597"/>
    </row>
    <row r="428" spans="1:8" ht="12.75">
      <c r="A428" s="593" t="s">
        <v>1221</v>
      </c>
      <c r="B428" s="594" t="s">
        <v>684</v>
      </c>
      <c r="C428" s="594" t="s">
        <v>1203</v>
      </c>
      <c r="D428" s="595">
        <v>1.2</v>
      </c>
      <c r="E428" s="596">
        <v>141</v>
      </c>
      <c r="F428" s="408">
        <f t="shared" si="36"/>
        <v>169.2</v>
      </c>
      <c r="G428" s="187">
        <f t="shared" si="34"/>
        <v>2185380.9575832165</v>
      </c>
      <c r="H428" s="597"/>
    </row>
    <row r="429" spans="1:8" ht="12.75">
      <c r="A429" s="593" t="s">
        <v>1221</v>
      </c>
      <c r="B429" s="594" t="s">
        <v>341</v>
      </c>
      <c r="C429" s="594" t="s">
        <v>1203</v>
      </c>
      <c r="D429" s="595">
        <v>1.2</v>
      </c>
      <c r="E429" s="596">
        <v>194</v>
      </c>
      <c r="F429" s="408">
        <f t="shared" si="36"/>
        <v>232.79999999999998</v>
      </c>
      <c r="G429" s="187">
        <f t="shared" si="34"/>
        <v>3006836.2111428645</v>
      </c>
      <c r="H429" s="597"/>
    </row>
    <row r="430" spans="1:8" ht="12.75">
      <c r="A430" s="593" t="s">
        <v>1221</v>
      </c>
      <c r="B430" s="594" t="s">
        <v>343</v>
      </c>
      <c r="C430" s="594" t="s">
        <v>1203</v>
      </c>
      <c r="D430" s="595">
        <v>1.2</v>
      </c>
      <c r="E430" s="596">
        <v>191</v>
      </c>
      <c r="F430" s="408">
        <f t="shared" si="36"/>
        <v>229.2</v>
      </c>
      <c r="G430" s="187">
        <f t="shared" si="34"/>
        <v>2960338.7439602436</v>
      </c>
      <c r="H430" s="597"/>
    </row>
    <row r="431" spans="1:8" ht="12.75">
      <c r="A431" s="593" t="s">
        <v>1221</v>
      </c>
      <c r="B431" s="594" t="s">
        <v>407</v>
      </c>
      <c r="C431" s="594" t="s">
        <v>1204</v>
      </c>
      <c r="D431" s="595">
        <v>1.2</v>
      </c>
      <c r="E431" s="596">
        <v>60</v>
      </c>
      <c r="F431" s="408">
        <f t="shared" si="36"/>
        <v>72</v>
      </c>
      <c r="G431" s="187">
        <f t="shared" si="34"/>
        <v>929949.3436524326</v>
      </c>
      <c r="H431" s="597"/>
    </row>
    <row r="432" spans="1:8" ht="12.75">
      <c r="A432" s="593" t="s">
        <v>1221</v>
      </c>
      <c r="B432" s="594" t="s">
        <v>409</v>
      </c>
      <c r="C432" s="594" t="s">
        <v>1204</v>
      </c>
      <c r="D432" s="595">
        <v>1.2</v>
      </c>
      <c r="E432" s="596">
        <v>88</v>
      </c>
      <c r="F432" s="408">
        <f t="shared" si="36"/>
        <v>105.6</v>
      </c>
      <c r="G432" s="187">
        <f t="shared" si="34"/>
        <v>1363925.7040235677</v>
      </c>
      <c r="H432" s="597"/>
    </row>
    <row r="433" spans="1:8" ht="12.75">
      <c r="A433" s="593" t="s">
        <v>1221</v>
      </c>
      <c r="B433" s="594" t="s">
        <v>411</v>
      </c>
      <c r="C433" s="594" t="s">
        <v>1204</v>
      </c>
      <c r="D433" s="595">
        <v>1.2</v>
      </c>
      <c r="E433" s="596">
        <v>17</v>
      </c>
      <c r="F433" s="408">
        <f t="shared" si="36"/>
        <v>20.4</v>
      </c>
      <c r="G433" s="187">
        <f t="shared" si="34"/>
        <v>263485.6473681892</v>
      </c>
      <c r="H433" s="597"/>
    </row>
    <row r="434" spans="1:8" ht="12.75">
      <c r="A434" s="593" t="s">
        <v>1221</v>
      </c>
      <c r="B434" s="594" t="s">
        <v>690</v>
      </c>
      <c r="C434" s="594" t="s">
        <v>1204</v>
      </c>
      <c r="D434" s="595">
        <v>1.2</v>
      </c>
      <c r="E434" s="596">
        <v>54</v>
      </c>
      <c r="F434" s="408">
        <f t="shared" si="36"/>
        <v>64.8</v>
      </c>
      <c r="G434" s="187">
        <f t="shared" si="34"/>
        <v>836954.4092871892</v>
      </c>
      <c r="H434" s="597"/>
    </row>
    <row r="435" spans="1:8" ht="12.75">
      <c r="A435" s="593" t="s">
        <v>1221</v>
      </c>
      <c r="B435" s="594" t="s">
        <v>444</v>
      </c>
      <c r="C435" s="594" t="s">
        <v>1205</v>
      </c>
      <c r="D435" s="595">
        <v>1</v>
      </c>
      <c r="E435" s="596">
        <v>90</v>
      </c>
      <c r="F435" s="408">
        <f t="shared" si="36"/>
        <v>90</v>
      </c>
      <c r="G435" s="187">
        <f t="shared" si="34"/>
        <v>1162436.6795655405</v>
      </c>
      <c r="H435" s="597"/>
    </row>
    <row r="436" spans="1:8" ht="12.75">
      <c r="A436" s="593" t="s">
        <v>1221</v>
      </c>
      <c r="B436" s="594" t="s">
        <v>703</v>
      </c>
      <c r="C436" s="594" t="s">
        <v>1205</v>
      </c>
      <c r="D436" s="595">
        <v>1.2</v>
      </c>
      <c r="E436" s="596">
        <v>128</v>
      </c>
      <c r="F436" s="408">
        <f t="shared" si="36"/>
        <v>153.6</v>
      </c>
      <c r="G436" s="187">
        <f t="shared" si="34"/>
        <v>1983891.9331251893</v>
      </c>
      <c r="H436" s="597"/>
    </row>
    <row r="437" spans="1:8" ht="12.75">
      <c r="A437" s="593" t="s">
        <v>1221</v>
      </c>
      <c r="B437" s="594" t="s">
        <v>760</v>
      </c>
      <c r="C437" s="594" t="s">
        <v>1205</v>
      </c>
      <c r="D437" s="595">
        <v>1.2</v>
      </c>
      <c r="E437" s="596">
        <v>1</v>
      </c>
      <c r="F437" s="408">
        <f t="shared" si="36"/>
        <v>1.2</v>
      </c>
      <c r="G437" s="187">
        <f t="shared" si="34"/>
        <v>15499.155727540541</v>
      </c>
      <c r="H437" s="597"/>
    </row>
    <row r="438" spans="1:8" ht="12.75">
      <c r="A438" s="593" t="s">
        <v>1221</v>
      </c>
      <c r="B438" s="594" t="s">
        <v>590</v>
      </c>
      <c r="C438" s="594" t="s">
        <v>221</v>
      </c>
      <c r="D438" s="595">
        <v>1</v>
      </c>
      <c r="E438" s="596">
        <v>6</v>
      </c>
      <c r="F438" s="408">
        <f>D438*E438*1.5</f>
        <v>9</v>
      </c>
      <c r="G438" s="187">
        <f t="shared" si="34"/>
        <v>116243.66795655407</v>
      </c>
      <c r="H438" s="597"/>
    </row>
    <row r="439" spans="1:8" ht="12.75">
      <c r="A439" s="593" t="s">
        <v>1221</v>
      </c>
      <c r="B439" s="594" t="s">
        <v>709</v>
      </c>
      <c r="C439" s="594" t="s">
        <v>221</v>
      </c>
      <c r="D439" s="595">
        <v>1.2</v>
      </c>
      <c r="E439" s="596">
        <v>1</v>
      </c>
      <c r="F439" s="408">
        <f>D439*E439*1.5</f>
        <v>1.7999999999999998</v>
      </c>
      <c r="G439" s="187">
        <f t="shared" si="34"/>
        <v>23248.73359131081</v>
      </c>
      <c r="H439" s="597"/>
    </row>
    <row r="440" spans="1:8" ht="12.75">
      <c r="A440" s="593" t="s">
        <v>1221</v>
      </c>
      <c r="B440" s="594" t="s">
        <v>591</v>
      </c>
      <c r="C440" s="594" t="s">
        <v>221</v>
      </c>
      <c r="D440" s="595">
        <v>1.2</v>
      </c>
      <c r="E440" s="596">
        <v>6</v>
      </c>
      <c r="F440" s="408">
        <f>D440*E440*1.5</f>
        <v>10.799999999999999</v>
      </c>
      <c r="G440" s="187">
        <f t="shared" si="34"/>
        <v>139492.40154786484</v>
      </c>
      <c r="H440" s="597"/>
    </row>
    <row r="441" spans="1:8" ht="12.75">
      <c r="A441" s="593" t="s">
        <v>1237</v>
      </c>
      <c r="B441" s="594" t="s">
        <v>335</v>
      </c>
      <c r="C441" s="594" t="s">
        <v>1203</v>
      </c>
      <c r="D441" s="595">
        <v>1.65</v>
      </c>
      <c r="E441" s="596">
        <v>251</v>
      </c>
      <c r="F441" s="408">
        <f>D441*E441</f>
        <v>414.15</v>
      </c>
      <c r="G441" s="187">
        <f t="shared" si="34"/>
        <v>5349146.120467429</v>
      </c>
      <c r="H441" s="597"/>
    </row>
    <row r="442" spans="1:8" ht="12.75">
      <c r="A442" s="593" t="s">
        <v>1237</v>
      </c>
      <c r="B442" s="594" t="s">
        <v>405</v>
      </c>
      <c r="C442" s="594" t="s">
        <v>1204</v>
      </c>
      <c r="D442" s="595">
        <v>1.65</v>
      </c>
      <c r="E442" s="596">
        <v>35</v>
      </c>
      <c r="F442" s="408">
        <f>D442*E442</f>
        <v>57.75</v>
      </c>
      <c r="G442" s="187">
        <f t="shared" si="34"/>
        <v>745896.8693878886</v>
      </c>
      <c r="H442" s="597"/>
    </row>
    <row r="443" spans="1:8" ht="12.75">
      <c r="A443" s="593" t="s">
        <v>1237</v>
      </c>
      <c r="B443" s="594" t="s">
        <v>588</v>
      </c>
      <c r="C443" s="594" t="s">
        <v>221</v>
      </c>
      <c r="D443" s="595">
        <v>1.65</v>
      </c>
      <c r="E443" s="596">
        <v>6</v>
      </c>
      <c r="F443" s="408">
        <f>D443*E443*1.5</f>
        <v>14.849999999999998</v>
      </c>
      <c r="G443" s="187">
        <f t="shared" si="34"/>
        <v>191802.0521283142</v>
      </c>
      <c r="H443" s="597"/>
    </row>
    <row r="444" spans="1:8" ht="12.75">
      <c r="A444" s="593" t="s">
        <v>1238</v>
      </c>
      <c r="B444" s="594" t="s">
        <v>647</v>
      </c>
      <c r="C444" s="594" t="s">
        <v>1203</v>
      </c>
      <c r="D444" s="595">
        <v>1</v>
      </c>
      <c r="E444" s="596">
        <v>155</v>
      </c>
      <c r="F444" s="408">
        <f aca="true" t="shared" si="37" ref="F444:F452">D444*E444</f>
        <v>155</v>
      </c>
      <c r="G444" s="187">
        <f t="shared" si="34"/>
        <v>2001974.2814739866</v>
      </c>
      <c r="H444" s="597"/>
    </row>
    <row r="445" spans="1:8" ht="12.75">
      <c r="A445" s="593" t="s">
        <v>1238</v>
      </c>
      <c r="B445" s="594" t="s">
        <v>612</v>
      </c>
      <c r="C445" s="594" t="s">
        <v>1203</v>
      </c>
      <c r="D445" s="595">
        <v>1</v>
      </c>
      <c r="E445" s="596">
        <v>73</v>
      </c>
      <c r="F445" s="408">
        <f t="shared" si="37"/>
        <v>73</v>
      </c>
      <c r="G445" s="187">
        <f t="shared" si="34"/>
        <v>942865.3067587162</v>
      </c>
      <c r="H445" s="597"/>
    </row>
    <row r="446" spans="1:8" ht="12.75">
      <c r="A446" s="593" t="s">
        <v>1238</v>
      </c>
      <c r="B446" s="594" t="s">
        <v>668</v>
      </c>
      <c r="C446" s="594" t="s">
        <v>1203</v>
      </c>
      <c r="D446" s="595">
        <v>1.65</v>
      </c>
      <c r="E446" s="596">
        <v>2</v>
      </c>
      <c r="F446" s="408">
        <f t="shared" si="37"/>
        <v>3.3</v>
      </c>
      <c r="G446" s="187">
        <f t="shared" si="34"/>
        <v>42622.67825073649</v>
      </c>
      <c r="H446" s="597"/>
    </row>
    <row r="447" spans="1:8" ht="12.75">
      <c r="A447" s="593" t="s">
        <v>1238</v>
      </c>
      <c r="B447" s="594" t="s">
        <v>688</v>
      </c>
      <c r="C447" s="594" t="s">
        <v>1204</v>
      </c>
      <c r="D447" s="595">
        <v>1</v>
      </c>
      <c r="E447" s="596">
        <v>21</v>
      </c>
      <c r="F447" s="408">
        <f t="shared" si="37"/>
        <v>21</v>
      </c>
      <c r="G447" s="187">
        <f t="shared" si="34"/>
        <v>271235.2252319595</v>
      </c>
      <c r="H447" s="597"/>
    </row>
    <row r="448" spans="1:8" ht="12.75">
      <c r="A448" s="593" t="s">
        <v>1238</v>
      </c>
      <c r="B448" s="594" t="s">
        <v>689</v>
      </c>
      <c r="C448" s="594" t="s">
        <v>1204</v>
      </c>
      <c r="D448" s="595">
        <v>1</v>
      </c>
      <c r="E448" s="596">
        <v>173</v>
      </c>
      <c r="F448" s="408">
        <f t="shared" si="37"/>
        <v>173</v>
      </c>
      <c r="G448" s="187">
        <f t="shared" si="34"/>
        <v>2234461.6173870945</v>
      </c>
      <c r="H448" s="597"/>
    </row>
    <row r="449" spans="1:8" ht="12.75">
      <c r="A449" s="593" t="s">
        <v>1238</v>
      </c>
      <c r="B449" s="594" t="s">
        <v>619</v>
      </c>
      <c r="C449" s="594" t="s">
        <v>1204</v>
      </c>
      <c r="D449" s="595">
        <v>1</v>
      </c>
      <c r="E449" s="596">
        <v>37</v>
      </c>
      <c r="F449" s="408">
        <f t="shared" si="37"/>
        <v>37</v>
      </c>
      <c r="G449" s="187">
        <f aca="true" t="shared" si="38" ref="G449:G455">F449*$H$1176/$F$1174</f>
        <v>477890.6349325</v>
      </c>
      <c r="H449" s="597"/>
    </row>
    <row r="450" spans="1:8" ht="12.75">
      <c r="A450" s="593" t="s">
        <v>1238</v>
      </c>
      <c r="B450" s="594" t="s">
        <v>432</v>
      </c>
      <c r="C450" s="594" t="s">
        <v>1205</v>
      </c>
      <c r="D450" s="595">
        <v>1</v>
      </c>
      <c r="E450" s="596">
        <v>2</v>
      </c>
      <c r="F450" s="408">
        <f t="shared" si="37"/>
        <v>2</v>
      </c>
      <c r="G450" s="187">
        <f t="shared" si="38"/>
        <v>25831.92621256757</v>
      </c>
      <c r="H450" s="597"/>
    </row>
    <row r="451" spans="1:8" ht="12.75">
      <c r="A451" s="593" t="s">
        <v>1238</v>
      </c>
      <c r="B451" s="594" t="s">
        <v>700</v>
      </c>
      <c r="C451" s="594" t="s">
        <v>1205</v>
      </c>
      <c r="D451" s="595">
        <v>1</v>
      </c>
      <c r="E451" s="596">
        <v>41</v>
      </c>
      <c r="F451" s="408">
        <f t="shared" si="37"/>
        <v>41</v>
      </c>
      <c r="G451" s="187">
        <f t="shared" si="38"/>
        <v>529554.4873576352</v>
      </c>
      <c r="H451" s="597"/>
    </row>
    <row r="452" spans="1:8" ht="12.75">
      <c r="A452" s="593" t="s">
        <v>1238</v>
      </c>
      <c r="B452" s="594" t="s">
        <v>627</v>
      </c>
      <c r="C452" s="594" t="s">
        <v>1205</v>
      </c>
      <c r="D452" s="595">
        <v>1</v>
      </c>
      <c r="E452" s="596">
        <v>19</v>
      </c>
      <c r="F452" s="408">
        <f t="shared" si="37"/>
        <v>19</v>
      </c>
      <c r="G452" s="187">
        <f t="shared" si="38"/>
        <v>245403.2990193919</v>
      </c>
      <c r="H452" s="597"/>
    </row>
    <row r="453" spans="1:8" ht="12.75">
      <c r="A453" s="593" t="s">
        <v>1238</v>
      </c>
      <c r="B453" s="594" t="s">
        <v>578</v>
      </c>
      <c r="C453" s="594" t="s">
        <v>221</v>
      </c>
      <c r="D453" s="595">
        <v>1</v>
      </c>
      <c r="E453" s="596">
        <v>2</v>
      </c>
      <c r="F453" s="408">
        <f>D453*E453*1.5</f>
        <v>3</v>
      </c>
      <c r="G453" s="187">
        <f t="shared" si="38"/>
        <v>38747.889318851354</v>
      </c>
      <c r="H453" s="597"/>
    </row>
    <row r="454" spans="1:8" ht="12.75">
      <c r="A454" s="593" t="s">
        <v>1238</v>
      </c>
      <c r="B454" s="594" t="s">
        <v>707</v>
      </c>
      <c r="C454" s="594" t="s">
        <v>221</v>
      </c>
      <c r="D454" s="595">
        <v>1</v>
      </c>
      <c r="E454" s="596">
        <v>6</v>
      </c>
      <c r="F454" s="408">
        <f>D454*E454*1.5</f>
        <v>9</v>
      </c>
      <c r="G454" s="187">
        <f t="shared" si="38"/>
        <v>116243.66795655407</v>
      </c>
      <c r="H454" s="597"/>
    </row>
    <row r="455" spans="1:8" ht="12.75">
      <c r="A455" s="593" t="s">
        <v>1238</v>
      </c>
      <c r="B455" s="594" t="s">
        <v>635</v>
      </c>
      <c r="C455" s="594" t="s">
        <v>221</v>
      </c>
      <c r="D455" s="595">
        <v>1</v>
      </c>
      <c r="E455" s="596">
        <v>1</v>
      </c>
      <c r="F455" s="408">
        <f>D455*E455*1.5</f>
        <v>1.5</v>
      </c>
      <c r="G455" s="187">
        <f t="shared" si="38"/>
        <v>19373.944659425677</v>
      </c>
      <c r="H455" s="597"/>
    </row>
    <row r="456" spans="1:8" ht="12.75">
      <c r="A456" s="598"/>
      <c r="B456" s="599"/>
      <c r="C456" s="599"/>
      <c r="D456" s="600"/>
      <c r="E456" s="599"/>
      <c r="F456" s="408"/>
      <c r="G456" s="187"/>
      <c r="H456" s="601">
        <f>ROUNDUP(SUM(G320:G455)/1000,0)</f>
        <v>103082</v>
      </c>
    </row>
    <row r="457" spans="1:8" ht="12.75">
      <c r="A457" s="900" t="s">
        <v>1239</v>
      </c>
      <c r="B457" s="901"/>
      <c r="C457" s="901"/>
      <c r="D457" s="901"/>
      <c r="E457" s="901"/>
      <c r="F457" s="408"/>
      <c r="G457" s="187"/>
      <c r="H457" s="597"/>
    </row>
    <row r="458" spans="1:8" ht="12.75">
      <c r="A458" s="593" t="s">
        <v>1234</v>
      </c>
      <c r="B458" s="594" t="s">
        <v>299</v>
      </c>
      <c r="C458" s="594" t="s">
        <v>1203</v>
      </c>
      <c r="D458" s="595">
        <v>1.65</v>
      </c>
      <c r="E458" s="596">
        <v>91</v>
      </c>
      <c r="F458" s="408">
        <f aca="true" t="shared" si="39" ref="F458:F464">D458*E458</f>
        <v>150.15</v>
      </c>
      <c r="G458" s="187">
        <f aca="true" t="shared" si="40" ref="G458:G489">F458*$H$1176/$F$1174</f>
        <v>1939331.8604085103</v>
      </c>
      <c r="H458" s="597"/>
    </row>
    <row r="459" spans="1:8" ht="12.75">
      <c r="A459" s="593" t="s">
        <v>1234</v>
      </c>
      <c r="B459" s="594" t="s">
        <v>301</v>
      </c>
      <c r="C459" s="594" t="s">
        <v>1203</v>
      </c>
      <c r="D459" s="595">
        <v>1.65</v>
      </c>
      <c r="E459" s="596">
        <v>24</v>
      </c>
      <c r="F459" s="408">
        <f t="shared" si="39"/>
        <v>39.599999999999994</v>
      </c>
      <c r="G459" s="187">
        <f t="shared" si="40"/>
        <v>511472.13900883775</v>
      </c>
      <c r="H459" s="597"/>
    </row>
    <row r="460" spans="1:8" ht="12.75">
      <c r="A460" s="593" t="s">
        <v>1234</v>
      </c>
      <c r="B460" s="594" t="s">
        <v>380</v>
      </c>
      <c r="C460" s="594" t="s">
        <v>1204</v>
      </c>
      <c r="D460" s="595">
        <v>2.8</v>
      </c>
      <c r="E460" s="596">
        <v>139</v>
      </c>
      <c r="F460" s="408">
        <f t="shared" si="39"/>
        <v>389.2</v>
      </c>
      <c r="G460" s="187">
        <f t="shared" si="40"/>
        <v>5026892.840965649</v>
      </c>
      <c r="H460" s="597"/>
    </row>
    <row r="461" spans="1:8" ht="12.75">
      <c r="A461" s="593" t="s">
        <v>1234</v>
      </c>
      <c r="B461" s="594" t="s">
        <v>382</v>
      </c>
      <c r="C461" s="594" t="s">
        <v>1204</v>
      </c>
      <c r="D461" s="595">
        <v>2.8</v>
      </c>
      <c r="E461" s="596">
        <v>29</v>
      </c>
      <c r="F461" s="408">
        <f t="shared" si="39"/>
        <v>81.19999999999999</v>
      </c>
      <c r="G461" s="187">
        <f t="shared" si="40"/>
        <v>1048776.204230243</v>
      </c>
      <c r="H461" s="597"/>
    </row>
    <row r="462" spans="1:8" ht="12.75">
      <c r="A462" s="593" t="s">
        <v>1234</v>
      </c>
      <c r="B462" s="594" t="s">
        <v>427</v>
      </c>
      <c r="C462" s="594" t="s">
        <v>1205</v>
      </c>
      <c r="D462" s="595">
        <v>1.65</v>
      </c>
      <c r="E462" s="596">
        <v>22</v>
      </c>
      <c r="F462" s="408">
        <f t="shared" si="39"/>
        <v>36.3</v>
      </c>
      <c r="G462" s="187">
        <f t="shared" si="40"/>
        <v>468849.46075810137</v>
      </c>
      <c r="H462" s="597"/>
    </row>
    <row r="463" spans="1:8" ht="12.75">
      <c r="A463" s="593" t="s">
        <v>1234</v>
      </c>
      <c r="B463" s="594" t="s">
        <v>428</v>
      </c>
      <c r="C463" s="594" t="s">
        <v>1205</v>
      </c>
      <c r="D463" s="595">
        <v>2.25</v>
      </c>
      <c r="E463" s="596">
        <v>26</v>
      </c>
      <c r="F463" s="408">
        <f t="shared" si="39"/>
        <v>58.5</v>
      </c>
      <c r="G463" s="187">
        <f t="shared" si="40"/>
        <v>755583.8417176014</v>
      </c>
      <c r="H463" s="597"/>
    </row>
    <row r="464" spans="1:8" ht="12.75">
      <c r="A464" s="593" t="s">
        <v>1234</v>
      </c>
      <c r="B464" s="594" t="s">
        <v>720</v>
      </c>
      <c r="C464" s="594" t="s">
        <v>1205</v>
      </c>
      <c r="D464" s="595">
        <v>1</v>
      </c>
      <c r="E464" s="596">
        <v>21</v>
      </c>
      <c r="F464" s="408">
        <f t="shared" si="39"/>
        <v>21</v>
      </c>
      <c r="G464" s="187">
        <f t="shared" si="40"/>
        <v>271235.2252319595</v>
      </c>
      <c r="H464" s="597"/>
    </row>
    <row r="465" spans="1:8" ht="12.75">
      <c r="A465" s="593" t="s">
        <v>1234</v>
      </c>
      <c r="B465" s="594" t="s">
        <v>519</v>
      </c>
      <c r="C465" s="594" t="s">
        <v>221</v>
      </c>
      <c r="D465" s="595">
        <v>2.8</v>
      </c>
      <c r="E465" s="596">
        <v>1</v>
      </c>
      <c r="F465" s="408">
        <f aca="true" t="shared" si="41" ref="F465:F479">D465*E465*1.5</f>
        <v>4.199999999999999</v>
      </c>
      <c r="G465" s="187">
        <f t="shared" si="40"/>
        <v>54247.04504639188</v>
      </c>
      <c r="H465" s="597"/>
    </row>
    <row r="466" spans="1:8" ht="12.75">
      <c r="A466" s="593" t="s">
        <v>1234</v>
      </c>
      <c r="B466" s="594" t="s">
        <v>530</v>
      </c>
      <c r="C466" s="594" t="s">
        <v>221</v>
      </c>
      <c r="D466" s="595">
        <v>2.8</v>
      </c>
      <c r="E466" s="596">
        <v>2</v>
      </c>
      <c r="F466" s="408">
        <f t="shared" si="41"/>
        <v>8.399999999999999</v>
      </c>
      <c r="G466" s="187">
        <f t="shared" si="40"/>
        <v>108494.09009278376</v>
      </c>
      <c r="H466" s="597"/>
    </row>
    <row r="467" spans="1:8" ht="12.75">
      <c r="A467" s="593" t="s">
        <v>1234</v>
      </c>
      <c r="B467" s="594" t="s">
        <v>532</v>
      </c>
      <c r="C467" s="594" t="s">
        <v>221</v>
      </c>
      <c r="D467" s="595">
        <v>2.8</v>
      </c>
      <c r="E467" s="596">
        <v>1</v>
      </c>
      <c r="F467" s="408">
        <f t="shared" si="41"/>
        <v>4.199999999999999</v>
      </c>
      <c r="G467" s="187">
        <f t="shared" si="40"/>
        <v>54247.04504639188</v>
      </c>
      <c r="H467" s="597"/>
    </row>
    <row r="468" spans="1:8" ht="12.75">
      <c r="A468" s="593" t="s">
        <v>1234</v>
      </c>
      <c r="B468" s="594" t="s">
        <v>534</v>
      </c>
      <c r="C468" s="594" t="s">
        <v>221</v>
      </c>
      <c r="D468" s="595">
        <v>2.8</v>
      </c>
      <c r="E468" s="596">
        <v>1</v>
      </c>
      <c r="F468" s="408">
        <f t="shared" si="41"/>
        <v>4.199999999999999</v>
      </c>
      <c r="G468" s="187">
        <f t="shared" si="40"/>
        <v>54247.04504639188</v>
      </c>
      <c r="H468" s="597"/>
    </row>
    <row r="469" spans="1:8" ht="12.75">
      <c r="A469" s="593" t="s">
        <v>1234</v>
      </c>
      <c r="B469" s="594" t="s">
        <v>536</v>
      </c>
      <c r="C469" s="594" t="s">
        <v>221</v>
      </c>
      <c r="D469" s="595">
        <v>2.8</v>
      </c>
      <c r="E469" s="596">
        <v>2</v>
      </c>
      <c r="F469" s="408">
        <f t="shared" si="41"/>
        <v>8.399999999999999</v>
      </c>
      <c r="G469" s="187">
        <f t="shared" si="40"/>
        <v>108494.09009278376</v>
      </c>
      <c r="H469" s="597"/>
    </row>
    <row r="470" spans="1:8" ht="12.75">
      <c r="A470" s="593" t="s">
        <v>1234</v>
      </c>
      <c r="B470" s="594" t="s">
        <v>538</v>
      </c>
      <c r="C470" s="594" t="s">
        <v>221</v>
      </c>
      <c r="D470" s="595">
        <v>2.8</v>
      </c>
      <c r="E470" s="596">
        <v>4</v>
      </c>
      <c r="F470" s="408">
        <f t="shared" si="41"/>
        <v>16.799999999999997</v>
      </c>
      <c r="G470" s="187">
        <f t="shared" si="40"/>
        <v>216988.18018556753</v>
      </c>
      <c r="H470" s="597"/>
    </row>
    <row r="471" spans="1:8" ht="12.75">
      <c r="A471" s="593" t="s">
        <v>1234</v>
      </c>
      <c r="B471" s="594" t="s">
        <v>540</v>
      </c>
      <c r="C471" s="594" t="s">
        <v>221</v>
      </c>
      <c r="D471" s="595">
        <v>2.8</v>
      </c>
      <c r="E471" s="596">
        <v>8</v>
      </c>
      <c r="F471" s="408">
        <f t="shared" si="41"/>
        <v>33.599999999999994</v>
      </c>
      <c r="G471" s="187">
        <f t="shared" si="40"/>
        <v>433976.36037113506</v>
      </c>
      <c r="H471" s="597"/>
    </row>
    <row r="472" spans="1:8" ht="12.75">
      <c r="A472" s="593" t="s">
        <v>1234</v>
      </c>
      <c r="B472" s="594" t="s">
        <v>542</v>
      </c>
      <c r="C472" s="594" t="s">
        <v>221</v>
      </c>
      <c r="D472" s="595">
        <v>2.8</v>
      </c>
      <c r="E472" s="596">
        <v>2</v>
      </c>
      <c r="F472" s="408">
        <f t="shared" si="41"/>
        <v>8.399999999999999</v>
      </c>
      <c r="G472" s="187">
        <f t="shared" si="40"/>
        <v>108494.09009278376</v>
      </c>
      <c r="H472" s="597"/>
    </row>
    <row r="473" spans="1:8" ht="12.75">
      <c r="A473" s="593" t="s">
        <v>1234</v>
      </c>
      <c r="B473" s="594" t="s">
        <v>725</v>
      </c>
      <c r="C473" s="594" t="s">
        <v>221</v>
      </c>
      <c r="D473" s="595">
        <v>2.8</v>
      </c>
      <c r="E473" s="596">
        <v>4</v>
      </c>
      <c r="F473" s="408">
        <f t="shared" si="41"/>
        <v>16.799999999999997</v>
      </c>
      <c r="G473" s="187">
        <f t="shared" si="40"/>
        <v>216988.18018556753</v>
      </c>
      <c r="H473" s="597"/>
    </row>
    <row r="474" spans="1:8" ht="12.75">
      <c r="A474" s="593" t="s">
        <v>1234</v>
      </c>
      <c r="B474" s="594" t="s">
        <v>546</v>
      </c>
      <c r="C474" s="594" t="s">
        <v>221</v>
      </c>
      <c r="D474" s="595">
        <v>2.8</v>
      </c>
      <c r="E474" s="596">
        <v>4</v>
      </c>
      <c r="F474" s="408">
        <f t="shared" si="41"/>
        <v>16.799999999999997</v>
      </c>
      <c r="G474" s="187">
        <f t="shared" si="40"/>
        <v>216988.18018556753</v>
      </c>
      <c r="H474" s="597"/>
    </row>
    <row r="475" spans="1:8" ht="12.75">
      <c r="A475" s="593" t="s">
        <v>1234</v>
      </c>
      <c r="B475" s="594" t="s">
        <v>548</v>
      </c>
      <c r="C475" s="594" t="s">
        <v>221</v>
      </c>
      <c r="D475" s="595">
        <v>2.8</v>
      </c>
      <c r="E475" s="596">
        <v>2</v>
      </c>
      <c r="F475" s="408">
        <f t="shared" si="41"/>
        <v>8.399999999999999</v>
      </c>
      <c r="G475" s="187">
        <f t="shared" si="40"/>
        <v>108494.09009278376</v>
      </c>
      <c r="H475" s="597"/>
    </row>
    <row r="476" spans="1:8" ht="12.75">
      <c r="A476" s="593" t="s">
        <v>1234</v>
      </c>
      <c r="B476" s="594" t="s">
        <v>554</v>
      </c>
      <c r="C476" s="594" t="s">
        <v>221</v>
      </c>
      <c r="D476" s="595">
        <v>2.8</v>
      </c>
      <c r="E476" s="596">
        <v>1</v>
      </c>
      <c r="F476" s="408">
        <f t="shared" si="41"/>
        <v>4.199999999999999</v>
      </c>
      <c r="G476" s="187">
        <f t="shared" si="40"/>
        <v>54247.04504639188</v>
      </c>
      <c r="H476" s="597"/>
    </row>
    <row r="477" spans="1:8" ht="12.75">
      <c r="A477" s="593" t="s">
        <v>1234</v>
      </c>
      <c r="B477" s="594" t="s">
        <v>733</v>
      </c>
      <c r="C477" s="594" t="s">
        <v>221</v>
      </c>
      <c r="D477" s="595">
        <v>1</v>
      </c>
      <c r="E477" s="596">
        <v>1</v>
      </c>
      <c r="F477" s="408">
        <f t="shared" si="41"/>
        <v>1.5</v>
      </c>
      <c r="G477" s="187">
        <f t="shared" si="40"/>
        <v>19373.944659425677</v>
      </c>
      <c r="H477" s="597"/>
    </row>
    <row r="478" spans="1:8" ht="12.75">
      <c r="A478" s="593" t="s">
        <v>1234</v>
      </c>
      <c r="B478" s="594" t="s">
        <v>556</v>
      </c>
      <c r="C478" s="594" t="s">
        <v>221</v>
      </c>
      <c r="D478" s="595">
        <v>2.8</v>
      </c>
      <c r="E478" s="596">
        <v>2</v>
      </c>
      <c r="F478" s="408">
        <f t="shared" si="41"/>
        <v>8.399999999999999</v>
      </c>
      <c r="G478" s="187">
        <f t="shared" si="40"/>
        <v>108494.09009278376</v>
      </c>
      <c r="H478" s="597"/>
    </row>
    <row r="479" spans="1:8" ht="12.75">
      <c r="A479" s="593" t="s">
        <v>1234</v>
      </c>
      <c r="B479" s="594" t="s">
        <v>735</v>
      </c>
      <c r="C479" s="594" t="s">
        <v>221</v>
      </c>
      <c r="D479" s="595">
        <v>2.8</v>
      </c>
      <c r="E479" s="596">
        <v>4</v>
      </c>
      <c r="F479" s="408">
        <f t="shared" si="41"/>
        <v>16.799999999999997</v>
      </c>
      <c r="G479" s="187">
        <f t="shared" si="40"/>
        <v>216988.18018556753</v>
      </c>
      <c r="H479" s="597"/>
    </row>
    <row r="480" spans="1:8" ht="12.75">
      <c r="A480" s="593" t="s">
        <v>1211</v>
      </c>
      <c r="B480" s="594" t="s">
        <v>307</v>
      </c>
      <c r="C480" s="594" t="s">
        <v>1203</v>
      </c>
      <c r="D480" s="595">
        <v>1</v>
      </c>
      <c r="E480" s="596">
        <v>21</v>
      </c>
      <c r="F480" s="408">
        <f aca="true" t="shared" si="42" ref="F480:F502">D480*E480</f>
        <v>21</v>
      </c>
      <c r="G480" s="187">
        <f t="shared" si="40"/>
        <v>271235.2252319595</v>
      </c>
      <c r="H480" s="597"/>
    </row>
    <row r="481" spans="1:8" ht="12.75">
      <c r="A481" s="593" t="s">
        <v>1211</v>
      </c>
      <c r="B481" s="594" t="s">
        <v>315</v>
      </c>
      <c r="C481" s="594" t="s">
        <v>1203</v>
      </c>
      <c r="D481" s="595">
        <v>1</v>
      </c>
      <c r="E481" s="596">
        <v>16</v>
      </c>
      <c r="F481" s="408">
        <f t="shared" si="42"/>
        <v>16</v>
      </c>
      <c r="G481" s="187">
        <f t="shared" si="40"/>
        <v>206655.40970054056</v>
      </c>
      <c r="H481" s="597"/>
    </row>
    <row r="482" spans="1:8" ht="12.75">
      <c r="A482" s="593" t="s">
        <v>1211</v>
      </c>
      <c r="B482" s="594" t="s">
        <v>319</v>
      </c>
      <c r="C482" s="594" t="s">
        <v>1203</v>
      </c>
      <c r="D482" s="595">
        <v>1</v>
      </c>
      <c r="E482" s="596">
        <v>167</v>
      </c>
      <c r="F482" s="408">
        <f t="shared" si="42"/>
        <v>167</v>
      </c>
      <c r="G482" s="187">
        <f t="shared" si="40"/>
        <v>2156965.838749392</v>
      </c>
      <c r="H482" s="597"/>
    </row>
    <row r="483" spans="1:8" ht="12.75">
      <c r="A483" s="593" t="s">
        <v>1211</v>
      </c>
      <c r="B483" s="594" t="s">
        <v>323</v>
      </c>
      <c r="C483" s="594" t="s">
        <v>1203</v>
      </c>
      <c r="D483" s="595">
        <v>1</v>
      </c>
      <c r="E483" s="596">
        <v>15</v>
      </c>
      <c r="F483" s="408">
        <f t="shared" si="42"/>
        <v>15</v>
      </c>
      <c r="G483" s="187">
        <f t="shared" si="40"/>
        <v>193739.44659425676</v>
      </c>
      <c r="H483" s="597"/>
    </row>
    <row r="484" spans="1:8" ht="12.75">
      <c r="A484" s="593" t="s">
        <v>1211</v>
      </c>
      <c r="B484" s="594" t="s">
        <v>327</v>
      </c>
      <c r="C484" s="594" t="s">
        <v>1203</v>
      </c>
      <c r="D484" s="595">
        <v>1.2</v>
      </c>
      <c r="E484" s="596">
        <v>54</v>
      </c>
      <c r="F484" s="408">
        <f t="shared" si="42"/>
        <v>64.8</v>
      </c>
      <c r="G484" s="187">
        <f t="shared" si="40"/>
        <v>836954.4092871892</v>
      </c>
      <c r="H484" s="597"/>
    </row>
    <row r="485" spans="1:8" ht="12.75">
      <c r="A485" s="593" t="s">
        <v>1211</v>
      </c>
      <c r="B485" s="594" t="s">
        <v>329</v>
      </c>
      <c r="C485" s="594" t="s">
        <v>1203</v>
      </c>
      <c r="D485" s="595">
        <v>1.2</v>
      </c>
      <c r="E485" s="596">
        <v>119</v>
      </c>
      <c r="F485" s="408">
        <f t="shared" si="42"/>
        <v>142.79999999999998</v>
      </c>
      <c r="G485" s="187">
        <f t="shared" si="40"/>
        <v>1844399.531577324</v>
      </c>
      <c r="H485" s="597"/>
    </row>
    <row r="486" spans="1:8" ht="12.75">
      <c r="A486" s="593" t="s">
        <v>1211</v>
      </c>
      <c r="B486" s="594" t="s">
        <v>347</v>
      </c>
      <c r="C486" s="594" t="s">
        <v>1203</v>
      </c>
      <c r="D486" s="595">
        <v>1</v>
      </c>
      <c r="E486" s="596">
        <v>40</v>
      </c>
      <c r="F486" s="408">
        <f t="shared" si="42"/>
        <v>40</v>
      </c>
      <c r="G486" s="187">
        <f t="shared" si="40"/>
        <v>516638.52425135137</v>
      </c>
      <c r="H486" s="597"/>
    </row>
    <row r="487" spans="1:8" ht="12.75">
      <c r="A487" s="593" t="s">
        <v>1211</v>
      </c>
      <c r="B487" s="594" t="s">
        <v>711</v>
      </c>
      <c r="C487" s="594" t="s">
        <v>1203</v>
      </c>
      <c r="D487" s="595">
        <v>1</v>
      </c>
      <c r="E487" s="596">
        <v>17</v>
      </c>
      <c r="F487" s="408">
        <f t="shared" si="42"/>
        <v>17</v>
      </c>
      <c r="G487" s="187">
        <f t="shared" si="40"/>
        <v>219571.37280682434</v>
      </c>
      <c r="H487" s="597"/>
    </row>
    <row r="488" spans="1:8" ht="12.75">
      <c r="A488" s="593" t="s">
        <v>1211</v>
      </c>
      <c r="B488" s="594" t="s">
        <v>713</v>
      </c>
      <c r="C488" s="594" t="s">
        <v>1203</v>
      </c>
      <c r="D488" s="595">
        <v>1</v>
      </c>
      <c r="E488" s="596">
        <v>9</v>
      </c>
      <c r="F488" s="408">
        <f t="shared" si="42"/>
        <v>9</v>
      </c>
      <c r="G488" s="187">
        <f t="shared" si="40"/>
        <v>116243.66795655407</v>
      </c>
      <c r="H488" s="597"/>
    </row>
    <row r="489" spans="1:8" ht="12.75">
      <c r="A489" s="593" t="s">
        <v>1211</v>
      </c>
      <c r="B489" s="594" t="s">
        <v>715</v>
      </c>
      <c r="C489" s="594" t="s">
        <v>1203</v>
      </c>
      <c r="D489" s="595">
        <v>1</v>
      </c>
      <c r="E489" s="596">
        <v>8</v>
      </c>
      <c r="F489" s="408">
        <f t="shared" si="42"/>
        <v>8</v>
      </c>
      <c r="G489" s="187">
        <f t="shared" si="40"/>
        <v>103327.70485027028</v>
      </c>
      <c r="H489" s="597"/>
    </row>
    <row r="490" spans="1:8" ht="12.75">
      <c r="A490" s="593" t="s">
        <v>1211</v>
      </c>
      <c r="B490" s="594" t="s">
        <v>391</v>
      </c>
      <c r="C490" s="594" t="s">
        <v>1204</v>
      </c>
      <c r="D490" s="595">
        <v>1</v>
      </c>
      <c r="E490" s="596">
        <v>66</v>
      </c>
      <c r="F490" s="408">
        <f t="shared" si="42"/>
        <v>66</v>
      </c>
      <c r="G490" s="187">
        <f aca="true" t="shared" si="43" ref="G490:G521">F490*$H$1176/$F$1174</f>
        <v>852453.5650147297</v>
      </c>
      <c r="H490" s="597"/>
    </row>
    <row r="491" spans="1:8" ht="12.75">
      <c r="A491" s="593" t="s">
        <v>1211</v>
      </c>
      <c r="B491" s="594" t="s">
        <v>394</v>
      </c>
      <c r="C491" s="594" t="s">
        <v>1204</v>
      </c>
      <c r="D491" s="595">
        <v>1</v>
      </c>
      <c r="E491" s="596">
        <v>13</v>
      </c>
      <c r="F491" s="408">
        <f t="shared" si="42"/>
        <v>13</v>
      </c>
      <c r="G491" s="187">
        <f t="shared" si="43"/>
        <v>167907.5203816892</v>
      </c>
      <c r="H491" s="597"/>
    </row>
    <row r="492" spans="1:8" ht="12.75">
      <c r="A492" s="593" t="s">
        <v>1211</v>
      </c>
      <c r="B492" s="594" t="s">
        <v>399</v>
      </c>
      <c r="C492" s="594" t="s">
        <v>1204</v>
      </c>
      <c r="D492" s="595">
        <v>1</v>
      </c>
      <c r="E492" s="596">
        <v>10</v>
      </c>
      <c r="F492" s="408">
        <f t="shared" si="42"/>
        <v>10</v>
      </c>
      <c r="G492" s="187">
        <f t="shared" si="43"/>
        <v>129159.63106283784</v>
      </c>
      <c r="H492" s="597"/>
    </row>
    <row r="493" spans="1:8" ht="12.75">
      <c r="A493" s="593" t="s">
        <v>1211</v>
      </c>
      <c r="B493" s="594" t="s">
        <v>401</v>
      </c>
      <c r="C493" s="594" t="s">
        <v>1204</v>
      </c>
      <c r="D493" s="595">
        <v>1.2</v>
      </c>
      <c r="E493" s="596">
        <v>76</v>
      </c>
      <c r="F493" s="408">
        <f t="shared" si="42"/>
        <v>91.2</v>
      </c>
      <c r="G493" s="187">
        <f t="shared" si="43"/>
        <v>1177935.8352930811</v>
      </c>
      <c r="H493" s="597"/>
    </row>
    <row r="494" spans="1:8" ht="12.75">
      <c r="A494" s="593" t="s">
        <v>1211</v>
      </c>
      <c r="B494" s="594" t="s">
        <v>412</v>
      </c>
      <c r="C494" s="594" t="s">
        <v>1204</v>
      </c>
      <c r="D494" s="595">
        <v>1</v>
      </c>
      <c r="E494" s="596">
        <v>74</v>
      </c>
      <c r="F494" s="408">
        <f t="shared" si="42"/>
        <v>74</v>
      </c>
      <c r="G494" s="187">
        <f t="shared" si="43"/>
        <v>955781.269865</v>
      </c>
      <c r="H494" s="597"/>
    </row>
    <row r="495" spans="1:8" ht="12.75">
      <c r="A495" s="593" t="s">
        <v>1211</v>
      </c>
      <c r="B495" s="594" t="s">
        <v>717</v>
      </c>
      <c r="C495" s="594" t="s">
        <v>1204</v>
      </c>
      <c r="D495" s="595">
        <v>1</v>
      </c>
      <c r="E495" s="596">
        <v>7</v>
      </c>
      <c r="F495" s="408">
        <f t="shared" si="42"/>
        <v>7</v>
      </c>
      <c r="G495" s="187">
        <f t="shared" si="43"/>
        <v>90411.7417439865</v>
      </c>
      <c r="H495" s="597"/>
    </row>
    <row r="496" spans="1:8" ht="12.75">
      <c r="A496" s="593" t="s">
        <v>1211</v>
      </c>
      <c r="B496" s="594" t="s">
        <v>718</v>
      </c>
      <c r="C496" s="594" t="s">
        <v>1204</v>
      </c>
      <c r="D496" s="595">
        <v>1</v>
      </c>
      <c r="E496" s="596">
        <v>1</v>
      </c>
      <c r="F496" s="408">
        <f t="shared" si="42"/>
        <v>1</v>
      </c>
      <c r="G496" s="187">
        <f t="shared" si="43"/>
        <v>12915.963106283785</v>
      </c>
      <c r="H496" s="597"/>
    </row>
    <row r="497" spans="1:8" ht="12.75">
      <c r="A497" s="593" t="s">
        <v>1211</v>
      </c>
      <c r="B497" s="594" t="s">
        <v>719</v>
      </c>
      <c r="C497" s="594" t="s">
        <v>1204</v>
      </c>
      <c r="D497" s="595">
        <v>1</v>
      </c>
      <c r="E497" s="596">
        <v>9</v>
      </c>
      <c r="F497" s="408">
        <f t="shared" si="42"/>
        <v>9</v>
      </c>
      <c r="G497" s="187">
        <f t="shared" si="43"/>
        <v>116243.66795655407</v>
      </c>
      <c r="H497" s="597"/>
    </row>
    <row r="498" spans="1:8" ht="12.75">
      <c r="A498" s="593" t="s">
        <v>1211</v>
      </c>
      <c r="B498" s="594" t="s">
        <v>433</v>
      </c>
      <c r="C498" s="594" t="s">
        <v>1205</v>
      </c>
      <c r="D498" s="595">
        <v>1</v>
      </c>
      <c r="E498" s="596">
        <v>1</v>
      </c>
      <c r="F498" s="408">
        <f t="shared" si="42"/>
        <v>1</v>
      </c>
      <c r="G498" s="187">
        <f t="shared" si="43"/>
        <v>12915.963106283785</v>
      </c>
      <c r="H498" s="597"/>
    </row>
    <row r="499" spans="1:8" ht="12.75">
      <c r="A499" s="593" t="s">
        <v>1211</v>
      </c>
      <c r="B499" s="594" t="s">
        <v>435</v>
      </c>
      <c r="C499" s="594" t="s">
        <v>1205</v>
      </c>
      <c r="D499" s="595">
        <v>1</v>
      </c>
      <c r="E499" s="596">
        <v>28</v>
      </c>
      <c r="F499" s="408">
        <f t="shared" si="42"/>
        <v>28</v>
      </c>
      <c r="G499" s="187">
        <f t="shared" si="43"/>
        <v>361646.966975946</v>
      </c>
      <c r="H499" s="597"/>
    </row>
    <row r="500" spans="1:8" ht="12.75">
      <c r="A500" s="593" t="s">
        <v>1211</v>
      </c>
      <c r="B500" s="594" t="s">
        <v>440</v>
      </c>
      <c r="C500" s="594" t="s">
        <v>1205</v>
      </c>
      <c r="D500" s="595">
        <v>1.2</v>
      </c>
      <c r="E500" s="596">
        <v>25</v>
      </c>
      <c r="F500" s="408">
        <f t="shared" si="42"/>
        <v>30</v>
      </c>
      <c r="G500" s="187">
        <f t="shared" si="43"/>
        <v>387478.8931885135</v>
      </c>
      <c r="H500" s="597"/>
    </row>
    <row r="501" spans="1:8" ht="12.75">
      <c r="A501" s="593" t="s">
        <v>1211</v>
      </c>
      <c r="B501" s="594" t="s">
        <v>706</v>
      </c>
      <c r="C501" s="594" t="s">
        <v>1205</v>
      </c>
      <c r="D501" s="595">
        <v>1</v>
      </c>
      <c r="E501" s="596">
        <v>30</v>
      </c>
      <c r="F501" s="408">
        <f t="shared" si="42"/>
        <v>30</v>
      </c>
      <c r="G501" s="187">
        <f t="shared" si="43"/>
        <v>387478.8931885135</v>
      </c>
      <c r="H501" s="597"/>
    </row>
    <row r="502" spans="1:8" ht="12.75">
      <c r="A502" s="593" t="s">
        <v>1211</v>
      </c>
      <c r="B502" s="594" t="s">
        <v>723</v>
      </c>
      <c r="C502" s="594" t="s">
        <v>1205</v>
      </c>
      <c r="D502" s="595">
        <v>1</v>
      </c>
      <c r="E502" s="596">
        <v>2</v>
      </c>
      <c r="F502" s="408">
        <f t="shared" si="42"/>
        <v>2</v>
      </c>
      <c r="G502" s="187">
        <f t="shared" si="43"/>
        <v>25831.92621256757</v>
      </c>
      <c r="H502" s="597"/>
    </row>
    <row r="503" spans="1:8" ht="12.75">
      <c r="A503" s="593" t="s">
        <v>1211</v>
      </c>
      <c r="B503" s="594" t="s">
        <v>573</v>
      </c>
      <c r="C503" s="594" t="s">
        <v>221</v>
      </c>
      <c r="D503" s="595">
        <v>1</v>
      </c>
      <c r="E503" s="596">
        <v>3</v>
      </c>
      <c r="F503" s="408">
        <f aca="true" t="shared" si="44" ref="F503:F510">D503*E503*1.5</f>
        <v>4.5</v>
      </c>
      <c r="G503" s="187">
        <f t="shared" si="43"/>
        <v>58121.833978277034</v>
      </c>
      <c r="H503" s="597"/>
    </row>
    <row r="504" spans="1:8" ht="12.75">
      <c r="A504" s="593" t="s">
        <v>1211</v>
      </c>
      <c r="B504" s="594" t="s">
        <v>579</v>
      </c>
      <c r="C504" s="594" t="s">
        <v>221</v>
      </c>
      <c r="D504" s="595">
        <v>1</v>
      </c>
      <c r="E504" s="596">
        <v>2</v>
      </c>
      <c r="F504" s="408">
        <f t="shared" si="44"/>
        <v>3</v>
      </c>
      <c r="G504" s="187">
        <f t="shared" si="43"/>
        <v>38747.889318851354</v>
      </c>
      <c r="H504" s="597"/>
    </row>
    <row r="505" spans="1:8" ht="12.75">
      <c r="A505" s="593" t="s">
        <v>1211</v>
      </c>
      <c r="B505" s="594" t="s">
        <v>584</v>
      </c>
      <c r="C505" s="594" t="s">
        <v>221</v>
      </c>
      <c r="D505" s="595">
        <v>1</v>
      </c>
      <c r="E505" s="596">
        <v>1</v>
      </c>
      <c r="F505" s="408">
        <f t="shared" si="44"/>
        <v>1.5</v>
      </c>
      <c r="G505" s="187">
        <f t="shared" si="43"/>
        <v>19373.944659425677</v>
      </c>
      <c r="H505" s="597"/>
    </row>
    <row r="506" spans="1:8" ht="12.75">
      <c r="A506" s="593" t="s">
        <v>1211</v>
      </c>
      <c r="B506" s="594" t="s">
        <v>587</v>
      </c>
      <c r="C506" s="594" t="s">
        <v>221</v>
      </c>
      <c r="D506" s="595">
        <v>1.2</v>
      </c>
      <c r="E506" s="596">
        <v>14</v>
      </c>
      <c r="F506" s="408">
        <f t="shared" si="44"/>
        <v>25.200000000000003</v>
      </c>
      <c r="G506" s="187">
        <f t="shared" si="43"/>
        <v>325482.27027835144</v>
      </c>
      <c r="H506" s="597"/>
    </row>
    <row r="507" spans="1:8" ht="12.75">
      <c r="A507" s="593" t="s">
        <v>1211</v>
      </c>
      <c r="B507" s="594" t="s">
        <v>590</v>
      </c>
      <c r="C507" s="594" t="s">
        <v>221</v>
      </c>
      <c r="D507" s="595">
        <v>1</v>
      </c>
      <c r="E507" s="596">
        <v>1</v>
      </c>
      <c r="F507" s="408">
        <f t="shared" si="44"/>
        <v>1.5</v>
      </c>
      <c r="G507" s="187">
        <f t="shared" si="43"/>
        <v>19373.944659425677</v>
      </c>
      <c r="H507" s="597"/>
    </row>
    <row r="508" spans="1:8" ht="12.75">
      <c r="A508" s="593" t="s">
        <v>1211</v>
      </c>
      <c r="B508" s="594" t="s">
        <v>592</v>
      </c>
      <c r="C508" s="594" t="s">
        <v>221</v>
      </c>
      <c r="D508" s="595">
        <v>1</v>
      </c>
      <c r="E508" s="596">
        <v>4</v>
      </c>
      <c r="F508" s="408">
        <f t="shared" si="44"/>
        <v>6</v>
      </c>
      <c r="G508" s="187">
        <f t="shared" si="43"/>
        <v>77495.77863770271</v>
      </c>
      <c r="H508" s="597"/>
    </row>
    <row r="509" spans="1:8" ht="12.75">
      <c r="A509" s="593" t="s">
        <v>1211</v>
      </c>
      <c r="B509" s="594" t="s">
        <v>737</v>
      </c>
      <c r="C509" s="594" t="s">
        <v>221</v>
      </c>
      <c r="D509" s="595">
        <v>1</v>
      </c>
      <c r="E509" s="596">
        <v>5</v>
      </c>
      <c r="F509" s="408">
        <f t="shared" si="44"/>
        <v>7.5</v>
      </c>
      <c r="G509" s="187">
        <f t="shared" si="43"/>
        <v>96869.72329712838</v>
      </c>
      <c r="H509" s="597"/>
    </row>
    <row r="510" spans="1:8" ht="12.75">
      <c r="A510" s="593" t="s">
        <v>1211</v>
      </c>
      <c r="B510" s="594" t="s">
        <v>739</v>
      </c>
      <c r="C510" s="594" t="s">
        <v>221</v>
      </c>
      <c r="D510" s="595">
        <v>1</v>
      </c>
      <c r="E510" s="596">
        <v>1</v>
      </c>
      <c r="F510" s="408">
        <f t="shared" si="44"/>
        <v>1.5</v>
      </c>
      <c r="G510" s="187">
        <f t="shared" si="43"/>
        <v>19373.944659425677</v>
      </c>
      <c r="H510" s="597"/>
    </row>
    <row r="511" spans="1:8" ht="12.75">
      <c r="A511" s="593" t="s">
        <v>1212</v>
      </c>
      <c r="B511" s="594" t="s">
        <v>397</v>
      </c>
      <c r="C511" s="594" t="s">
        <v>1204</v>
      </c>
      <c r="D511" s="595">
        <v>1</v>
      </c>
      <c r="E511" s="596">
        <v>157</v>
      </c>
      <c r="F511" s="408">
        <f>D511*E511</f>
        <v>157</v>
      </c>
      <c r="G511" s="187">
        <f t="shared" si="43"/>
        <v>2027806.2076865542</v>
      </c>
      <c r="H511" s="597"/>
    </row>
    <row r="512" spans="1:8" ht="12.75">
      <c r="A512" s="593" t="s">
        <v>1240</v>
      </c>
      <c r="B512" s="594" t="s">
        <v>309</v>
      </c>
      <c r="C512" s="594" t="s">
        <v>1203</v>
      </c>
      <c r="D512" s="595">
        <v>1</v>
      </c>
      <c r="E512" s="596">
        <v>28</v>
      </c>
      <c r="F512" s="408">
        <f>D512*E512</f>
        <v>28</v>
      </c>
      <c r="G512" s="187">
        <f t="shared" si="43"/>
        <v>361646.966975946</v>
      </c>
      <c r="H512" s="597"/>
    </row>
    <row r="513" spans="1:8" ht="12.75">
      <c r="A513" s="593" t="s">
        <v>1240</v>
      </c>
      <c r="B513" s="594" t="s">
        <v>321</v>
      </c>
      <c r="C513" s="594" t="s">
        <v>1203</v>
      </c>
      <c r="D513" s="595">
        <v>1</v>
      </c>
      <c r="E513" s="596">
        <v>46</v>
      </c>
      <c r="F513" s="408">
        <f>D513*E513</f>
        <v>46</v>
      </c>
      <c r="G513" s="187">
        <f t="shared" si="43"/>
        <v>594134.3028890541</v>
      </c>
      <c r="H513" s="597"/>
    </row>
    <row r="514" spans="1:8" ht="12.75">
      <c r="A514" s="593" t="s">
        <v>1240</v>
      </c>
      <c r="B514" s="594" t="s">
        <v>392</v>
      </c>
      <c r="C514" s="594" t="s">
        <v>1204</v>
      </c>
      <c r="D514" s="595">
        <v>1</v>
      </c>
      <c r="E514" s="596">
        <v>65</v>
      </c>
      <c r="F514" s="408">
        <f>D514*E514</f>
        <v>65</v>
      </c>
      <c r="G514" s="187">
        <f t="shared" si="43"/>
        <v>839537.601908446</v>
      </c>
      <c r="H514" s="597"/>
    </row>
    <row r="515" spans="1:8" ht="12.75">
      <c r="A515" s="593" t="s">
        <v>1240</v>
      </c>
      <c r="B515" s="594" t="s">
        <v>407</v>
      </c>
      <c r="C515" s="594" t="s">
        <v>1204</v>
      </c>
      <c r="D515" s="595">
        <v>1.2</v>
      </c>
      <c r="E515" s="596">
        <v>15</v>
      </c>
      <c r="F515" s="408">
        <f>D515*E515</f>
        <v>18</v>
      </c>
      <c r="G515" s="187">
        <f t="shared" si="43"/>
        <v>232487.33591310814</v>
      </c>
      <c r="H515" s="597"/>
    </row>
    <row r="516" spans="1:8" ht="12.75">
      <c r="A516" s="593" t="s">
        <v>1240</v>
      </c>
      <c r="B516" s="594" t="s">
        <v>574</v>
      </c>
      <c r="C516" s="594" t="s">
        <v>221</v>
      </c>
      <c r="D516" s="595">
        <v>1</v>
      </c>
      <c r="E516" s="596">
        <v>4</v>
      </c>
      <c r="F516" s="408">
        <f>D516*E516*1.5</f>
        <v>6</v>
      </c>
      <c r="G516" s="187">
        <f t="shared" si="43"/>
        <v>77495.77863770271</v>
      </c>
      <c r="H516" s="597"/>
    </row>
    <row r="517" spans="1:8" ht="12.75">
      <c r="A517" s="593" t="s">
        <v>1219</v>
      </c>
      <c r="B517" s="594" t="s">
        <v>273</v>
      </c>
      <c r="C517" s="594" t="s">
        <v>1203</v>
      </c>
      <c r="D517" s="595">
        <v>2.25</v>
      </c>
      <c r="E517" s="596">
        <v>6</v>
      </c>
      <c r="F517" s="408">
        <f aca="true" t="shared" si="45" ref="F517:F540">D517*E517</f>
        <v>13.5</v>
      </c>
      <c r="G517" s="187">
        <f t="shared" si="43"/>
        <v>174365.5019348311</v>
      </c>
      <c r="H517" s="597"/>
    </row>
    <row r="518" spans="1:8" ht="12.75">
      <c r="A518" s="593" t="s">
        <v>1219</v>
      </c>
      <c r="B518" s="594" t="s">
        <v>599</v>
      </c>
      <c r="C518" s="594" t="s">
        <v>1203</v>
      </c>
      <c r="D518" s="595">
        <v>1.65</v>
      </c>
      <c r="E518" s="596">
        <v>25</v>
      </c>
      <c r="F518" s="408">
        <f t="shared" si="45"/>
        <v>41.25</v>
      </c>
      <c r="G518" s="187">
        <f t="shared" si="43"/>
        <v>532783.4781342061</v>
      </c>
      <c r="H518" s="597"/>
    </row>
    <row r="519" spans="1:8" ht="12.75">
      <c r="A519" s="593" t="s">
        <v>1219</v>
      </c>
      <c r="B519" s="594" t="s">
        <v>277</v>
      </c>
      <c r="C519" s="594" t="s">
        <v>1203</v>
      </c>
      <c r="D519" s="595">
        <v>1.65</v>
      </c>
      <c r="E519" s="596">
        <v>52</v>
      </c>
      <c r="F519" s="408">
        <f t="shared" si="45"/>
        <v>85.8</v>
      </c>
      <c r="G519" s="187">
        <f t="shared" si="43"/>
        <v>1108189.6345191486</v>
      </c>
      <c r="H519" s="597"/>
    </row>
    <row r="520" spans="1:8" ht="12.75">
      <c r="A520" s="593" t="s">
        <v>1219</v>
      </c>
      <c r="B520" s="594" t="s">
        <v>281</v>
      </c>
      <c r="C520" s="594" t="s">
        <v>1203</v>
      </c>
      <c r="D520" s="595">
        <v>2.8</v>
      </c>
      <c r="E520" s="596">
        <v>17</v>
      </c>
      <c r="F520" s="408">
        <f t="shared" si="45"/>
        <v>47.599999999999994</v>
      </c>
      <c r="G520" s="187">
        <f t="shared" si="43"/>
        <v>614799.843859108</v>
      </c>
      <c r="H520" s="597"/>
    </row>
    <row r="521" spans="1:8" ht="12.75">
      <c r="A521" s="593" t="s">
        <v>1219</v>
      </c>
      <c r="B521" s="594" t="s">
        <v>283</v>
      </c>
      <c r="C521" s="594" t="s">
        <v>1203</v>
      </c>
      <c r="D521" s="595">
        <v>2.8</v>
      </c>
      <c r="E521" s="596">
        <v>48</v>
      </c>
      <c r="F521" s="408">
        <f t="shared" si="45"/>
        <v>134.39999999999998</v>
      </c>
      <c r="G521" s="187">
        <f t="shared" si="43"/>
        <v>1735905.4414845402</v>
      </c>
      <c r="H521" s="597"/>
    </row>
    <row r="522" spans="1:8" ht="12.75">
      <c r="A522" s="593" t="s">
        <v>1219</v>
      </c>
      <c r="B522" s="594" t="s">
        <v>287</v>
      </c>
      <c r="C522" s="594" t="s">
        <v>1203</v>
      </c>
      <c r="D522" s="595">
        <v>2.25</v>
      </c>
      <c r="E522" s="596">
        <v>41</v>
      </c>
      <c r="F522" s="408">
        <f t="shared" si="45"/>
        <v>92.25</v>
      </c>
      <c r="G522" s="187">
        <f aca="true" t="shared" si="46" ref="G522:G553">F522*$H$1176/$F$1174</f>
        <v>1191497.596554679</v>
      </c>
      <c r="H522" s="597"/>
    </row>
    <row r="523" spans="1:8" ht="12.75">
      <c r="A523" s="593" t="s">
        <v>1219</v>
      </c>
      <c r="B523" s="594" t="s">
        <v>289</v>
      </c>
      <c r="C523" s="594" t="s">
        <v>1203</v>
      </c>
      <c r="D523" s="595">
        <v>1.65</v>
      </c>
      <c r="E523" s="596">
        <v>19</v>
      </c>
      <c r="F523" s="408">
        <f t="shared" si="45"/>
        <v>31.349999999999998</v>
      </c>
      <c r="G523" s="187">
        <f t="shared" si="46"/>
        <v>404915.4433819966</v>
      </c>
      <c r="H523" s="597"/>
    </row>
    <row r="524" spans="1:8" ht="12.75">
      <c r="A524" s="593" t="s">
        <v>1219</v>
      </c>
      <c r="B524" s="594" t="s">
        <v>291</v>
      </c>
      <c r="C524" s="594" t="s">
        <v>1203</v>
      </c>
      <c r="D524" s="595">
        <v>2.8</v>
      </c>
      <c r="E524" s="596">
        <v>27</v>
      </c>
      <c r="F524" s="408">
        <f t="shared" si="45"/>
        <v>75.6</v>
      </c>
      <c r="G524" s="187">
        <f t="shared" si="46"/>
        <v>976446.8108350541</v>
      </c>
      <c r="H524" s="597"/>
    </row>
    <row r="525" spans="1:8" ht="12.75">
      <c r="A525" s="593" t="s">
        <v>1219</v>
      </c>
      <c r="B525" s="594" t="s">
        <v>293</v>
      </c>
      <c r="C525" s="594" t="s">
        <v>1203</v>
      </c>
      <c r="D525" s="595">
        <v>1.65</v>
      </c>
      <c r="E525" s="596">
        <v>34</v>
      </c>
      <c r="F525" s="408">
        <f t="shared" si="45"/>
        <v>56.099999999999994</v>
      </c>
      <c r="G525" s="187">
        <f t="shared" si="46"/>
        <v>724585.5302625202</v>
      </c>
      <c r="H525" s="597"/>
    </row>
    <row r="526" spans="1:8" ht="12.75">
      <c r="A526" s="593" t="s">
        <v>1219</v>
      </c>
      <c r="B526" s="594" t="s">
        <v>303</v>
      </c>
      <c r="C526" s="594" t="s">
        <v>1203</v>
      </c>
      <c r="D526" s="595">
        <v>2.25</v>
      </c>
      <c r="E526" s="596">
        <v>1</v>
      </c>
      <c r="F526" s="408">
        <f t="shared" si="45"/>
        <v>2.25</v>
      </c>
      <c r="G526" s="187">
        <f t="shared" si="46"/>
        <v>29060.916989138517</v>
      </c>
      <c r="H526" s="597"/>
    </row>
    <row r="527" spans="1:8" ht="12.75">
      <c r="A527" s="593" t="s">
        <v>1219</v>
      </c>
      <c r="B527" s="594" t="s">
        <v>351</v>
      </c>
      <c r="C527" s="594" t="s">
        <v>1204</v>
      </c>
      <c r="D527" s="595">
        <v>2.25</v>
      </c>
      <c r="E527" s="596">
        <v>28</v>
      </c>
      <c r="F527" s="408">
        <f t="shared" si="45"/>
        <v>63</v>
      </c>
      <c r="G527" s="187">
        <f t="shared" si="46"/>
        <v>813705.6756958785</v>
      </c>
      <c r="H527" s="597"/>
    </row>
    <row r="528" spans="1:8" ht="12.75">
      <c r="A528" s="593" t="s">
        <v>1219</v>
      </c>
      <c r="B528" s="594" t="s">
        <v>687</v>
      </c>
      <c r="C528" s="594" t="s">
        <v>1204</v>
      </c>
      <c r="D528" s="595">
        <v>1.65</v>
      </c>
      <c r="E528" s="596">
        <v>10</v>
      </c>
      <c r="F528" s="408">
        <f t="shared" si="45"/>
        <v>16.5</v>
      </c>
      <c r="G528" s="187">
        <f t="shared" si="46"/>
        <v>213113.39125368244</v>
      </c>
      <c r="H528" s="597"/>
    </row>
    <row r="529" spans="1:8" ht="12.75">
      <c r="A529" s="593" t="s">
        <v>1219</v>
      </c>
      <c r="B529" s="594" t="s">
        <v>373</v>
      </c>
      <c r="C529" s="594" t="s">
        <v>1204</v>
      </c>
      <c r="D529" s="595">
        <v>2.8</v>
      </c>
      <c r="E529" s="596">
        <v>20</v>
      </c>
      <c r="F529" s="408">
        <f t="shared" si="45"/>
        <v>56</v>
      </c>
      <c r="G529" s="187">
        <f t="shared" si="46"/>
        <v>723293.933951892</v>
      </c>
      <c r="H529" s="597"/>
    </row>
    <row r="530" spans="1:8" ht="12.75">
      <c r="A530" s="593" t="s">
        <v>1219</v>
      </c>
      <c r="B530" s="594" t="s">
        <v>376</v>
      </c>
      <c r="C530" s="594" t="s">
        <v>1204</v>
      </c>
      <c r="D530" s="595">
        <v>2.25</v>
      </c>
      <c r="E530" s="596">
        <v>27</v>
      </c>
      <c r="F530" s="408">
        <f t="shared" si="45"/>
        <v>60.75</v>
      </c>
      <c r="G530" s="187">
        <f t="shared" si="46"/>
        <v>784644.7587067399</v>
      </c>
      <c r="H530" s="597"/>
    </row>
    <row r="531" spans="1:8" ht="12.75">
      <c r="A531" s="593" t="s">
        <v>1219</v>
      </c>
      <c r="B531" s="594" t="s">
        <v>377</v>
      </c>
      <c r="C531" s="594" t="s">
        <v>1204</v>
      </c>
      <c r="D531" s="595">
        <v>1.65</v>
      </c>
      <c r="E531" s="596">
        <v>25</v>
      </c>
      <c r="F531" s="408">
        <f t="shared" si="45"/>
        <v>41.25</v>
      </c>
      <c r="G531" s="187">
        <f t="shared" si="46"/>
        <v>532783.4781342061</v>
      </c>
      <c r="H531" s="597"/>
    </row>
    <row r="532" spans="1:8" ht="12.75">
      <c r="A532" s="593" t="s">
        <v>1219</v>
      </c>
      <c r="B532" s="594" t="s">
        <v>378</v>
      </c>
      <c r="C532" s="594" t="s">
        <v>1204</v>
      </c>
      <c r="D532" s="595">
        <v>2.8</v>
      </c>
      <c r="E532" s="596">
        <v>18</v>
      </c>
      <c r="F532" s="408">
        <f t="shared" si="45"/>
        <v>50.4</v>
      </c>
      <c r="G532" s="187">
        <f t="shared" si="46"/>
        <v>650964.5405567028</v>
      </c>
      <c r="H532" s="597"/>
    </row>
    <row r="533" spans="1:8" ht="12.75">
      <c r="A533" s="593" t="s">
        <v>1219</v>
      </c>
      <c r="B533" s="594" t="s">
        <v>379</v>
      </c>
      <c r="C533" s="594" t="s">
        <v>1204</v>
      </c>
      <c r="D533" s="595">
        <v>1.65</v>
      </c>
      <c r="E533" s="596">
        <v>11</v>
      </c>
      <c r="F533" s="408">
        <f t="shared" si="45"/>
        <v>18.15</v>
      </c>
      <c r="G533" s="187">
        <f t="shared" si="46"/>
        <v>234424.73037905068</v>
      </c>
      <c r="H533" s="597"/>
    </row>
    <row r="534" spans="1:8" ht="12.75">
      <c r="A534" s="593" t="s">
        <v>1219</v>
      </c>
      <c r="B534" s="594" t="s">
        <v>692</v>
      </c>
      <c r="C534" s="594" t="s">
        <v>1205</v>
      </c>
      <c r="D534" s="595">
        <v>1.65</v>
      </c>
      <c r="E534" s="596">
        <v>1</v>
      </c>
      <c r="F534" s="408">
        <f t="shared" si="45"/>
        <v>1.65</v>
      </c>
      <c r="G534" s="187">
        <f t="shared" si="46"/>
        <v>21311.339125368246</v>
      </c>
      <c r="H534" s="597"/>
    </row>
    <row r="535" spans="1:8" ht="12.75">
      <c r="A535" s="593" t="s">
        <v>1219</v>
      </c>
      <c r="B535" s="594" t="s">
        <v>416</v>
      </c>
      <c r="C535" s="594" t="s">
        <v>1205</v>
      </c>
      <c r="D535" s="595">
        <v>1.65</v>
      </c>
      <c r="E535" s="596">
        <v>16</v>
      </c>
      <c r="F535" s="408">
        <f t="shared" si="45"/>
        <v>26.4</v>
      </c>
      <c r="G535" s="187">
        <f t="shared" si="46"/>
        <v>340981.42600589193</v>
      </c>
      <c r="H535" s="597"/>
    </row>
    <row r="536" spans="1:8" ht="12.75">
      <c r="A536" s="593" t="s">
        <v>1219</v>
      </c>
      <c r="B536" s="594" t="s">
        <v>418</v>
      </c>
      <c r="C536" s="594" t="s">
        <v>1205</v>
      </c>
      <c r="D536" s="595">
        <v>2.8</v>
      </c>
      <c r="E536" s="596">
        <v>17</v>
      </c>
      <c r="F536" s="408">
        <f t="shared" si="45"/>
        <v>47.599999999999994</v>
      </c>
      <c r="G536" s="187">
        <f t="shared" si="46"/>
        <v>614799.843859108</v>
      </c>
      <c r="H536" s="597"/>
    </row>
    <row r="537" spans="1:8" ht="12.75">
      <c r="A537" s="593" t="s">
        <v>1219</v>
      </c>
      <c r="B537" s="594" t="s">
        <v>419</v>
      </c>
      <c r="C537" s="594" t="s">
        <v>1205</v>
      </c>
      <c r="D537" s="595">
        <v>2.8</v>
      </c>
      <c r="E537" s="596">
        <v>9</v>
      </c>
      <c r="F537" s="408">
        <f t="shared" si="45"/>
        <v>25.2</v>
      </c>
      <c r="G537" s="187">
        <f t="shared" si="46"/>
        <v>325482.2702783514</v>
      </c>
      <c r="H537" s="597"/>
    </row>
    <row r="538" spans="1:8" ht="12.75">
      <c r="A538" s="593" t="s">
        <v>1219</v>
      </c>
      <c r="B538" s="594" t="s">
        <v>421</v>
      </c>
      <c r="C538" s="594" t="s">
        <v>1205</v>
      </c>
      <c r="D538" s="595">
        <v>2.25</v>
      </c>
      <c r="E538" s="596">
        <v>3</v>
      </c>
      <c r="F538" s="408">
        <f t="shared" si="45"/>
        <v>6.75</v>
      </c>
      <c r="G538" s="187">
        <f t="shared" si="46"/>
        <v>87182.75096741554</v>
      </c>
      <c r="H538" s="597"/>
    </row>
    <row r="539" spans="1:8" ht="12.75">
      <c r="A539" s="593" t="s">
        <v>1219</v>
      </c>
      <c r="B539" s="594" t="s">
        <v>422</v>
      </c>
      <c r="C539" s="594" t="s">
        <v>1205</v>
      </c>
      <c r="D539" s="595">
        <v>1.65</v>
      </c>
      <c r="E539" s="596">
        <v>2</v>
      </c>
      <c r="F539" s="408">
        <f t="shared" si="45"/>
        <v>3.3</v>
      </c>
      <c r="G539" s="187">
        <f t="shared" si="46"/>
        <v>42622.67825073649</v>
      </c>
      <c r="H539" s="597"/>
    </row>
    <row r="540" spans="1:8" ht="12.75">
      <c r="A540" s="593" t="s">
        <v>1219</v>
      </c>
      <c r="B540" s="594" t="s">
        <v>424</v>
      </c>
      <c r="C540" s="594" t="s">
        <v>1205</v>
      </c>
      <c r="D540" s="595">
        <v>1.65</v>
      </c>
      <c r="E540" s="596">
        <v>14</v>
      </c>
      <c r="F540" s="408">
        <f t="shared" si="45"/>
        <v>23.099999999999998</v>
      </c>
      <c r="G540" s="187">
        <f t="shared" si="46"/>
        <v>298358.7477551554</v>
      </c>
      <c r="H540" s="597"/>
    </row>
    <row r="541" spans="1:8" ht="12.75">
      <c r="A541" s="593" t="s">
        <v>1219</v>
      </c>
      <c r="B541" s="594" t="s">
        <v>447</v>
      </c>
      <c r="C541" s="594" t="s">
        <v>221</v>
      </c>
      <c r="D541" s="595">
        <v>2.25</v>
      </c>
      <c r="E541" s="596">
        <v>8</v>
      </c>
      <c r="F541" s="408">
        <f aca="true" t="shared" si="47" ref="F541:F546">D541*E541*1.5</f>
        <v>27</v>
      </c>
      <c r="G541" s="187">
        <f t="shared" si="46"/>
        <v>348731.0038696622</v>
      </c>
      <c r="H541" s="597"/>
    </row>
    <row r="542" spans="1:8" ht="12.75">
      <c r="A542" s="593" t="s">
        <v>1219</v>
      </c>
      <c r="B542" s="594" t="s">
        <v>469</v>
      </c>
      <c r="C542" s="594" t="s">
        <v>221</v>
      </c>
      <c r="D542" s="595">
        <v>2.8</v>
      </c>
      <c r="E542" s="596">
        <v>1</v>
      </c>
      <c r="F542" s="408">
        <f t="shared" si="47"/>
        <v>4.199999999999999</v>
      </c>
      <c r="G542" s="187">
        <f t="shared" si="46"/>
        <v>54247.04504639188</v>
      </c>
      <c r="H542" s="597"/>
    </row>
    <row r="543" spans="1:8" ht="12.75">
      <c r="A543" s="593" t="s">
        <v>1219</v>
      </c>
      <c r="B543" s="594" t="s">
        <v>629</v>
      </c>
      <c r="C543" s="594" t="s">
        <v>221</v>
      </c>
      <c r="D543" s="595">
        <v>2.8</v>
      </c>
      <c r="E543" s="596">
        <v>9</v>
      </c>
      <c r="F543" s="408">
        <f t="shared" si="47"/>
        <v>37.8</v>
      </c>
      <c r="G543" s="187">
        <f t="shared" si="46"/>
        <v>488223.4054175271</v>
      </c>
      <c r="H543" s="597"/>
    </row>
    <row r="544" spans="1:8" ht="12.75">
      <c r="A544" s="593" t="s">
        <v>1219</v>
      </c>
      <c r="B544" s="594" t="s">
        <v>476</v>
      </c>
      <c r="C544" s="594" t="s">
        <v>221</v>
      </c>
      <c r="D544" s="595">
        <v>2.25</v>
      </c>
      <c r="E544" s="596">
        <v>5</v>
      </c>
      <c r="F544" s="408">
        <f t="shared" si="47"/>
        <v>16.875</v>
      </c>
      <c r="G544" s="187">
        <f t="shared" si="46"/>
        <v>217956.87741853888</v>
      </c>
      <c r="H544" s="597"/>
    </row>
    <row r="545" spans="1:8" ht="12.75">
      <c r="A545" s="593" t="s">
        <v>1219</v>
      </c>
      <c r="B545" s="594" t="s">
        <v>511</v>
      </c>
      <c r="C545" s="594" t="s">
        <v>221</v>
      </c>
      <c r="D545" s="595">
        <v>1.65</v>
      </c>
      <c r="E545" s="596">
        <v>2</v>
      </c>
      <c r="F545" s="408">
        <f t="shared" si="47"/>
        <v>4.949999999999999</v>
      </c>
      <c r="G545" s="187">
        <f t="shared" si="46"/>
        <v>63934.01737610472</v>
      </c>
      <c r="H545" s="597"/>
    </row>
    <row r="546" spans="1:8" ht="12.75">
      <c r="A546" s="593" t="s">
        <v>1219</v>
      </c>
      <c r="B546" s="594" t="s">
        <v>512</v>
      </c>
      <c r="C546" s="594" t="s">
        <v>221</v>
      </c>
      <c r="D546" s="595">
        <v>2.8</v>
      </c>
      <c r="E546" s="596">
        <v>8</v>
      </c>
      <c r="F546" s="408">
        <f t="shared" si="47"/>
        <v>33.599999999999994</v>
      </c>
      <c r="G546" s="187">
        <f t="shared" si="46"/>
        <v>433976.36037113506</v>
      </c>
      <c r="H546" s="597"/>
    </row>
    <row r="547" spans="1:8" ht="12.75">
      <c r="A547" s="593" t="s">
        <v>1221</v>
      </c>
      <c r="B547" s="594" t="s">
        <v>341</v>
      </c>
      <c r="C547" s="594" t="s">
        <v>1203</v>
      </c>
      <c r="D547" s="595">
        <v>1.2</v>
      </c>
      <c r="E547" s="596">
        <v>106</v>
      </c>
      <c r="F547" s="408">
        <f aca="true" t="shared" si="48" ref="F547:F553">D547*E547</f>
        <v>127.19999999999999</v>
      </c>
      <c r="G547" s="187">
        <f t="shared" si="46"/>
        <v>1642910.5071192973</v>
      </c>
      <c r="H547" s="597"/>
    </row>
    <row r="548" spans="1:8" ht="12.75">
      <c r="A548" s="593" t="s">
        <v>1221</v>
      </c>
      <c r="B548" s="594" t="s">
        <v>343</v>
      </c>
      <c r="C548" s="594" t="s">
        <v>1203</v>
      </c>
      <c r="D548" s="595">
        <v>1.2</v>
      </c>
      <c r="E548" s="596">
        <v>15</v>
      </c>
      <c r="F548" s="408">
        <f t="shared" si="48"/>
        <v>18</v>
      </c>
      <c r="G548" s="187">
        <f t="shared" si="46"/>
        <v>232487.33591310814</v>
      </c>
      <c r="H548" s="597"/>
    </row>
    <row r="549" spans="1:8" ht="12.75">
      <c r="A549" s="593" t="s">
        <v>1221</v>
      </c>
      <c r="B549" s="594" t="s">
        <v>406</v>
      </c>
      <c r="C549" s="594" t="s">
        <v>1204</v>
      </c>
      <c r="D549" s="595">
        <v>1</v>
      </c>
      <c r="E549" s="596">
        <v>131</v>
      </c>
      <c r="F549" s="408">
        <f t="shared" si="48"/>
        <v>131</v>
      </c>
      <c r="G549" s="187">
        <f t="shared" si="46"/>
        <v>1691991.1669231758</v>
      </c>
      <c r="H549" s="597"/>
    </row>
    <row r="550" spans="1:8" ht="12.75">
      <c r="A550" s="593" t="s">
        <v>1221</v>
      </c>
      <c r="B550" s="594" t="s">
        <v>407</v>
      </c>
      <c r="C550" s="594" t="s">
        <v>1204</v>
      </c>
      <c r="D550" s="595">
        <v>1.2</v>
      </c>
      <c r="E550" s="596">
        <v>266</v>
      </c>
      <c r="F550" s="408">
        <f t="shared" si="48"/>
        <v>319.2</v>
      </c>
      <c r="G550" s="187">
        <f t="shared" si="46"/>
        <v>4122775.423525784</v>
      </c>
      <c r="H550" s="597"/>
    </row>
    <row r="551" spans="1:8" ht="12.75">
      <c r="A551" s="593" t="s">
        <v>1221</v>
      </c>
      <c r="B551" s="594" t="s">
        <v>409</v>
      </c>
      <c r="C551" s="594" t="s">
        <v>1204</v>
      </c>
      <c r="D551" s="595">
        <v>1.2</v>
      </c>
      <c r="E551" s="596">
        <v>88</v>
      </c>
      <c r="F551" s="408">
        <f t="shared" si="48"/>
        <v>105.6</v>
      </c>
      <c r="G551" s="187">
        <f t="shared" si="46"/>
        <v>1363925.7040235677</v>
      </c>
      <c r="H551" s="597"/>
    </row>
    <row r="552" spans="1:8" ht="12.75">
      <c r="A552" s="593" t="s">
        <v>1221</v>
      </c>
      <c r="B552" s="594" t="s">
        <v>411</v>
      </c>
      <c r="C552" s="594" t="s">
        <v>1204</v>
      </c>
      <c r="D552" s="595">
        <v>1.2</v>
      </c>
      <c r="E552" s="596">
        <v>95</v>
      </c>
      <c r="F552" s="408">
        <f t="shared" si="48"/>
        <v>114</v>
      </c>
      <c r="G552" s="187">
        <f t="shared" si="46"/>
        <v>1472419.7941163515</v>
      </c>
      <c r="H552" s="597"/>
    </row>
    <row r="553" spans="1:8" ht="12.75">
      <c r="A553" s="593" t="s">
        <v>1221</v>
      </c>
      <c r="B553" s="594" t="s">
        <v>628</v>
      </c>
      <c r="C553" s="594" t="s">
        <v>1205</v>
      </c>
      <c r="D553" s="595">
        <v>1.2</v>
      </c>
      <c r="E553" s="596">
        <v>1</v>
      </c>
      <c r="F553" s="408">
        <f t="shared" si="48"/>
        <v>1.2</v>
      </c>
      <c r="G553" s="187">
        <f t="shared" si="46"/>
        <v>15499.155727540541</v>
      </c>
      <c r="H553" s="597"/>
    </row>
    <row r="554" spans="1:8" ht="12.75">
      <c r="A554" s="593" t="s">
        <v>1221</v>
      </c>
      <c r="B554" s="594" t="s">
        <v>487</v>
      </c>
      <c r="C554" s="594" t="s">
        <v>221</v>
      </c>
      <c r="D554" s="595">
        <v>1.65</v>
      </c>
      <c r="E554" s="596">
        <v>1</v>
      </c>
      <c r="F554" s="408">
        <f>D554*E554*1.5</f>
        <v>2.4749999999999996</v>
      </c>
      <c r="G554" s="187">
        <f aca="true" t="shared" si="49" ref="G554:G561">F554*$H$1176/$F$1174</f>
        <v>31967.00868805236</v>
      </c>
      <c r="H554" s="597"/>
    </row>
    <row r="555" spans="1:8" ht="12.75">
      <c r="A555" s="593" t="s">
        <v>1221</v>
      </c>
      <c r="B555" s="594" t="s">
        <v>590</v>
      </c>
      <c r="C555" s="594" t="s">
        <v>221</v>
      </c>
      <c r="D555" s="595">
        <v>1</v>
      </c>
      <c r="E555" s="596">
        <v>13</v>
      </c>
      <c r="F555" s="408">
        <f>D555*E555*1.5</f>
        <v>19.5</v>
      </c>
      <c r="G555" s="187">
        <f t="shared" si="49"/>
        <v>251861.2805725338</v>
      </c>
      <c r="H555" s="597"/>
    </row>
    <row r="556" spans="1:8" ht="12.75">
      <c r="A556" s="593" t="s">
        <v>1221</v>
      </c>
      <c r="B556" s="594" t="s">
        <v>709</v>
      </c>
      <c r="C556" s="594" t="s">
        <v>221</v>
      </c>
      <c r="D556" s="595">
        <v>1.2</v>
      </c>
      <c r="E556" s="596">
        <v>3</v>
      </c>
      <c r="F556" s="408">
        <f>D556*E556*1.5</f>
        <v>5.3999999999999995</v>
      </c>
      <c r="G556" s="187">
        <f t="shared" si="49"/>
        <v>69746.20077393242</v>
      </c>
      <c r="H556" s="597"/>
    </row>
    <row r="557" spans="1:8" ht="12.75">
      <c r="A557" s="593" t="s">
        <v>1241</v>
      </c>
      <c r="B557" s="594" t="s">
        <v>335</v>
      </c>
      <c r="C557" s="594" t="s">
        <v>1203</v>
      </c>
      <c r="D557" s="595">
        <v>1.65</v>
      </c>
      <c r="E557" s="596">
        <v>87</v>
      </c>
      <c r="F557" s="408">
        <f>D557*E557</f>
        <v>143.54999999999998</v>
      </c>
      <c r="G557" s="187">
        <f t="shared" si="49"/>
        <v>1854086.503907037</v>
      </c>
      <c r="H557" s="597"/>
    </row>
    <row r="558" spans="1:8" ht="12.75">
      <c r="A558" s="593" t="s">
        <v>1241</v>
      </c>
      <c r="B558" s="594" t="s">
        <v>389</v>
      </c>
      <c r="C558" s="594" t="s">
        <v>1204</v>
      </c>
      <c r="D558" s="595">
        <v>1.65</v>
      </c>
      <c r="E558" s="596">
        <v>18</v>
      </c>
      <c r="F558" s="408">
        <f>D558*E558</f>
        <v>29.7</v>
      </c>
      <c r="G558" s="187">
        <f t="shared" si="49"/>
        <v>383604.10425662843</v>
      </c>
      <c r="H558" s="597"/>
    </row>
    <row r="559" spans="1:8" ht="12.75">
      <c r="A559" s="593" t="s">
        <v>1241</v>
      </c>
      <c r="B559" s="594" t="s">
        <v>405</v>
      </c>
      <c r="C559" s="594" t="s">
        <v>1204</v>
      </c>
      <c r="D559" s="595">
        <v>1.65</v>
      </c>
      <c r="E559" s="596">
        <v>93</v>
      </c>
      <c r="F559" s="408">
        <f>D559*E559</f>
        <v>153.45</v>
      </c>
      <c r="G559" s="187">
        <f t="shared" si="49"/>
        <v>1981954.5386592469</v>
      </c>
      <c r="H559" s="597"/>
    </row>
    <row r="560" spans="1:8" ht="12.75">
      <c r="A560" s="593" t="s">
        <v>1241</v>
      </c>
      <c r="B560" s="594" t="s">
        <v>443</v>
      </c>
      <c r="C560" s="594" t="s">
        <v>1205</v>
      </c>
      <c r="D560" s="595">
        <v>1.65</v>
      </c>
      <c r="E560" s="596">
        <v>6</v>
      </c>
      <c r="F560" s="408">
        <f>D560*E560</f>
        <v>9.899999999999999</v>
      </c>
      <c r="G560" s="187">
        <f t="shared" si="49"/>
        <v>127868.03475220944</v>
      </c>
      <c r="H560" s="597"/>
    </row>
    <row r="561" spans="1:8" ht="12.75">
      <c r="A561" s="593" t="s">
        <v>1241</v>
      </c>
      <c r="B561" s="594" t="s">
        <v>588</v>
      </c>
      <c r="C561" s="594" t="s">
        <v>221</v>
      </c>
      <c r="D561" s="595">
        <v>1.65</v>
      </c>
      <c r="E561" s="596">
        <v>5</v>
      </c>
      <c r="F561" s="408">
        <f>D561*E561*1.5</f>
        <v>12.375</v>
      </c>
      <c r="G561" s="187">
        <f t="shared" si="49"/>
        <v>159835.04344026183</v>
      </c>
      <c r="H561" s="597"/>
    </row>
    <row r="562" spans="1:8" ht="12.75">
      <c r="A562" s="598"/>
      <c r="B562" s="599"/>
      <c r="C562" s="599"/>
      <c r="D562" s="600"/>
      <c r="E562" s="599"/>
      <c r="F562" s="408"/>
      <c r="G562" s="187"/>
      <c r="H562" s="601">
        <f>ROUNDUP(SUM(G457:G561)/1000,0)</f>
        <v>58221</v>
      </c>
    </row>
    <row r="563" spans="1:8" ht="12.75">
      <c r="A563" s="900" t="s">
        <v>1242</v>
      </c>
      <c r="B563" s="901"/>
      <c r="C563" s="901"/>
      <c r="D563" s="901"/>
      <c r="E563" s="901"/>
      <c r="F563" s="408"/>
      <c r="G563" s="187"/>
      <c r="H563" s="597"/>
    </row>
    <row r="564" spans="1:8" ht="12.75">
      <c r="A564" s="593" t="s">
        <v>1243</v>
      </c>
      <c r="B564" s="594" t="s">
        <v>743</v>
      </c>
      <c r="C564" s="594" t="s">
        <v>1204</v>
      </c>
      <c r="D564" s="595">
        <v>3.5</v>
      </c>
      <c r="E564" s="596">
        <v>96</v>
      </c>
      <c r="F564" s="408">
        <f>D564*E564</f>
        <v>336</v>
      </c>
      <c r="G564" s="187">
        <f aca="true" t="shared" si="50" ref="G564:G570">F564*$H$1176/$F$1174</f>
        <v>4339763.603711352</v>
      </c>
      <c r="H564" s="597"/>
    </row>
    <row r="565" spans="1:8" ht="12.75">
      <c r="A565" s="593" t="s">
        <v>1243</v>
      </c>
      <c r="B565" s="594" t="s">
        <v>747</v>
      </c>
      <c r="C565" s="594" t="s">
        <v>221</v>
      </c>
      <c r="D565" s="595">
        <v>3.5</v>
      </c>
      <c r="E565" s="596">
        <v>12</v>
      </c>
      <c r="F565" s="408">
        <f>D565*E565*1.5</f>
        <v>63</v>
      </c>
      <c r="G565" s="187">
        <f t="shared" si="50"/>
        <v>813705.6756958785</v>
      </c>
      <c r="H565" s="597"/>
    </row>
    <row r="566" spans="1:8" ht="12.75">
      <c r="A566" s="593" t="s">
        <v>1244</v>
      </c>
      <c r="B566" s="594" t="s">
        <v>741</v>
      </c>
      <c r="C566" s="594" t="s">
        <v>1203</v>
      </c>
      <c r="D566" s="595">
        <v>3.5</v>
      </c>
      <c r="E566" s="596">
        <v>51</v>
      </c>
      <c r="F566" s="408">
        <f>D566*E566</f>
        <v>178.5</v>
      </c>
      <c r="G566" s="187">
        <f t="shared" si="50"/>
        <v>2305499.4144716556</v>
      </c>
      <c r="H566" s="597"/>
    </row>
    <row r="567" spans="1:8" ht="12.75">
      <c r="A567" s="593" t="s">
        <v>1244</v>
      </c>
      <c r="B567" s="594" t="s">
        <v>745</v>
      </c>
      <c r="C567" s="594" t="s">
        <v>1204</v>
      </c>
      <c r="D567" s="595">
        <v>3.5</v>
      </c>
      <c r="E567" s="596">
        <v>26</v>
      </c>
      <c r="F567" s="408">
        <f>D567*E567</f>
        <v>91</v>
      </c>
      <c r="G567" s="187">
        <f t="shared" si="50"/>
        <v>1175352.6426718244</v>
      </c>
      <c r="H567" s="597"/>
    </row>
    <row r="568" spans="1:8" ht="12.75">
      <c r="A568" s="593" t="s">
        <v>1244</v>
      </c>
      <c r="B568" s="594" t="s">
        <v>748</v>
      </c>
      <c r="C568" s="594" t="s">
        <v>221</v>
      </c>
      <c r="D568" s="595">
        <v>3.5</v>
      </c>
      <c r="E568" s="596">
        <v>14</v>
      </c>
      <c r="F568" s="408">
        <f>D568*E568*1.5</f>
        <v>73.5</v>
      </c>
      <c r="G568" s="187">
        <f t="shared" si="50"/>
        <v>949323.2883118582</v>
      </c>
      <c r="H568" s="597"/>
    </row>
    <row r="569" spans="1:8" ht="12.75">
      <c r="A569" s="593" t="s">
        <v>1245</v>
      </c>
      <c r="B569" s="594" t="s">
        <v>386</v>
      </c>
      <c r="C569" s="594" t="s">
        <v>1204</v>
      </c>
      <c r="D569" s="595">
        <v>2.25</v>
      </c>
      <c r="E569" s="596">
        <v>117</v>
      </c>
      <c r="F569" s="408">
        <f>D569*E569</f>
        <v>263.25</v>
      </c>
      <c r="G569" s="187">
        <f t="shared" si="50"/>
        <v>3400127.2877292065</v>
      </c>
      <c r="H569" s="597"/>
    </row>
    <row r="570" spans="1:8" ht="12.75">
      <c r="A570" s="593" t="s">
        <v>1245</v>
      </c>
      <c r="B570" s="594" t="s">
        <v>570</v>
      </c>
      <c r="C570" s="594" t="s">
        <v>221</v>
      </c>
      <c r="D570" s="595">
        <v>2.25</v>
      </c>
      <c r="E570" s="596">
        <v>2</v>
      </c>
      <c r="F570" s="408">
        <f>D570*E570*1.5</f>
        <v>6.75</v>
      </c>
      <c r="G570" s="187">
        <f t="shared" si="50"/>
        <v>87182.75096741554</v>
      </c>
      <c r="H570" s="597"/>
    </row>
    <row r="571" spans="1:8" ht="12.75">
      <c r="A571" s="598"/>
      <c r="B571" s="599"/>
      <c r="C571" s="599"/>
      <c r="D571" s="600"/>
      <c r="E571" s="599"/>
      <c r="F571" s="408"/>
      <c r="G571" s="187"/>
      <c r="H571" s="601">
        <f>ROUNDUP(SUM(G563:G570)/1000,0)</f>
        <v>13071</v>
      </c>
    </row>
    <row r="572" spans="1:8" ht="12.75">
      <c r="A572" s="900" t="s">
        <v>1246</v>
      </c>
      <c r="B572" s="901"/>
      <c r="C572" s="901"/>
      <c r="D572" s="901"/>
      <c r="E572" s="901"/>
      <c r="F572" s="408"/>
      <c r="G572" s="187"/>
      <c r="H572" s="597"/>
    </row>
    <row r="573" spans="1:8" ht="12.75">
      <c r="A573" s="593" t="s">
        <v>1224</v>
      </c>
      <c r="B573" s="594" t="s">
        <v>299</v>
      </c>
      <c r="C573" s="594" t="s">
        <v>1203</v>
      </c>
      <c r="D573" s="595">
        <v>1.65</v>
      </c>
      <c r="E573" s="596">
        <v>62</v>
      </c>
      <c r="F573" s="408">
        <f aca="true" t="shared" si="51" ref="F573:F592">D573*E573</f>
        <v>102.3</v>
      </c>
      <c r="G573" s="187">
        <f aca="true" t="shared" si="52" ref="G573:G604">F573*$H$1176/$F$1174</f>
        <v>1321303.0257728312</v>
      </c>
      <c r="H573" s="597"/>
    </row>
    <row r="574" spans="1:8" ht="12.75">
      <c r="A574" s="593" t="s">
        <v>1224</v>
      </c>
      <c r="B574" s="594" t="s">
        <v>301</v>
      </c>
      <c r="C574" s="594" t="s">
        <v>1203</v>
      </c>
      <c r="D574" s="595">
        <v>1.65</v>
      </c>
      <c r="E574" s="596">
        <v>30</v>
      </c>
      <c r="F574" s="408">
        <f t="shared" si="51"/>
        <v>49.5</v>
      </c>
      <c r="G574" s="187">
        <f t="shared" si="52"/>
        <v>639340.1737610473</v>
      </c>
      <c r="H574" s="597"/>
    </row>
    <row r="575" spans="1:8" ht="12.75">
      <c r="A575" s="593" t="s">
        <v>1224</v>
      </c>
      <c r="B575" s="594" t="s">
        <v>303</v>
      </c>
      <c r="C575" s="594" t="s">
        <v>1203</v>
      </c>
      <c r="D575" s="595">
        <v>2.25</v>
      </c>
      <c r="E575" s="596">
        <v>62</v>
      </c>
      <c r="F575" s="408">
        <f t="shared" si="51"/>
        <v>139.5</v>
      </c>
      <c r="G575" s="187">
        <f t="shared" si="52"/>
        <v>1801776.853326588</v>
      </c>
      <c r="H575" s="597"/>
    </row>
    <row r="576" spans="1:8" ht="12.75">
      <c r="A576" s="593" t="s">
        <v>1224</v>
      </c>
      <c r="B576" s="594" t="s">
        <v>750</v>
      </c>
      <c r="C576" s="594" t="s">
        <v>1203</v>
      </c>
      <c r="D576" s="595">
        <v>1</v>
      </c>
      <c r="E576" s="596">
        <v>7</v>
      </c>
      <c r="F576" s="408">
        <f t="shared" si="51"/>
        <v>7</v>
      </c>
      <c r="G576" s="187">
        <f t="shared" si="52"/>
        <v>90411.7417439865</v>
      </c>
      <c r="H576" s="597"/>
    </row>
    <row r="577" spans="1:8" ht="12.75">
      <c r="A577" s="593" t="s">
        <v>1224</v>
      </c>
      <c r="B577" s="594" t="s">
        <v>751</v>
      </c>
      <c r="C577" s="594" t="s">
        <v>1203</v>
      </c>
      <c r="D577" s="595">
        <v>2.25</v>
      </c>
      <c r="E577" s="596">
        <v>27</v>
      </c>
      <c r="F577" s="408">
        <f t="shared" si="51"/>
        <v>60.75</v>
      </c>
      <c r="G577" s="187">
        <f t="shared" si="52"/>
        <v>784644.7587067399</v>
      </c>
      <c r="H577" s="597"/>
    </row>
    <row r="578" spans="1:8" ht="12.75">
      <c r="A578" s="593" t="s">
        <v>1224</v>
      </c>
      <c r="B578" s="594" t="s">
        <v>755</v>
      </c>
      <c r="C578" s="594" t="s">
        <v>1204</v>
      </c>
      <c r="D578" s="595">
        <v>2.25</v>
      </c>
      <c r="E578" s="596">
        <v>37</v>
      </c>
      <c r="F578" s="408">
        <f t="shared" si="51"/>
        <v>83.25</v>
      </c>
      <c r="G578" s="187">
        <f t="shared" si="52"/>
        <v>1075253.928598125</v>
      </c>
      <c r="H578" s="597"/>
    </row>
    <row r="579" spans="1:8" ht="12.75">
      <c r="A579" s="593" t="s">
        <v>1224</v>
      </c>
      <c r="B579" s="594" t="s">
        <v>759</v>
      </c>
      <c r="C579" s="594" t="s">
        <v>1205</v>
      </c>
      <c r="D579" s="595">
        <v>2.25</v>
      </c>
      <c r="E579" s="596">
        <v>40</v>
      </c>
      <c r="F579" s="408">
        <f t="shared" si="51"/>
        <v>90</v>
      </c>
      <c r="G579" s="187">
        <f t="shared" si="52"/>
        <v>1162436.6795655405</v>
      </c>
      <c r="H579" s="597"/>
    </row>
    <row r="580" spans="1:8" ht="12.75">
      <c r="A580" s="593" t="s">
        <v>1247</v>
      </c>
      <c r="B580" s="594" t="s">
        <v>305</v>
      </c>
      <c r="C580" s="594" t="s">
        <v>1203</v>
      </c>
      <c r="D580" s="595">
        <v>1</v>
      </c>
      <c r="E580" s="596">
        <v>22</v>
      </c>
      <c r="F580" s="408">
        <f t="shared" si="51"/>
        <v>22</v>
      </c>
      <c r="G580" s="187">
        <f t="shared" si="52"/>
        <v>284151.1883382433</v>
      </c>
      <c r="H580" s="597"/>
    </row>
    <row r="581" spans="1:8" ht="12.75">
      <c r="A581" s="593" t="s">
        <v>1247</v>
      </c>
      <c r="B581" s="594" t="s">
        <v>321</v>
      </c>
      <c r="C581" s="594" t="s">
        <v>1203</v>
      </c>
      <c r="D581" s="595">
        <v>1</v>
      </c>
      <c r="E581" s="596">
        <v>26</v>
      </c>
      <c r="F581" s="408">
        <f t="shared" si="51"/>
        <v>26</v>
      </c>
      <c r="G581" s="187">
        <f t="shared" si="52"/>
        <v>335815.0407633784</v>
      </c>
      <c r="H581" s="597"/>
    </row>
    <row r="582" spans="1:8" ht="12.75">
      <c r="A582" s="593" t="s">
        <v>1247</v>
      </c>
      <c r="B582" s="594" t="s">
        <v>323</v>
      </c>
      <c r="C582" s="594" t="s">
        <v>1203</v>
      </c>
      <c r="D582" s="595">
        <v>1</v>
      </c>
      <c r="E582" s="596">
        <v>5</v>
      </c>
      <c r="F582" s="408">
        <f t="shared" si="51"/>
        <v>5</v>
      </c>
      <c r="G582" s="187">
        <f t="shared" si="52"/>
        <v>64579.81553141892</v>
      </c>
      <c r="H582" s="597"/>
    </row>
    <row r="583" spans="1:8" ht="12.75">
      <c r="A583" s="593" t="s">
        <v>1247</v>
      </c>
      <c r="B583" s="594" t="s">
        <v>329</v>
      </c>
      <c r="C583" s="594" t="s">
        <v>1203</v>
      </c>
      <c r="D583" s="595">
        <v>1.2</v>
      </c>
      <c r="E583" s="596">
        <v>75</v>
      </c>
      <c r="F583" s="408">
        <f t="shared" si="51"/>
        <v>90</v>
      </c>
      <c r="G583" s="187">
        <f t="shared" si="52"/>
        <v>1162436.6795655405</v>
      </c>
      <c r="H583" s="597"/>
    </row>
    <row r="584" spans="1:8" ht="12.75">
      <c r="A584" s="593" t="s">
        <v>1247</v>
      </c>
      <c r="B584" s="594" t="s">
        <v>349</v>
      </c>
      <c r="C584" s="594" t="s">
        <v>1203</v>
      </c>
      <c r="D584" s="595">
        <v>1</v>
      </c>
      <c r="E584" s="596">
        <v>10</v>
      </c>
      <c r="F584" s="408">
        <f t="shared" si="51"/>
        <v>10</v>
      </c>
      <c r="G584" s="187">
        <f t="shared" si="52"/>
        <v>129159.63106283784</v>
      </c>
      <c r="H584" s="597"/>
    </row>
    <row r="585" spans="1:8" ht="12.75">
      <c r="A585" s="593" t="s">
        <v>1247</v>
      </c>
      <c r="B585" s="594" t="s">
        <v>396</v>
      </c>
      <c r="C585" s="594" t="s">
        <v>1204</v>
      </c>
      <c r="D585" s="595">
        <v>1</v>
      </c>
      <c r="E585" s="596">
        <v>31</v>
      </c>
      <c r="F585" s="408">
        <f t="shared" si="51"/>
        <v>31</v>
      </c>
      <c r="G585" s="187">
        <f t="shared" si="52"/>
        <v>400394.8562947973</v>
      </c>
      <c r="H585" s="597"/>
    </row>
    <row r="586" spans="1:8" ht="12.75">
      <c r="A586" s="593" t="s">
        <v>1247</v>
      </c>
      <c r="B586" s="594" t="s">
        <v>399</v>
      </c>
      <c r="C586" s="594" t="s">
        <v>1204</v>
      </c>
      <c r="D586" s="595">
        <v>1</v>
      </c>
      <c r="E586" s="596">
        <v>7</v>
      </c>
      <c r="F586" s="408">
        <f t="shared" si="51"/>
        <v>7</v>
      </c>
      <c r="G586" s="187">
        <f t="shared" si="52"/>
        <v>90411.7417439865</v>
      </c>
      <c r="H586" s="597"/>
    </row>
    <row r="587" spans="1:8" ht="12.75">
      <c r="A587" s="593" t="s">
        <v>1247</v>
      </c>
      <c r="B587" s="594" t="s">
        <v>401</v>
      </c>
      <c r="C587" s="594" t="s">
        <v>1204</v>
      </c>
      <c r="D587" s="595">
        <v>1.2</v>
      </c>
      <c r="E587" s="596">
        <v>10</v>
      </c>
      <c r="F587" s="408">
        <f t="shared" si="51"/>
        <v>12</v>
      </c>
      <c r="G587" s="187">
        <f t="shared" si="52"/>
        <v>154991.55727540542</v>
      </c>
      <c r="H587" s="597"/>
    </row>
    <row r="588" spans="1:8" ht="12.75">
      <c r="A588" s="593" t="s">
        <v>1247</v>
      </c>
      <c r="B588" s="594" t="s">
        <v>407</v>
      </c>
      <c r="C588" s="594" t="s">
        <v>1204</v>
      </c>
      <c r="D588" s="595">
        <v>1.2</v>
      </c>
      <c r="E588" s="596">
        <v>5</v>
      </c>
      <c r="F588" s="408">
        <f t="shared" si="51"/>
        <v>6</v>
      </c>
      <c r="G588" s="187">
        <f t="shared" si="52"/>
        <v>77495.77863770271</v>
      </c>
      <c r="H588" s="597"/>
    </row>
    <row r="589" spans="1:8" ht="12.75">
      <c r="A589" s="593" t="s">
        <v>1247</v>
      </c>
      <c r="B589" s="594" t="s">
        <v>409</v>
      </c>
      <c r="C589" s="594" t="s">
        <v>1204</v>
      </c>
      <c r="D589" s="595">
        <v>1.2</v>
      </c>
      <c r="E589" s="596">
        <v>88</v>
      </c>
      <c r="F589" s="408">
        <f t="shared" si="51"/>
        <v>105.6</v>
      </c>
      <c r="G589" s="187">
        <f t="shared" si="52"/>
        <v>1363925.7040235677</v>
      </c>
      <c r="H589" s="597"/>
    </row>
    <row r="590" spans="1:8" ht="12.75">
      <c r="A590" s="593" t="s">
        <v>1247</v>
      </c>
      <c r="B590" s="594" t="s">
        <v>436</v>
      </c>
      <c r="C590" s="594" t="s">
        <v>1205</v>
      </c>
      <c r="D590" s="595">
        <v>1</v>
      </c>
      <c r="E590" s="596">
        <v>48</v>
      </c>
      <c r="F590" s="408">
        <f t="shared" si="51"/>
        <v>48</v>
      </c>
      <c r="G590" s="187">
        <f t="shared" si="52"/>
        <v>619966.2291016217</v>
      </c>
      <c r="H590" s="597"/>
    </row>
    <row r="591" spans="1:8" ht="12.75">
      <c r="A591" s="593" t="s">
        <v>1247</v>
      </c>
      <c r="B591" s="594" t="s">
        <v>437</v>
      </c>
      <c r="C591" s="594" t="s">
        <v>1205</v>
      </c>
      <c r="D591" s="595">
        <v>1</v>
      </c>
      <c r="E591" s="596">
        <v>10</v>
      </c>
      <c r="F591" s="408">
        <f t="shared" si="51"/>
        <v>10</v>
      </c>
      <c r="G591" s="187">
        <f t="shared" si="52"/>
        <v>129159.63106283784</v>
      </c>
      <c r="H591" s="597"/>
    </row>
    <row r="592" spans="1:8" ht="12.75">
      <c r="A592" s="593" t="s">
        <v>1247</v>
      </c>
      <c r="B592" s="594" t="s">
        <v>440</v>
      </c>
      <c r="C592" s="594" t="s">
        <v>1205</v>
      </c>
      <c r="D592" s="595">
        <v>1.2</v>
      </c>
      <c r="E592" s="596">
        <v>6</v>
      </c>
      <c r="F592" s="408">
        <f t="shared" si="51"/>
        <v>7.199999999999999</v>
      </c>
      <c r="G592" s="187">
        <f t="shared" si="52"/>
        <v>92994.93436524324</v>
      </c>
      <c r="H592" s="597"/>
    </row>
    <row r="593" spans="1:8" ht="12.75">
      <c r="A593" s="593" t="s">
        <v>1247</v>
      </c>
      <c r="B593" s="594" t="s">
        <v>584</v>
      </c>
      <c r="C593" s="594" t="s">
        <v>221</v>
      </c>
      <c r="D593" s="595">
        <v>1</v>
      </c>
      <c r="E593" s="596">
        <v>5</v>
      </c>
      <c r="F593" s="408">
        <f>D593*E593*1.5</f>
        <v>7.5</v>
      </c>
      <c r="G593" s="187">
        <f t="shared" si="52"/>
        <v>96869.72329712838</v>
      </c>
      <c r="H593" s="597"/>
    </row>
    <row r="594" spans="1:8" ht="12.75">
      <c r="A594" s="593" t="s">
        <v>1248</v>
      </c>
      <c r="B594" s="594" t="s">
        <v>599</v>
      </c>
      <c r="C594" s="594" t="s">
        <v>1203</v>
      </c>
      <c r="D594" s="595">
        <v>1.65</v>
      </c>
      <c r="E594" s="596">
        <v>18</v>
      </c>
      <c r="F594" s="408">
        <f aca="true" t="shared" si="53" ref="F594:F612">D594*E594</f>
        <v>29.7</v>
      </c>
      <c r="G594" s="187">
        <f t="shared" si="52"/>
        <v>383604.10425662843</v>
      </c>
      <c r="H594" s="597"/>
    </row>
    <row r="595" spans="1:8" ht="12.75">
      <c r="A595" s="593" t="s">
        <v>1248</v>
      </c>
      <c r="B595" s="594" t="s">
        <v>277</v>
      </c>
      <c r="C595" s="594" t="s">
        <v>1203</v>
      </c>
      <c r="D595" s="595">
        <v>1.65</v>
      </c>
      <c r="E595" s="596">
        <v>80</v>
      </c>
      <c r="F595" s="408">
        <f t="shared" si="53"/>
        <v>132</v>
      </c>
      <c r="G595" s="187">
        <f t="shared" si="52"/>
        <v>1704907.1300294595</v>
      </c>
      <c r="H595" s="597"/>
    </row>
    <row r="596" spans="1:8" ht="12.75">
      <c r="A596" s="593" t="s">
        <v>1248</v>
      </c>
      <c r="B596" s="594" t="s">
        <v>283</v>
      </c>
      <c r="C596" s="594" t="s">
        <v>1203</v>
      </c>
      <c r="D596" s="595">
        <v>2.8</v>
      </c>
      <c r="E596" s="596">
        <v>17</v>
      </c>
      <c r="F596" s="408">
        <f t="shared" si="53"/>
        <v>47.599999999999994</v>
      </c>
      <c r="G596" s="187">
        <f t="shared" si="52"/>
        <v>614799.843859108</v>
      </c>
      <c r="H596" s="597"/>
    </row>
    <row r="597" spans="1:8" ht="12.75">
      <c r="A597" s="593" t="s">
        <v>1248</v>
      </c>
      <c r="B597" s="594" t="s">
        <v>287</v>
      </c>
      <c r="C597" s="594" t="s">
        <v>1203</v>
      </c>
      <c r="D597" s="595">
        <v>2.25</v>
      </c>
      <c r="E597" s="596">
        <v>42</v>
      </c>
      <c r="F597" s="408">
        <f t="shared" si="53"/>
        <v>94.5</v>
      </c>
      <c r="G597" s="187">
        <f t="shared" si="52"/>
        <v>1220558.5135438177</v>
      </c>
      <c r="H597" s="597"/>
    </row>
    <row r="598" spans="1:8" ht="12.75">
      <c r="A598" s="593" t="s">
        <v>1248</v>
      </c>
      <c r="B598" s="594" t="s">
        <v>289</v>
      </c>
      <c r="C598" s="594" t="s">
        <v>1203</v>
      </c>
      <c r="D598" s="595">
        <v>1.65</v>
      </c>
      <c r="E598" s="596">
        <v>4</v>
      </c>
      <c r="F598" s="408">
        <f t="shared" si="53"/>
        <v>6.6</v>
      </c>
      <c r="G598" s="187">
        <f t="shared" si="52"/>
        <v>85245.35650147298</v>
      </c>
      <c r="H598" s="597"/>
    </row>
    <row r="599" spans="1:8" ht="12.75">
      <c r="A599" s="593" t="s">
        <v>1248</v>
      </c>
      <c r="B599" s="594" t="s">
        <v>662</v>
      </c>
      <c r="C599" s="594" t="s">
        <v>1203</v>
      </c>
      <c r="D599" s="595">
        <v>2.8</v>
      </c>
      <c r="E599" s="596">
        <v>9</v>
      </c>
      <c r="F599" s="408">
        <f t="shared" si="53"/>
        <v>25.2</v>
      </c>
      <c r="G599" s="187">
        <f t="shared" si="52"/>
        <v>325482.2702783514</v>
      </c>
      <c r="H599" s="597"/>
    </row>
    <row r="600" spans="1:8" ht="12.75">
      <c r="A600" s="593" t="s">
        <v>1248</v>
      </c>
      <c r="B600" s="594" t="s">
        <v>293</v>
      </c>
      <c r="C600" s="594" t="s">
        <v>1203</v>
      </c>
      <c r="D600" s="595">
        <v>1.65</v>
      </c>
      <c r="E600" s="596">
        <v>27</v>
      </c>
      <c r="F600" s="408">
        <f t="shared" si="53"/>
        <v>44.55</v>
      </c>
      <c r="G600" s="187">
        <f t="shared" si="52"/>
        <v>575406.1563849426</v>
      </c>
      <c r="H600" s="597"/>
    </row>
    <row r="601" spans="1:8" ht="12.75">
      <c r="A601" s="593" t="s">
        <v>1248</v>
      </c>
      <c r="B601" s="594" t="s">
        <v>602</v>
      </c>
      <c r="C601" s="594" t="s">
        <v>1203</v>
      </c>
      <c r="D601" s="595">
        <v>1.65</v>
      </c>
      <c r="E601" s="596">
        <v>29</v>
      </c>
      <c r="F601" s="408">
        <f t="shared" si="53"/>
        <v>47.849999999999994</v>
      </c>
      <c r="G601" s="187">
        <f t="shared" si="52"/>
        <v>618028.834635679</v>
      </c>
      <c r="H601" s="597"/>
    </row>
    <row r="602" spans="1:8" ht="12.75">
      <c r="A602" s="593" t="s">
        <v>1248</v>
      </c>
      <c r="B602" s="594" t="s">
        <v>687</v>
      </c>
      <c r="C602" s="594" t="s">
        <v>1204</v>
      </c>
      <c r="D602" s="595">
        <v>1.65</v>
      </c>
      <c r="E602" s="596">
        <v>17</v>
      </c>
      <c r="F602" s="408">
        <f t="shared" si="53"/>
        <v>28.049999999999997</v>
      </c>
      <c r="G602" s="187">
        <f t="shared" si="52"/>
        <v>362292.7651312601</v>
      </c>
      <c r="H602" s="597"/>
    </row>
    <row r="603" spans="1:8" ht="12.75">
      <c r="A603" s="593" t="s">
        <v>1248</v>
      </c>
      <c r="B603" s="594" t="s">
        <v>355</v>
      </c>
      <c r="C603" s="594" t="s">
        <v>1204</v>
      </c>
      <c r="D603" s="595">
        <v>1.65</v>
      </c>
      <c r="E603" s="596">
        <v>40</v>
      </c>
      <c r="F603" s="408">
        <f t="shared" si="53"/>
        <v>66</v>
      </c>
      <c r="G603" s="187">
        <f t="shared" si="52"/>
        <v>852453.5650147297</v>
      </c>
      <c r="H603" s="597"/>
    </row>
    <row r="604" spans="1:8" ht="12.75">
      <c r="A604" s="593" t="s">
        <v>1248</v>
      </c>
      <c r="B604" s="594" t="s">
        <v>377</v>
      </c>
      <c r="C604" s="594" t="s">
        <v>1204</v>
      </c>
      <c r="D604" s="595">
        <v>1.65</v>
      </c>
      <c r="E604" s="596">
        <v>6</v>
      </c>
      <c r="F604" s="408">
        <f t="shared" si="53"/>
        <v>9.899999999999999</v>
      </c>
      <c r="G604" s="187">
        <f t="shared" si="52"/>
        <v>127868.03475220944</v>
      </c>
      <c r="H604" s="597"/>
    </row>
    <row r="605" spans="1:8" ht="12.75">
      <c r="A605" s="593" t="s">
        <v>1248</v>
      </c>
      <c r="B605" s="594" t="s">
        <v>379</v>
      </c>
      <c r="C605" s="594" t="s">
        <v>1204</v>
      </c>
      <c r="D605" s="595">
        <v>1.65</v>
      </c>
      <c r="E605" s="596">
        <v>16</v>
      </c>
      <c r="F605" s="408">
        <f t="shared" si="53"/>
        <v>26.4</v>
      </c>
      <c r="G605" s="187">
        <f aca="true" t="shared" si="54" ref="G605:G626">F605*$H$1176/$F$1174</f>
        <v>340981.42600589193</v>
      </c>
      <c r="H605" s="597"/>
    </row>
    <row r="606" spans="1:8" ht="12.75">
      <c r="A606" s="593" t="s">
        <v>1248</v>
      </c>
      <c r="B606" s="594" t="s">
        <v>407</v>
      </c>
      <c r="C606" s="594" t="s">
        <v>1204</v>
      </c>
      <c r="D606" s="595">
        <v>1.2</v>
      </c>
      <c r="E606" s="596">
        <v>18</v>
      </c>
      <c r="F606" s="408">
        <f t="shared" si="53"/>
        <v>21.599999999999998</v>
      </c>
      <c r="G606" s="187">
        <f t="shared" si="54"/>
        <v>278984.8030957297</v>
      </c>
      <c r="H606" s="597"/>
    </row>
    <row r="607" spans="1:8" ht="12.75">
      <c r="A607" s="593" t="s">
        <v>1248</v>
      </c>
      <c r="B607" s="594" t="s">
        <v>409</v>
      </c>
      <c r="C607" s="594" t="s">
        <v>1204</v>
      </c>
      <c r="D607" s="595">
        <v>1.2</v>
      </c>
      <c r="E607" s="596">
        <v>29</v>
      </c>
      <c r="F607" s="408">
        <f t="shared" si="53"/>
        <v>34.8</v>
      </c>
      <c r="G607" s="187">
        <f t="shared" si="54"/>
        <v>449475.5160986757</v>
      </c>
      <c r="H607" s="597"/>
    </row>
    <row r="608" spans="1:8" ht="12.75">
      <c r="A608" s="593" t="s">
        <v>1248</v>
      </c>
      <c r="B608" s="594" t="s">
        <v>692</v>
      </c>
      <c r="C608" s="594" t="s">
        <v>1205</v>
      </c>
      <c r="D608" s="595">
        <v>1.65</v>
      </c>
      <c r="E608" s="596">
        <v>9</v>
      </c>
      <c r="F608" s="408">
        <f t="shared" si="53"/>
        <v>14.85</v>
      </c>
      <c r="G608" s="187">
        <f t="shared" si="54"/>
        <v>191802.05212831422</v>
      </c>
      <c r="H608" s="597"/>
    </row>
    <row r="609" spans="1:8" ht="12.75">
      <c r="A609" s="593" t="s">
        <v>1248</v>
      </c>
      <c r="B609" s="594" t="s">
        <v>416</v>
      </c>
      <c r="C609" s="594" t="s">
        <v>1205</v>
      </c>
      <c r="D609" s="595">
        <v>1.65</v>
      </c>
      <c r="E609" s="596">
        <v>17</v>
      </c>
      <c r="F609" s="408">
        <f t="shared" si="53"/>
        <v>28.049999999999997</v>
      </c>
      <c r="G609" s="187">
        <f t="shared" si="54"/>
        <v>362292.7651312601</v>
      </c>
      <c r="H609" s="597"/>
    </row>
    <row r="610" spans="1:8" ht="12.75">
      <c r="A610" s="593" t="s">
        <v>1248</v>
      </c>
      <c r="B610" s="594" t="s">
        <v>422</v>
      </c>
      <c r="C610" s="594" t="s">
        <v>1205</v>
      </c>
      <c r="D610" s="595">
        <v>1.65</v>
      </c>
      <c r="E610" s="596">
        <v>1</v>
      </c>
      <c r="F610" s="408">
        <f t="shared" si="53"/>
        <v>1.65</v>
      </c>
      <c r="G610" s="187">
        <f t="shared" si="54"/>
        <v>21311.339125368246</v>
      </c>
      <c r="H610" s="597"/>
    </row>
    <row r="611" spans="1:8" ht="12.75">
      <c r="A611" s="593" t="s">
        <v>1248</v>
      </c>
      <c r="B611" s="594" t="s">
        <v>758</v>
      </c>
      <c r="C611" s="594" t="s">
        <v>1205</v>
      </c>
      <c r="D611" s="595">
        <v>2.8</v>
      </c>
      <c r="E611" s="596">
        <v>6</v>
      </c>
      <c r="F611" s="408">
        <f t="shared" si="53"/>
        <v>16.799999999999997</v>
      </c>
      <c r="G611" s="187">
        <f t="shared" si="54"/>
        <v>216988.18018556753</v>
      </c>
      <c r="H611" s="597"/>
    </row>
    <row r="612" spans="1:8" ht="12.75">
      <c r="A612" s="593" t="s">
        <v>1248</v>
      </c>
      <c r="B612" s="594" t="s">
        <v>424</v>
      </c>
      <c r="C612" s="594" t="s">
        <v>1205</v>
      </c>
      <c r="D612" s="595">
        <v>1.65</v>
      </c>
      <c r="E612" s="596">
        <v>8</v>
      </c>
      <c r="F612" s="408">
        <f t="shared" si="53"/>
        <v>13.2</v>
      </c>
      <c r="G612" s="187">
        <f t="shared" si="54"/>
        <v>170490.71300294597</v>
      </c>
      <c r="H612" s="597"/>
    </row>
    <row r="613" spans="1:8" ht="12.75">
      <c r="A613" s="593" t="s">
        <v>1248</v>
      </c>
      <c r="B613" s="594" t="s">
        <v>448</v>
      </c>
      <c r="C613" s="594" t="s">
        <v>221</v>
      </c>
      <c r="D613" s="595">
        <v>1.65</v>
      </c>
      <c r="E613" s="596">
        <v>9</v>
      </c>
      <c r="F613" s="408">
        <f>D613*E613*1.5</f>
        <v>22.275</v>
      </c>
      <c r="G613" s="187">
        <f t="shared" si="54"/>
        <v>287703.0781924713</v>
      </c>
      <c r="H613" s="597"/>
    </row>
    <row r="614" spans="1:8" ht="12.75">
      <c r="A614" s="593" t="s">
        <v>1248</v>
      </c>
      <c r="B614" s="594" t="s">
        <v>452</v>
      </c>
      <c r="C614" s="594" t="s">
        <v>221</v>
      </c>
      <c r="D614" s="595">
        <v>1.65</v>
      </c>
      <c r="E614" s="596">
        <v>2</v>
      </c>
      <c r="F614" s="408">
        <f>D614*E614*1.5</f>
        <v>4.949999999999999</v>
      </c>
      <c r="G614" s="187">
        <f t="shared" si="54"/>
        <v>63934.01737610472</v>
      </c>
      <c r="H614" s="597"/>
    </row>
    <row r="615" spans="1:8" ht="12.75">
      <c r="A615" s="593" t="s">
        <v>1249</v>
      </c>
      <c r="B615" s="594" t="s">
        <v>753</v>
      </c>
      <c r="C615" s="594" t="s">
        <v>1203</v>
      </c>
      <c r="D615" s="595">
        <v>1.2</v>
      </c>
      <c r="E615" s="596">
        <v>15</v>
      </c>
      <c r="F615" s="408">
        <f aca="true" t="shared" si="55" ref="F615:F623">D615*E615</f>
        <v>18</v>
      </c>
      <c r="G615" s="187">
        <f t="shared" si="54"/>
        <v>232487.33591310814</v>
      </c>
      <c r="H615" s="597"/>
    </row>
    <row r="616" spans="1:8" ht="12.75">
      <c r="A616" s="593" t="s">
        <v>1249</v>
      </c>
      <c r="B616" s="594" t="s">
        <v>337</v>
      </c>
      <c r="C616" s="594" t="s">
        <v>1203</v>
      </c>
      <c r="D616" s="595">
        <v>1</v>
      </c>
      <c r="E616" s="596">
        <v>201</v>
      </c>
      <c r="F616" s="408">
        <f t="shared" si="55"/>
        <v>201</v>
      </c>
      <c r="G616" s="187">
        <f t="shared" si="54"/>
        <v>2596108.5843630405</v>
      </c>
      <c r="H616" s="597"/>
    </row>
    <row r="617" spans="1:8" ht="12.75">
      <c r="A617" s="593" t="s">
        <v>1249</v>
      </c>
      <c r="B617" s="594" t="s">
        <v>341</v>
      </c>
      <c r="C617" s="594" t="s">
        <v>1203</v>
      </c>
      <c r="D617" s="595">
        <v>1.2</v>
      </c>
      <c r="E617" s="596">
        <v>69</v>
      </c>
      <c r="F617" s="408">
        <f t="shared" si="55"/>
        <v>82.8</v>
      </c>
      <c r="G617" s="187">
        <f t="shared" si="54"/>
        <v>1069441.7452002973</v>
      </c>
      <c r="H617" s="597"/>
    </row>
    <row r="618" spans="1:8" ht="12.75">
      <c r="A618" s="593" t="s">
        <v>1249</v>
      </c>
      <c r="B618" s="594" t="s">
        <v>343</v>
      </c>
      <c r="C618" s="594" t="s">
        <v>1203</v>
      </c>
      <c r="D618" s="595">
        <v>1.2</v>
      </c>
      <c r="E618" s="596">
        <v>134</v>
      </c>
      <c r="F618" s="408">
        <f t="shared" si="55"/>
        <v>160.79999999999998</v>
      </c>
      <c r="G618" s="187">
        <f t="shared" si="54"/>
        <v>2076886.8674904322</v>
      </c>
      <c r="H618" s="597"/>
    </row>
    <row r="619" spans="1:8" ht="12.75">
      <c r="A619" s="593" t="s">
        <v>1249</v>
      </c>
      <c r="B619" s="594" t="s">
        <v>407</v>
      </c>
      <c r="C619" s="594" t="s">
        <v>1204</v>
      </c>
      <c r="D619" s="595">
        <v>1.2</v>
      </c>
      <c r="E619" s="596">
        <v>183</v>
      </c>
      <c r="F619" s="408">
        <f t="shared" si="55"/>
        <v>219.6</v>
      </c>
      <c r="G619" s="187">
        <f t="shared" si="54"/>
        <v>2836345.4981399192</v>
      </c>
      <c r="H619" s="597"/>
    </row>
    <row r="620" spans="1:8" ht="12.75">
      <c r="A620" s="593" t="s">
        <v>1249</v>
      </c>
      <c r="B620" s="594" t="s">
        <v>409</v>
      </c>
      <c r="C620" s="594" t="s">
        <v>1204</v>
      </c>
      <c r="D620" s="595">
        <v>1.2</v>
      </c>
      <c r="E620" s="596">
        <v>24</v>
      </c>
      <c r="F620" s="408">
        <f t="shared" si="55"/>
        <v>28.799999999999997</v>
      </c>
      <c r="G620" s="187">
        <f t="shared" si="54"/>
        <v>371979.737460973</v>
      </c>
      <c r="H620" s="597"/>
    </row>
    <row r="621" spans="1:8" ht="12.75">
      <c r="A621" s="593" t="s">
        <v>1249</v>
      </c>
      <c r="B621" s="594" t="s">
        <v>620</v>
      </c>
      <c r="C621" s="594" t="s">
        <v>1204</v>
      </c>
      <c r="D621" s="595">
        <v>1.2</v>
      </c>
      <c r="E621" s="596">
        <v>61</v>
      </c>
      <c r="F621" s="408">
        <f t="shared" si="55"/>
        <v>73.2</v>
      </c>
      <c r="G621" s="187">
        <f t="shared" si="54"/>
        <v>945448.499379973</v>
      </c>
      <c r="H621" s="597"/>
    </row>
    <row r="622" spans="1:8" ht="12.75">
      <c r="A622" s="593" t="s">
        <v>1249</v>
      </c>
      <c r="B622" s="594" t="s">
        <v>628</v>
      </c>
      <c r="C622" s="594" t="s">
        <v>1205</v>
      </c>
      <c r="D622" s="595">
        <v>1.2</v>
      </c>
      <c r="E622" s="596">
        <v>40</v>
      </c>
      <c r="F622" s="408">
        <f t="shared" si="55"/>
        <v>48</v>
      </c>
      <c r="G622" s="187">
        <f t="shared" si="54"/>
        <v>619966.2291016217</v>
      </c>
      <c r="H622" s="597"/>
    </row>
    <row r="623" spans="1:8" ht="12.75">
      <c r="A623" s="593" t="s">
        <v>1249</v>
      </c>
      <c r="B623" s="594" t="s">
        <v>760</v>
      </c>
      <c r="C623" s="594" t="s">
        <v>1205</v>
      </c>
      <c r="D623" s="595">
        <v>1.2</v>
      </c>
      <c r="E623" s="596">
        <v>56</v>
      </c>
      <c r="F623" s="408">
        <f t="shared" si="55"/>
        <v>67.2</v>
      </c>
      <c r="G623" s="187">
        <f t="shared" si="54"/>
        <v>867952.7207422704</v>
      </c>
      <c r="H623" s="597"/>
    </row>
    <row r="624" spans="1:8" ht="12.75">
      <c r="A624" s="593" t="s">
        <v>1249</v>
      </c>
      <c r="B624" s="594" t="s">
        <v>591</v>
      </c>
      <c r="C624" s="594" t="s">
        <v>221</v>
      </c>
      <c r="D624" s="595">
        <v>1.2</v>
      </c>
      <c r="E624" s="596">
        <v>4</v>
      </c>
      <c r="F624" s="408">
        <f>D624*E624*1.5</f>
        <v>7.199999999999999</v>
      </c>
      <c r="G624" s="187">
        <f t="shared" si="54"/>
        <v>92994.93436524324</v>
      </c>
      <c r="H624" s="597"/>
    </row>
    <row r="625" spans="1:8" ht="12.75">
      <c r="A625" s="593" t="s">
        <v>1232</v>
      </c>
      <c r="B625" s="594" t="s">
        <v>649</v>
      </c>
      <c r="C625" s="594" t="s">
        <v>1203</v>
      </c>
      <c r="D625" s="595">
        <v>3.5</v>
      </c>
      <c r="E625" s="596">
        <v>35</v>
      </c>
      <c r="F625" s="408">
        <f>D625*E625</f>
        <v>122.5</v>
      </c>
      <c r="G625" s="187">
        <f t="shared" si="54"/>
        <v>1582205.4805197637</v>
      </c>
      <c r="H625" s="597"/>
    </row>
    <row r="626" spans="1:8" ht="12.75">
      <c r="A626" s="593" t="s">
        <v>1232</v>
      </c>
      <c r="B626" s="594" t="s">
        <v>756</v>
      </c>
      <c r="C626" s="594" t="s">
        <v>1204</v>
      </c>
      <c r="D626" s="595">
        <v>3.5</v>
      </c>
      <c r="E626" s="596">
        <v>21</v>
      </c>
      <c r="F626" s="408">
        <f>D626*E626</f>
        <v>73.5</v>
      </c>
      <c r="G626" s="187">
        <f t="shared" si="54"/>
        <v>949323.2883118582</v>
      </c>
      <c r="H626" s="597"/>
    </row>
    <row r="627" spans="1:8" ht="12.75">
      <c r="A627" s="598"/>
      <c r="B627" s="599"/>
      <c r="C627" s="599"/>
      <c r="D627" s="600"/>
      <c r="E627" s="599"/>
      <c r="F627" s="408"/>
      <c r="G627" s="187"/>
      <c r="H627" s="601">
        <f>ROUNDUP(SUM(G572:G626)/1000,0)</f>
        <v>35374</v>
      </c>
    </row>
    <row r="628" spans="1:8" ht="12.75">
      <c r="A628" s="900" t="s">
        <v>761</v>
      </c>
      <c r="B628" s="901"/>
      <c r="C628" s="901"/>
      <c r="D628" s="901"/>
      <c r="E628" s="901"/>
      <c r="F628" s="408"/>
      <c r="G628" s="187"/>
      <c r="H628" s="597"/>
    </row>
    <row r="629" spans="1:8" ht="12.75">
      <c r="A629" s="593" t="s">
        <v>1221</v>
      </c>
      <c r="B629" s="594" t="s">
        <v>291</v>
      </c>
      <c r="C629" s="594" t="s">
        <v>1203</v>
      </c>
      <c r="D629" s="595">
        <v>2.8</v>
      </c>
      <c r="E629" s="596">
        <v>14</v>
      </c>
      <c r="F629" s="408">
        <f aca="true" t="shared" si="56" ref="F629:F641">D629*E629</f>
        <v>39.199999999999996</v>
      </c>
      <c r="G629" s="187">
        <f aca="true" t="shared" si="57" ref="G629:G651">F629*$H$1176/$F$1174</f>
        <v>506305.75376632425</v>
      </c>
      <c r="H629" s="597"/>
    </row>
    <row r="630" spans="1:8" ht="12.75">
      <c r="A630" s="593" t="s">
        <v>1221</v>
      </c>
      <c r="B630" s="594" t="s">
        <v>315</v>
      </c>
      <c r="C630" s="594" t="s">
        <v>1203</v>
      </c>
      <c r="D630" s="595">
        <v>1</v>
      </c>
      <c r="E630" s="596">
        <v>1</v>
      </c>
      <c r="F630" s="408">
        <f t="shared" si="56"/>
        <v>1</v>
      </c>
      <c r="G630" s="187">
        <f t="shared" si="57"/>
        <v>12915.963106283785</v>
      </c>
      <c r="H630" s="597"/>
    </row>
    <row r="631" spans="1:8" ht="12.75">
      <c r="A631" s="593" t="s">
        <v>1221</v>
      </c>
      <c r="B631" s="594" t="s">
        <v>321</v>
      </c>
      <c r="C631" s="594" t="s">
        <v>1203</v>
      </c>
      <c r="D631" s="595">
        <v>1</v>
      </c>
      <c r="E631" s="596">
        <v>60</v>
      </c>
      <c r="F631" s="408">
        <f t="shared" si="56"/>
        <v>60</v>
      </c>
      <c r="G631" s="187">
        <f t="shared" si="57"/>
        <v>774957.786377027</v>
      </c>
      <c r="H631" s="597"/>
    </row>
    <row r="632" spans="1:8" ht="12.75">
      <c r="A632" s="593" t="s">
        <v>1221</v>
      </c>
      <c r="B632" s="594" t="s">
        <v>327</v>
      </c>
      <c r="C632" s="594" t="s">
        <v>1203</v>
      </c>
      <c r="D632" s="595">
        <v>1.2</v>
      </c>
      <c r="E632" s="596">
        <v>21</v>
      </c>
      <c r="F632" s="408">
        <f t="shared" si="56"/>
        <v>25.2</v>
      </c>
      <c r="G632" s="187">
        <f t="shared" si="57"/>
        <v>325482.2702783514</v>
      </c>
      <c r="H632" s="597"/>
    </row>
    <row r="633" spans="1:8" ht="12.75">
      <c r="A633" s="593" t="s">
        <v>1221</v>
      </c>
      <c r="B633" s="594" t="s">
        <v>329</v>
      </c>
      <c r="C633" s="594" t="s">
        <v>1203</v>
      </c>
      <c r="D633" s="595">
        <v>1.2</v>
      </c>
      <c r="E633" s="596">
        <v>16</v>
      </c>
      <c r="F633" s="408">
        <f t="shared" si="56"/>
        <v>19.2</v>
      </c>
      <c r="G633" s="187">
        <f t="shared" si="57"/>
        <v>247986.49164064866</v>
      </c>
      <c r="H633" s="597"/>
    </row>
    <row r="634" spans="1:8" ht="12.75">
      <c r="A634" s="593" t="s">
        <v>1221</v>
      </c>
      <c r="B634" s="594" t="s">
        <v>341</v>
      </c>
      <c r="C634" s="594" t="s">
        <v>1203</v>
      </c>
      <c r="D634" s="595">
        <v>1.2</v>
      </c>
      <c r="E634" s="596">
        <v>62</v>
      </c>
      <c r="F634" s="408">
        <f t="shared" si="56"/>
        <v>74.39999999999999</v>
      </c>
      <c r="G634" s="187">
        <f t="shared" si="57"/>
        <v>960947.6551075134</v>
      </c>
      <c r="H634" s="597"/>
    </row>
    <row r="635" spans="1:8" ht="12.75">
      <c r="A635" s="593" t="s">
        <v>1221</v>
      </c>
      <c r="B635" s="594" t="s">
        <v>343</v>
      </c>
      <c r="C635" s="594" t="s">
        <v>1203</v>
      </c>
      <c r="D635" s="595">
        <v>1.2</v>
      </c>
      <c r="E635" s="596">
        <v>177</v>
      </c>
      <c r="F635" s="408">
        <f t="shared" si="56"/>
        <v>212.4</v>
      </c>
      <c r="G635" s="187">
        <f t="shared" si="57"/>
        <v>2743350.563774676</v>
      </c>
      <c r="H635" s="597"/>
    </row>
    <row r="636" spans="1:8" ht="12.75">
      <c r="A636" s="593" t="s">
        <v>1221</v>
      </c>
      <c r="B636" s="594" t="s">
        <v>407</v>
      </c>
      <c r="C636" s="594" t="s">
        <v>1204</v>
      </c>
      <c r="D636" s="595">
        <v>1.2</v>
      </c>
      <c r="E636" s="596">
        <v>198</v>
      </c>
      <c r="F636" s="408">
        <f t="shared" si="56"/>
        <v>237.6</v>
      </c>
      <c r="G636" s="187">
        <f t="shared" si="57"/>
        <v>3068832.8340530274</v>
      </c>
      <c r="H636" s="597"/>
    </row>
    <row r="637" spans="1:8" ht="12.75">
      <c r="A637" s="593" t="s">
        <v>1221</v>
      </c>
      <c r="B637" s="594" t="s">
        <v>409</v>
      </c>
      <c r="C637" s="594" t="s">
        <v>1204</v>
      </c>
      <c r="D637" s="595">
        <v>1.2</v>
      </c>
      <c r="E637" s="596">
        <v>77</v>
      </c>
      <c r="F637" s="408">
        <f t="shared" si="56"/>
        <v>92.39999999999999</v>
      </c>
      <c r="G637" s="187">
        <f t="shared" si="57"/>
        <v>1193434.9910206215</v>
      </c>
      <c r="H637" s="597"/>
    </row>
    <row r="638" spans="1:8" ht="12.75">
      <c r="A638" s="593" t="s">
        <v>1221</v>
      </c>
      <c r="B638" s="594" t="s">
        <v>620</v>
      </c>
      <c r="C638" s="594" t="s">
        <v>1204</v>
      </c>
      <c r="D638" s="595">
        <v>1.2</v>
      </c>
      <c r="E638" s="596">
        <v>64</v>
      </c>
      <c r="F638" s="408">
        <f t="shared" si="56"/>
        <v>76.8</v>
      </c>
      <c r="G638" s="187">
        <f t="shared" si="57"/>
        <v>991945.9665625946</v>
      </c>
      <c r="H638" s="597"/>
    </row>
    <row r="639" spans="1:8" ht="12.75">
      <c r="A639" s="593" t="s">
        <v>1221</v>
      </c>
      <c r="B639" s="594" t="s">
        <v>436</v>
      </c>
      <c r="C639" s="594" t="s">
        <v>1205</v>
      </c>
      <c r="D639" s="595">
        <v>1</v>
      </c>
      <c r="E639" s="596">
        <v>19</v>
      </c>
      <c r="F639" s="408">
        <f t="shared" si="56"/>
        <v>19</v>
      </c>
      <c r="G639" s="187">
        <f t="shared" si="57"/>
        <v>245403.2990193919</v>
      </c>
      <c r="H639" s="597"/>
    </row>
    <row r="640" spans="1:8" ht="12.75">
      <c r="A640" s="593" t="s">
        <v>1221</v>
      </c>
      <c r="B640" s="594" t="s">
        <v>703</v>
      </c>
      <c r="C640" s="594" t="s">
        <v>1205</v>
      </c>
      <c r="D640" s="595">
        <v>1.2</v>
      </c>
      <c r="E640" s="596">
        <v>14</v>
      </c>
      <c r="F640" s="408">
        <f t="shared" si="56"/>
        <v>16.8</v>
      </c>
      <c r="G640" s="187">
        <f t="shared" si="57"/>
        <v>216988.1801855676</v>
      </c>
      <c r="H640" s="597"/>
    </row>
    <row r="641" spans="1:8" ht="12.75">
      <c r="A641" s="593" t="s">
        <v>1221</v>
      </c>
      <c r="B641" s="594" t="s">
        <v>760</v>
      </c>
      <c r="C641" s="594" t="s">
        <v>1205</v>
      </c>
      <c r="D641" s="595">
        <v>1.2</v>
      </c>
      <c r="E641" s="596">
        <v>78</v>
      </c>
      <c r="F641" s="408">
        <f t="shared" si="56"/>
        <v>93.6</v>
      </c>
      <c r="G641" s="187">
        <f t="shared" si="57"/>
        <v>1208934.1467481623</v>
      </c>
      <c r="H641" s="597"/>
    </row>
    <row r="642" spans="1:8" ht="12.75">
      <c r="A642" s="593" t="s">
        <v>1221</v>
      </c>
      <c r="B642" s="594" t="s">
        <v>591</v>
      </c>
      <c r="C642" s="594" t="s">
        <v>221</v>
      </c>
      <c r="D642" s="595">
        <v>1.2</v>
      </c>
      <c r="E642" s="596">
        <v>3</v>
      </c>
      <c r="F642" s="408">
        <f>D642*E642*1.5</f>
        <v>5.3999999999999995</v>
      </c>
      <c r="G642" s="187">
        <f t="shared" si="57"/>
        <v>69746.20077393242</v>
      </c>
      <c r="H642" s="597"/>
    </row>
    <row r="643" spans="1:8" ht="12.75">
      <c r="A643" s="593" t="s">
        <v>1250</v>
      </c>
      <c r="B643" s="594" t="s">
        <v>602</v>
      </c>
      <c r="C643" s="594" t="s">
        <v>1203</v>
      </c>
      <c r="D643" s="595">
        <v>1.65</v>
      </c>
      <c r="E643" s="596">
        <v>87</v>
      </c>
      <c r="F643" s="408">
        <f>D643*E643</f>
        <v>143.54999999999998</v>
      </c>
      <c r="G643" s="187">
        <f t="shared" si="57"/>
        <v>1854086.503907037</v>
      </c>
      <c r="H643" s="597"/>
    </row>
    <row r="644" spans="1:8" ht="12.75">
      <c r="A644" s="593" t="s">
        <v>1250</v>
      </c>
      <c r="B644" s="594" t="s">
        <v>612</v>
      </c>
      <c r="C644" s="594" t="s">
        <v>1203</v>
      </c>
      <c r="D644" s="595">
        <v>1</v>
      </c>
      <c r="E644" s="596">
        <v>156</v>
      </c>
      <c r="F644" s="408">
        <f>D644*E644</f>
        <v>156</v>
      </c>
      <c r="G644" s="187">
        <f t="shared" si="57"/>
        <v>2014890.2445802705</v>
      </c>
      <c r="H644" s="597"/>
    </row>
    <row r="645" spans="1:8" ht="12.75">
      <c r="A645" s="593" t="s">
        <v>1250</v>
      </c>
      <c r="B645" s="594" t="s">
        <v>668</v>
      </c>
      <c r="C645" s="594" t="s">
        <v>1203</v>
      </c>
      <c r="D645" s="595">
        <v>1.65</v>
      </c>
      <c r="E645" s="596">
        <v>6</v>
      </c>
      <c r="F645" s="408">
        <f>D645*E645</f>
        <v>9.899999999999999</v>
      </c>
      <c r="G645" s="187">
        <f t="shared" si="57"/>
        <v>127868.03475220944</v>
      </c>
      <c r="H645" s="597"/>
    </row>
    <row r="646" spans="1:8" ht="12.75">
      <c r="A646" s="593" t="s">
        <v>1250</v>
      </c>
      <c r="B646" s="594" t="s">
        <v>764</v>
      </c>
      <c r="C646" s="594" t="s">
        <v>1204</v>
      </c>
      <c r="D646" s="595">
        <v>1.65</v>
      </c>
      <c r="E646" s="596">
        <v>85</v>
      </c>
      <c r="F646" s="408">
        <f>D646*E646</f>
        <v>140.25</v>
      </c>
      <c r="G646" s="187">
        <f t="shared" si="57"/>
        <v>1811463.8256563009</v>
      </c>
      <c r="H646" s="597"/>
    </row>
    <row r="647" spans="1:8" ht="12.75">
      <c r="A647" s="593" t="s">
        <v>1250</v>
      </c>
      <c r="B647" s="594" t="s">
        <v>765</v>
      </c>
      <c r="C647" s="594" t="s">
        <v>1205</v>
      </c>
      <c r="D647" s="595">
        <v>1.65</v>
      </c>
      <c r="E647" s="596">
        <v>40</v>
      </c>
      <c r="F647" s="408">
        <f>D647*E647</f>
        <v>66</v>
      </c>
      <c r="G647" s="187">
        <f t="shared" si="57"/>
        <v>852453.5650147297</v>
      </c>
      <c r="H647" s="597"/>
    </row>
    <row r="648" spans="1:8" ht="12.75">
      <c r="A648" s="593" t="s">
        <v>1250</v>
      </c>
      <c r="B648" s="594" t="s">
        <v>766</v>
      </c>
      <c r="C648" s="594" t="s">
        <v>221</v>
      </c>
      <c r="D648" s="595">
        <v>1.65</v>
      </c>
      <c r="E648" s="596">
        <v>2</v>
      </c>
      <c r="F648" s="408">
        <f>D648*E648*1.5</f>
        <v>4.949999999999999</v>
      </c>
      <c r="G648" s="187">
        <f t="shared" si="57"/>
        <v>63934.01737610472</v>
      </c>
      <c r="H648" s="597"/>
    </row>
    <row r="649" spans="1:8" ht="12.75">
      <c r="A649" s="593" t="s">
        <v>1215</v>
      </c>
      <c r="B649" s="594" t="s">
        <v>315</v>
      </c>
      <c r="C649" s="594" t="s">
        <v>1203</v>
      </c>
      <c r="D649" s="595">
        <v>1</v>
      </c>
      <c r="E649" s="596">
        <v>26</v>
      </c>
      <c r="F649" s="408">
        <f>D649*E649</f>
        <v>26</v>
      </c>
      <c r="G649" s="187">
        <f t="shared" si="57"/>
        <v>335815.0407633784</v>
      </c>
      <c r="H649" s="597"/>
    </row>
    <row r="650" spans="1:8" ht="12.75">
      <c r="A650" s="593" t="s">
        <v>1215</v>
      </c>
      <c r="B650" s="594" t="s">
        <v>323</v>
      </c>
      <c r="C650" s="594" t="s">
        <v>1203</v>
      </c>
      <c r="D650" s="595">
        <v>1</v>
      </c>
      <c r="E650" s="596">
        <v>13</v>
      </c>
      <c r="F650" s="408">
        <f>D650*E650</f>
        <v>13</v>
      </c>
      <c r="G650" s="187">
        <f t="shared" si="57"/>
        <v>167907.5203816892</v>
      </c>
      <c r="H650" s="597"/>
    </row>
    <row r="651" spans="1:8" ht="12.75">
      <c r="A651" s="593" t="s">
        <v>1215</v>
      </c>
      <c r="B651" s="594" t="s">
        <v>584</v>
      </c>
      <c r="C651" s="594" t="s">
        <v>221</v>
      </c>
      <c r="D651" s="595">
        <v>1</v>
      </c>
      <c r="E651" s="596">
        <v>2</v>
      </c>
      <c r="F651" s="408">
        <f>D651*E651*1.5</f>
        <v>3</v>
      </c>
      <c r="G651" s="187">
        <f t="shared" si="57"/>
        <v>38747.889318851354</v>
      </c>
      <c r="H651" s="597"/>
    </row>
    <row r="652" spans="1:8" ht="12.75">
      <c r="A652" s="598"/>
      <c r="B652" s="599"/>
      <c r="C652" s="599"/>
      <c r="D652" s="600"/>
      <c r="E652" s="599"/>
      <c r="F652" s="408"/>
      <c r="G652" s="187"/>
      <c r="H652" s="601">
        <f>ROUNDUP(SUM(G628:G651)/1000,0)</f>
        <v>19835</v>
      </c>
    </row>
    <row r="653" spans="1:8" ht="12.75">
      <c r="A653" s="900" t="s">
        <v>1251</v>
      </c>
      <c r="B653" s="901"/>
      <c r="C653" s="901"/>
      <c r="D653" s="901"/>
      <c r="E653" s="901"/>
      <c r="F653" s="408"/>
      <c r="G653" s="187"/>
      <c r="H653" s="597"/>
    </row>
    <row r="654" spans="1:8" ht="12.75">
      <c r="A654" s="593" t="s">
        <v>1252</v>
      </c>
      <c r="B654" s="594" t="s">
        <v>291</v>
      </c>
      <c r="C654" s="594" t="s">
        <v>1203</v>
      </c>
      <c r="D654" s="595">
        <v>2.8</v>
      </c>
      <c r="E654" s="596">
        <v>4</v>
      </c>
      <c r="F654" s="408">
        <f aca="true" t="shared" si="58" ref="F654:F668">D654*E654</f>
        <v>11.2</v>
      </c>
      <c r="G654" s="187">
        <f aca="true" t="shared" si="59" ref="G654:G680">F654*$H$1176/$F$1174</f>
        <v>144658.7867903784</v>
      </c>
      <c r="H654" s="597"/>
    </row>
    <row r="655" spans="1:8" ht="12.75">
      <c r="A655" s="593" t="s">
        <v>1252</v>
      </c>
      <c r="B655" s="594" t="s">
        <v>293</v>
      </c>
      <c r="C655" s="594" t="s">
        <v>1203</v>
      </c>
      <c r="D655" s="595">
        <v>1.65</v>
      </c>
      <c r="E655" s="596">
        <v>27</v>
      </c>
      <c r="F655" s="408">
        <f t="shared" si="58"/>
        <v>44.55</v>
      </c>
      <c r="G655" s="187">
        <f t="shared" si="59"/>
        <v>575406.1563849426</v>
      </c>
      <c r="H655" s="597"/>
    </row>
    <row r="656" spans="1:8" ht="12.75">
      <c r="A656" s="593" t="s">
        <v>1252</v>
      </c>
      <c r="B656" s="594" t="s">
        <v>321</v>
      </c>
      <c r="C656" s="594" t="s">
        <v>1203</v>
      </c>
      <c r="D656" s="595">
        <v>1</v>
      </c>
      <c r="E656" s="596">
        <v>91</v>
      </c>
      <c r="F656" s="408">
        <f t="shared" si="58"/>
        <v>91</v>
      </c>
      <c r="G656" s="187">
        <f t="shared" si="59"/>
        <v>1175352.6426718244</v>
      </c>
      <c r="H656" s="597"/>
    </row>
    <row r="657" spans="1:8" ht="12.75">
      <c r="A657" s="593" t="s">
        <v>1252</v>
      </c>
      <c r="B657" s="594" t="s">
        <v>323</v>
      </c>
      <c r="C657" s="594" t="s">
        <v>1203</v>
      </c>
      <c r="D657" s="595">
        <v>1</v>
      </c>
      <c r="E657" s="596">
        <v>13</v>
      </c>
      <c r="F657" s="408">
        <f t="shared" si="58"/>
        <v>13</v>
      </c>
      <c r="G657" s="187">
        <f t="shared" si="59"/>
        <v>167907.5203816892</v>
      </c>
      <c r="H657" s="597"/>
    </row>
    <row r="658" spans="1:8" ht="12.75">
      <c r="A658" s="593" t="s">
        <v>1252</v>
      </c>
      <c r="B658" s="594" t="s">
        <v>325</v>
      </c>
      <c r="C658" s="594" t="s">
        <v>1203</v>
      </c>
      <c r="D658" s="595">
        <v>1</v>
      </c>
      <c r="E658" s="596">
        <v>33</v>
      </c>
      <c r="F658" s="408">
        <f t="shared" si="58"/>
        <v>33</v>
      </c>
      <c r="G658" s="187">
        <f t="shared" si="59"/>
        <v>426226.7825073649</v>
      </c>
      <c r="H658" s="597"/>
    </row>
    <row r="659" spans="1:8" ht="12.75">
      <c r="A659" s="593" t="s">
        <v>1252</v>
      </c>
      <c r="B659" s="594" t="s">
        <v>329</v>
      </c>
      <c r="C659" s="594" t="s">
        <v>1203</v>
      </c>
      <c r="D659" s="595">
        <v>1.2</v>
      </c>
      <c r="E659" s="596">
        <v>18</v>
      </c>
      <c r="F659" s="408">
        <f t="shared" si="58"/>
        <v>21.599999999999998</v>
      </c>
      <c r="G659" s="187">
        <f t="shared" si="59"/>
        <v>278984.8030957297</v>
      </c>
      <c r="H659" s="597"/>
    </row>
    <row r="660" spans="1:8" ht="12.75">
      <c r="A660" s="593" t="s">
        <v>1252</v>
      </c>
      <c r="B660" s="594" t="s">
        <v>772</v>
      </c>
      <c r="C660" s="594" t="s">
        <v>1203</v>
      </c>
      <c r="D660" s="595">
        <v>3.5</v>
      </c>
      <c r="E660" s="596">
        <v>39</v>
      </c>
      <c r="F660" s="408">
        <f t="shared" si="58"/>
        <v>136.5</v>
      </c>
      <c r="G660" s="187">
        <f t="shared" si="59"/>
        <v>1763028.9640077366</v>
      </c>
      <c r="H660" s="597"/>
    </row>
    <row r="661" spans="1:8" ht="12.75">
      <c r="A661" s="593" t="s">
        <v>1252</v>
      </c>
      <c r="B661" s="594" t="s">
        <v>379</v>
      </c>
      <c r="C661" s="594" t="s">
        <v>1204</v>
      </c>
      <c r="D661" s="595">
        <v>1.65</v>
      </c>
      <c r="E661" s="596">
        <v>11</v>
      </c>
      <c r="F661" s="408">
        <f t="shared" si="58"/>
        <v>18.15</v>
      </c>
      <c r="G661" s="187">
        <f t="shared" si="59"/>
        <v>234424.73037905068</v>
      </c>
      <c r="H661" s="597"/>
    </row>
    <row r="662" spans="1:8" ht="12.75">
      <c r="A662" s="593" t="s">
        <v>1252</v>
      </c>
      <c r="B662" s="594" t="s">
        <v>399</v>
      </c>
      <c r="C662" s="594" t="s">
        <v>1204</v>
      </c>
      <c r="D662" s="595">
        <v>1</v>
      </c>
      <c r="E662" s="596">
        <v>28</v>
      </c>
      <c r="F662" s="408">
        <f t="shared" si="58"/>
        <v>28</v>
      </c>
      <c r="G662" s="187">
        <f t="shared" si="59"/>
        <v>361646.966975946</v>
      </c>
      <c r="H662" s="597"/>
    </row>
    <row r="663" spans="1:8" ht="12.75">
      <c r="A663" s="593" t="s">
        <v>1252</v>
      </c>
      <c r="B663" s="594" t="s">
        <v>401</v>
      </c>
      <c r="C663" s="594" t="s">
        <v>1204</v>
      </c>
      <c r="D663" s="595">
        <v>1.2</v>
      </c>
      <c r="E663" s="596">
        <v>18</v>
      </c>
      <c r="F663" s="408">
        <f t="shared" si="58"/>
        <v>21.599999999999998</v>
      </c>
      <c r="G663" s="187">
        <f t="shared" si="59"/>
        <v>278984.8030957297</v>
      </c>
      <c r="H663" s="597"/>
    </row>
    <row r="664" spans="1:8" ht="12.75">
      <c r="A664" s="593" t="s">
        <v>1252</v>
      </c>
      <c r="B664" s="594" t="s">
        <v>409</v>
      </c>
      <c r="C664" s="594" t="s">
        <v>1204</v>
      </c>
      <c r="D664" s="595">
        <v>1.2</v>
      </c>
      <c r="E664" s="596">
        <v>29</v>
      </c>
      <c r="F664" s="408">
        <f t="shared" si="58"/>
        <v>34.8</v>
      </c>
      <c r="G664" s="187">
        <f t="shared" si="59"/>
        <v>449475.5160986757</v>
      </c>
      <c r="H664" s="597"/>
    </row>
    <row r="665" spans="1:8" ht="12.75">
      <c r="A665" s="593" t="s">
        <v>1252</v>
      </c>
      <c r="B665" s="594" t="s">
        <v>423</v>
      </c>
      <c r="C665" s="594" t="s">
        <v>1205</v>
      </c>
      <c r="D665" s="595">
        <v>2.8</v>
      </c>
      <c r="E665" s="596">
        <v>6</v>
      </c>
      <c r="F665" s="408">
        <f t="shared" si="58"/>
        <v>16.799999999999997</v>
      </c>
      <c r="G665" s="187">
        <f t="shared" si="59"/>
        <v>216988.18018556753</v>
      </c>
      <c r="H665" s="597"/>
    </row>
    <row r="666" spans="1:8" ht="12.75">
      <c r="A666" s="593" t="s">
        <v>1252</v>
      </c>
      <c r="B666" s="594" t="s">
        <v>424</v>
      </c>
      <c r="C666" s="594" t="s">
        <v>1205</v>
      </c>
      <c r="D666" s="595">
        <v>1.65</v>
      </c>
      <c r="E666" s="596">
        <v>3</v>
      </c>
      <c r="F666" s="408">
        <f t="shared" si="58"/>
        <v>4.949999999999999</v>
      </c>
      <c r="G666" s="187">
        <f t="shared" si="59"/>
        <v>63934.01737610472</v>
      </c>
      <c r="H666" s="597"/>
    </row>
    <row r="667" spans="1:8" ht="12.75">
      <c r="A667" s="593" t="s">
        <v>1252</v>
      </c>
      <c r="B667" s="594" t="s">
        <v>437</v>
      </c>
      <c r="C667" s="594" t="s">
        <v>1205</v>
      </c>
      <c r="D667" s="595">
        <v>1</v>
      </c>
      <c r="E667" s="596">
        <v>5</v>
      </c>
      <c r="F667" s="408">
        <f t="shared" si="58"/>
        <v>5</v>
      </c>
      <c r="G667" s="187">
        <f t="shared" si="59"/>
        <v>64579.81553141892</v>
      </c>
      <c r="H667" s="597"/>
    </row>
    <row r="668" spans="1:8" ht="12.75">
      <c r="A668" s="593" t="s">
        <v>1252</v>
      </c>
      <c r="B668" s="594" t="s">
        <v>774</v>
      </c>
      <c r="C668" s="594" t="s">
        <v>1205</v>
      </c>
      <c r="D668" s="595">
        <v>3.5</v>
      </c>
      <c r="E668" s="596">
        <v>7</v>
      </c>
      <c r="F668" s="408">
        <f t="shared" si="58"/>
        <v>24.5</v>
      </c>
      <c r="G668" s="187">
        <f t="shared" si="59"/>
        <v>316441.09610395273</v>
      </c>
      <c r="H668" s="597"/>
    </row>
    <row r="669" spans="1:8" ht="12.75">
      <c r="A669" s="593" t="s">
        <v>1252</v>
      </c>
      <c r="B669" s="594" t="s">
        <v>584</v>
      </c>
      <c r="C669" s="594" t="s">
        <v>221</v>
      </c>
      <c r="D669" s="595">
        <v>1</v>
      </c>
      <c r="E669" s="596">
        <v>1</v>
      </c>
      <c r="F669" s="408">
        <f>D669*E669*1.5</f>
        <v>1.5</v>
      </c>
      <c r="G669" s="187">
        <f t="shared" si="59"/>
        <v>19373.944659425677</v>
      </c>
      <c r="H669" s="597"/>
    </row>
    <row r="670" spans="1:8" ht="12.75">
      <c r="A670" s="593" t="s">
        <v>1253</v>
      </c>
      <c r="B670" s="594" t="s">
        <v>647</v>
      </c>
      <c r="C670" s="594" t="s">
        <v>1203</v>
      </c>
      <c r="D670" s="595">
        <v>1</v>
      </c>
      <c r="E670" s="596">
        <v>36</v>
      </c>
      <c r="F670" s="408">
        <f aca="true" t="shared" si="60" ref="F670:F679">D670*E670</f>
        <v>36</v>
      </c>
      <c r="G670" s="187">
        <f t="shared" si="59"/>
        <v>464974.6718262163</v>
      </c>
      <c r="H670" s="597"/>
    </row>
    <row r="671" spans="1:8" ht="12.75">
      <c r="A671" s="593" t="s">
        <v>1253</v>
      </c>
      <c r="B671" s="594" t="s">
        <v>612</v>
      </c>
      <c r="C671" s="594" t="s">
        <v>1203</v>
      </c>
      <c r="D671" s="595">
        <v>1</v>
      </c>
      <c r="E671" s="596">
        <v>85</v>
      </c>
      <c r="F671" s="408">
        <f t="shared" si="60"/>
        <v>85</v>
      </c>
      <c r="G671" s="187">
        <f t="shared" si="59"/>
        <v>1097856.8640341216</v>
      </c>
      <c r="H671" s="597"/>
    </row>
    <row r="672" spans="1:8" ht="12.75">
      <c r="A672" s="593" t="s">
        <v>1253</v>
      </c>
      <c r="B672" s="594" t="s">
        <v>668</v>
      </c>
      <c r="C672" s="594" t="s">
        <v>1203</v>
      </c>
      <c r="D672" s="595">
        <v>1.65</v>
      </c>
      <c r="E672" s="596">
        <v>11</v>
      </c>
      <c r="F672" s="408">
        <f t="shared" si="60"/>
        <v>18.15</v>
      </c>
      <c r="G672" s="187">
        <f t="shared" si="59"/>
        <v>234424.73037905068</v>
      </c>
      <c r="H672" s="597"/>
    </row>
    <row r="673" spans="1:8" ht="12.75">
      <c r="A673" s="593" t="s">
        <v>1253</v>
      </c>
      <c r="B673" s="594" t="s">
        <v>768</v>
      </c>
      <c r="C673" s="594" t="s">
        <v>1203</v>
      </c>
      <c r="D673" s="595">
        <v>1.65</v>
      </c>
      <c r="E673" s="596">
        <v>15</v>
      </c>
      <c r="F673" s="408">
        <f t="shared" si="60"/>
        <v>24.75</v>
      </c>
      <c r="G673" s="187">
        <f t="shared" si="59"/>
        <v>319670.08688052365</v>
      </c>
      <c r="H673" s="597"/>
    </row>
    <row r="674" spans="1:8" ht="12.75">
      <c r="A674" s="593" t="s">
        <v>1253</v>
      </c>
      <c r="B674" s="594" t="s">
        <v>689</v>
      </c>
      <c r="C674" s="594" t="s">
        <v>1204</v>
      </c>
      <c r="D674" s="595">
        <v>1</v>
      </c>
      <c r="E674" s="596">
        <v>93</v>
      </c>
      <c r="F674" s="408">
        <f t="shared" si="60"/>
        <v>93</v>
      </c>
      <c r="G674" s="187">
        <f t="shared" si="59"/>
        <v>1201184.568884392</v>
      </c>
      <c r="H674" s="597"/>
    </row>
    <row r="675" spans="1:8" ht="12.75">
      <c r="A675" s="593" t="s">
        <v>1253</v>
      </c>
      <c r="B675" s="594" t="s">
        <v>619</v>
      </c>
      <c r="C675" s="594" t="s">
        <v>1204</v>
      </c>
      <c r="D675" s="595">
        <v>1</v>
      </c>
      <c r="E675" s="596">
        <v>139</v>
      </c>
      <c r="F675" s="408">
        <f t="shared" si="60"/>
        <v>139</v>
      </c>
      <c r="G675" s="187">
        <f t="shared" si="59"/>
        <v>1795318.871773446</v>
      </c>
      <c r="H675" s="597"/>
    </row>
    <row r="676" spans="1:8" ht="12.75">
      <c r="A676" s="593" t="s">
        <v>1253</v>
      </c>
      <c r="B676" s="594" t="s">
        <v>764</v>
      </c>
      <c r="C676" s="594" t="s">
        <v>1204</v>
      </c>
      <c r="D676" s="595">
        <v>1.65</v>
      </c>
      <c r="E676" s="596">
        <v>7</v>
      </c>
      <c r="F676" s="408">
        <f t="shared" si="60"/>
        <v>11.549999999999999</v>
      </c>
      <c r="G676" s="187">
        <f t="shared" si="59"/>
        <v>149179.3738775777</v>
      </c>
      <c r="H676" s="597"/>
    </row>
    <row r="677" spans="1:8" ht="12.75">
      <c r="A677" s="593" t="s">
        <v>1253</v>
      </c>
      <c r="B677" s="594" t="s">
        <v>627</v>
      </c>
      <c r="C677" s="594" t="s">
        <v>1205</v>
      </c>
      <c r="D677" s="595">
        <v>1</v>
      </c>
      <c r="E677" s="596">
        <v>41</v>
      </c>
      <c r="F677" s="408">
        <f t="shared" si="60"/>
        <v>41</v>
      </c>
      <c r="G677" s="187">
        <f t="shared" si="59"/>
        <v>529554.4873576352</v>
      </c>
      <c r="H677" s="597"/>
    </row>
    <row r="678" spans="1:8" ht="12.75">
      <c r="A678" s="593" t="s">
        <v>1232</v>
      </c>
      <c r="B678" s="594" t="s">
        <v>273</v>
      </c>
      <c r="C678" s="594" t="s">
        <v>1203</v>
      </c>
      <c r="D678" s="595">
        <v>2.25</v>
      </c>
      <c r="E678" s="596">
        <v>11</v>
      </c>
      <c r="F678" s="408">
        <f t="shared" si="60"/>
        <v>24.75</v>
      </c>
      <c r="G678" s="187">
        <f t="shared" si="59"/>
        <v>319670.08688052365</v>
      </c>
      <c r="H678" s="597"/>
    </row>
    <row r="679" spans="1:8" ht="12.75">
      <c r="A679" s="593" t="s">
        <v>1232</v>
      </c>
      <c r="B679" s="594" t="s">
        <v>351</v>
      </c>
      <c r="C679" s="594" t="s">
        <v>1204</v>
      </c>
      <c r="D679" s="595">
        <v>2.25</v>
      </c>
      <c r="E679" s="596">
        <v>5</v>
      </c>
      <c r="F679" s="408">
        <f t="shared" si="60"/>
        <v>11.25</v>
      </c>
      <c r="G679" s="187">
        <f t="shared" si="59"/>
        <v>145304.58494569256</v>
      </c>
      <c r="H679" s="597"/>
    </row>
    <row r="680" spans="1:8" ht="12.75">
      <c r="A680" s="593" t="s">
        <v>1232</v>
      </c>
      <c r="B680" s="594" t="s">
        <v>447</v>
      </c>
      <c r="C680" s="594" t="s">
        <v>221</v>
      </c>
      <c r="D680" s="595">
        <v>2.25</v>
      </c>
      <c r="E680" s="596">
        <v>1</v>
      </c>
      <c r="F680" s="408">
        <f>D680*E680*1.5</f>
        <v>3.375</v>
      </c>
      <c r="G680" s="187">
        <f t="shared" si="59"/>
        <v>43591.37548370777</v>
      </c>
      <c r="H680" s="597"/>
    </row>
    <row r="681" spans="1:8" ht="12.75">
      <c r="A681" s="598"/>
      <c r="B681" s="599"/>
      <c r="C681" s="599"/>
      <c r="D681" s="600"/>
      <c r="E681" s="599"/>
      <c r="F681" s="408"/>
      <c r="G681" s="187"/>
      <c r="H681" s="601">
        <f>ROUNDUP(SUM(G653:G680)/1000,0)</f>
        <v>12839</v>
      </c>
    </row>
    <row r="682" spans="1:8" ht="12.75">
      <c r="A682" s="900" t="s">
        <v>1254</v>
      </c>
      <c r="B682" s="901"/>
      <c r="C682" s="901"/>
      <c r="D682" s="901"/>
      <c r="E682" s="901"/>
      <c r="F682" s="408"/>
      <c r="G682" s="187"/>
      <c r="H682" s="597"/>
    </row>
    <row r="683" spans="1:8" ht="12.75">
      <c r="A683" s="593" t="s">
        <v>1255</v>
      </c>
      <c r="B683" s="594" t="s">
        <v>802</v>
      </c>
      <c r="C683" s="594" t="s">
        <v>1204</v>
      </c>
      <c r="D683" s="595">
        <v>1.65</v>
      </c>
      <c r="E683" s="596">
        <v>444</v>
      </c>
      <c r="F683" s="408">
        <f>D683*E683</f>
        <v>732.5999999999999</v>
      </c>
      <c r="G683" s="187">
        <f aca="true" t="shared" si="61" ref="G683:G712">F683*$H$1176/$F$1174</f>
        <v>9462234.571663499</v>
      </c>
      <c r="H683" s="597"/>
    </row>
    <row r="684" spans="1:8" ht="12.75">
      <c r="A684" s="593" t="s">
        <v>1255</v>
      </c>
      <c r="B684" s="594" t="s">
        <v>803</v>
      </c>
      <c r="C684" s="594" t="s">
        <v>1204</v>
      </c>
      <c r="D684" s="595">
        <v>1.65</v>
      </c>
      <c r="E684" s="596">
        <v>61</v>
      </c>
      <c r="F684" s="408">
        <f>D684*E684</f>
        <v>100.64999999999999</v>
      </c>
      <c r="G684" s="187">
        <f t="shared" si="61"/>
        <v>1299991.6866474627</v>
      </c>
      <c r="H684" s="597"/>
    </row>
    <row r="685" spans="1:8" ht="12.75">
      <c r="A685" s="593" t="s">
        <v>1255</v>
      </c>
      <c r="B685" s="594" t="s">
        <v>805</v>
      </c>
      <c r="C685" s="594" t="s">
        <v>1204</v>
      </c>
      <c r="D685" s="595">
        <v>1.65</v>
      </c>
      <c r="E685" s="596">
        <v>70</v>
      </c>
      <c r="F685" s="408">
        <f>D685*E685</f>
        <v>115.5</v>
      </c>
      <c r="G685" s="187">
        <f t="shared" si="61"/>
        <v>1491793.7387757772</v>
      </c>
      <c r="H685" s="597"/>
    </row>
    <row r="686" spans="1:8" ht="12.75">
      <c r="A686" s="593" t="s">
        <v>1255</v>
      </c>
      <c r="B686" s="594" t="s">
        <v>822</v>
      </c>
      <c r="C686" s="594" t="s">
        <v>221</v>
      </c>
      <c r="D686" s="595">
        <v>1.65</v>
      </c>
      <c r="E686" s="596">
        <v>35</v>
      </c>
      <c r="F686" s="408">
        <f>D686*E686*1.5</f>
        <v>86.625</v>
      </c>
      <c r="G686" s="187">
        <f t="shared" si="61"/>
        <v>1118845.3040818328</v>
      </c>
      <c r="H686" s="597"/>
    </row>
    <row r="687" spans="1:8" ht="12.75">
      <c r="A687" s="593" t="s">
        <v>1255</v>
      </c>
      <c r="B687" s="594" t="s">
        <v>823</v>
      </c>
      <c r="C687" s="594" t="s">
        <v>221</v>
      </c>
      <c r="D687" s="595">
        <v>1.65</v>
      </c>
      <c r="E687" s="596">
        <v>8</v>
      </c>
      <c r="F687" s="408">
        <f>D687*E687*1.5</f>
        <v>19.799999999999997</v>
      </c>
      <c r="G687" s="187">
        <f t="shared" si="61"/>
        <v>255736.06950441888</v>
      </c>
      <c r="H687" s="597"/>
    </row>
    <row r="688" spans="1:8" ht="12.75">
      <c r="A688" s="593" t="s">
        <v>1256</v>
      </c>
      <c r="B688" s="594" t="s">
        <v>776</v>
      </c>
      <c r="C688" s="594" t="s">
        <v>1203</v>
      </c>
      <c r="D688" s="595">
        <v>1.65</v>
      </c>
      <c r="E688" s="596">
        <v>21</v>
      </c>
      <c r="F688" s="408">
        <f>D688*E688</f>
        <v>34.65</v>
      </c>
      <c r="G688" s="187">
        <f t="shared" si="61"/>
        <v>447538.12163273315</v>
      </c>
      <c r="H688" s="597"/>
    </row>
    <row r="689" spans="1:8" ht="12.75">
      <c r="A689" s="593" t="s">
        <v>1256</v>
      </c>
      <c r="B689" s="594" t="s">
        <v>798</v>
      </c>
      <c r="C689" s="594" t="s">
        <v>1204</v>
      </c>
      <c r="D689" s="595">
        <v>1.65</v>
      </c>
      <c r="E689" s="596">
        <v>280</v>
      </c>
      <c r="F689" s="408">
        <f>D689*E689</f>
        <v>462</v>
      </c>
      <c r="G689" s="187">
        <f t="shared" si="61"/>
        <v>5967174.955103109</v>
      </c>
      <c r="H689" s="597"/>
    </row>
    <row r="690" spans="1:8" ht="12.75">
      <c r="A690" s="593" t="s">
        <v>1256</v>
      </c>
      <c r="B690" s="594" t="s">
        <v>809</v>
      </c>
      <c r="C690" s="594" t="s">
        <v>1205</v>
      </c>
      <c r="D690" s="595">
        <v>1.65</v>
      </c>
      <c r="E690" s="596">
        <v>3</v>
      </c>
      <c r="F690" s="408">
        <f>D690*E690</f>
        <v>4.949999999999999</v>
      </c>
      <c r="G690" s="187">
        <f t="shared" si="61"/>
        <v>63934.01737610472</v>
      </c>
      <c r="H690" s="597"/>
    </row>
    <row r="691" spans="1:8" ht="12.75">
      <c r="A691" s="593" t="s">
        <v>1256</v>
      </c>
      <c r="B691" s="594" t="s">
        <v>819</v>
      </c>
      <c r="C691" s="594" t="s">
        <v>221</v>
      </c>
      <c r="D691" s="595">
        <v>1.65</v>
      </c>
      <c r="E691" s="596">
        <v>28</v>
      </c>
      <c r="F691" s="408">
        <f>D691*E691*1.5</f>
        <v>69.3</v>
      </c>
      <c r="G691" s="187">
        <f t="shared" si="61"/>
        <v>895076.2432654663</v>
      </c>
      <c r="H691" s="597"/>
    </row>
    <row r="692" spans="1:8" ht="12.75">
      <c r="A692" s="593" t="s">
        <v>1257</v>
      </c>
      <c r="B692" s="594" t="s">
        <v>604</v>
      </c>
      <c r="C692" s="594" t="s">
        <v>1203</v>
      </c>
      <c r="D692" s="595">
        <v>1.65</v>
      </c>
      <c r="E692" s="596">
        <v>608</v>
      </c>
      <c r="F692" s="408">
        <f>D692*E692</f>
        <v>1003.1999999999999</v>
      </c>
      <c r="G692" s="187">
        <f t="shared" si="61"/>
        <v>12957294.188223891</v>
      </c>
      <c r="H692" s="597"/>
    </row>
    <row r="693" spans="1:8" ht="12.75">
      <c r="A693" s="593" t="s">
        <v>1257</v>
      </c>
      <c r="B693" s="594" t="s">
        <v>800</v>
      </c>
      <c r="C693" s="594" t="s">
        <v>1204</v>
      </c>
      <c r="D693" s="595">
        <v>1.65</v>
      </c>
      <c r="E693" s="596">
        <v>338</v>
      </c>
      <c r="F693" s="408">
        <f>D693*E693</f>
        <v>557.6999999999999</v>
      </c>
      <c r="G693" s="187">
        <f t="shared" si="61"/>
        <v>7203232.624374465</v>
      </c>
      <c r="H693" s="597"/>
    </row>
    <row r="694" spans="1:8" ht="12.75">
      <c r="A694" s="593" t="s">
        <v>1257</v>
      </c>
      <c r="B694" s="594" t="s">
        <v>625</v>
      </c>
      <c r="C694" s="594" t="s">
        <v>1205</v>
      </c>
      <c r="D694" s="595">
        <v>1.65</v>
      </c>
      <c r="E694" s="596">
        <v>61</v>
      </c>
      <c r="F694" s="408">
        <f>D694*E694</f>
        <v>100.64999999999999</v>
      </c>
      <c r="G694" s="187">
        <f t="shared" si="61"/>
        <v>1299991.6866474627</v>
      </c>
      <c r="H694" s="597"/>
    </row>
    <row r="695" spans="1:8" ht="12.75">
      <c r="A695" s="593" t="s">
        <v>1257</v>
      </c>
      <c r="B695" s="594" t="s">
        <v>820</v>
      </c>
      <c r="C695" s="594" t="s">
        <v>221</v>
      </c>
      <c r="D695" s="595">
        <v>1.65</v>
      </c>
      <c r="E695" s="596">
        <v>53</v>
      </c>
      <c r="F695" s="408">
        <f>D695*E695*1.5</f>
        <v>131.17499999999998</v>
      </c>
      <c r="G695" s="187">
        <f t="shared" si="61"/>
        <v>1694251.4604667753</v>
      </c>
      <c r="H695" s="597"/>
    </row>
    <row r="696" spans="1:8" ht="12.75">
      <c r="A696" s="593" t="s">
        <v>1258</v>
      </c>
      <c r="B696" s="594" t="s">
        <v>790</v>
      </c>
      <c r="C696" s="594" t="s">
        <v>1203</v>
      </c>
      <c r="D696" s="595">
        <v>1.65</v>
      </c>
      <c r="E696" s="596">
        <v>26</v>
      </c>
      <c r="F696" s="408">
        <f>D696*E696</f>
        <v>42.9</v>
      </c>
      <c r="G696" s="187">
        <f t="shared" si="61"/>
        <v>554094.8172595743</v>
      </c>
      <c r="H696" s="597"/>
    </row>
    <row r="697" spans="1:8" ht="12.75">
      <c r="A697" s="593" t="s">
        <v>1258</v>
      </c>
      <c r="B697" s="594" t="s">
        <v>792</v>
      </c>
      <c r="C697" s="594" t="s">
        <v>1203</v>
      </c>
      <c r="D697" s="595">
        <v>2.25</v>
      </c>
      <c r="E697" s="596">
        <v>4</v>
      </c>
      <c r="F697" s="408">
        <f>D697*E697</f>
        <v>9</v>
      </c>
      <c r="G697" s="187">
        <f t="shared" si="61"/>
        <v>116243.66795655407</v>
      </c>
      <c r="H697" s="597"/>
    </row>
    <row r="698" spans="1:8" ht="12.75">
      <c r="A698" s="593" t="s">
        <v>1258</v>
      </c>
      <c r="B698" s="594" t="s">
        <v>806</v>
      </c>
      <c r="C698" s="594" t="s">
        <v>1204</v>
      </c>
      <c r="D698" s="595">
        <v>1.65</v>
      </c>
      <c r="E698" s="596">
        <v>159</v>
      </c>
      <c r="F698" s="408">
        <f>D698*E698</f>
        <v>262.34999999999997</v>
      </c>
      <c r="G698" s="187">
        <f t="shared" si="61"/>
        <v>3388502.9209335507</v>
      </c>
      <c r="H698" s="597"/>
    </row>
    <row r="699" spans="1:8" ht="12.75">
      <c r="A699" s="593" t="s">
        <v>1258</v>
      </c>
      <c r="B699" s="594" t="s">
        <v>811</v>
      </c>
      <c r="C699" s="594" t="s">
        <v>1205</v>
      </c>
      <c r="D699" s="595">
        <v>1.65</v>
      </c>
      <c r="E699" s="596">
        <v>22</v>
      </c>
      <c r="F699" s="408">
        <f>D699*E699</f>
        <v>36.3</v>
      </c>
      <c r="G699" s="187">
        <f t="shared" si="61"/>
        <v>468849.46075810137</v>
      </c>
      <c r="H699" s="597"/>
    </row>
    <row r="700" spans="1:8" ht="12.75">
      <c r="A700" s="593" t="s">
        <v>1258</v>
      </c>
      <c r="B700" s="594" t="s">
        <v>812</v>
      </c>
      <c r="C700" s="594" t="s">
        <v>1205</v>
      </c>
      <c r="D700" s="595">
        <v>2.25</v>
      </c>
      <c r="E700" s="596">
        <v>16</v>
      </c>
      <c r="F700" s="408">
        <f>D700*E700</f>
        <v>36</v>
      </c>
      <c r="G700" s="187">
        <f t="shared" si="61"/>
        <v>464974.6718262163</v>
      </c>
      <c r="H700" s="597"/>
    </row>
    <row r="701" spans="1:8" ht="12.75">
      <c r="A701" s="593" t="s">
        <v>1258</v>
      </c>
      <c r="B701" s="594" t="s">
        <v>824</v>
      </c>
      <c r="C701" s="594" t="s">
        <v>221</v>
      </c>
      <c r="D701" s="595">
        <v>2.25</v>
      </c>
      <c r="E701" s="596">
        <v>12</v>
      </c>
      <c r="F701" s="408">
        <f>D701*E701*1.5</f>
        <v>40.5</v>
      </c>
      <c r="G701" s="187">
        <f t="shared" si="61"/>
        <v>523096.50580449327</v>
      </c>
      <c r="H701" s="597"/>
    </row>
    <row r="702" spans="1:8" ht="12.75">
      <c r="A702" s="593" t="s">
        <v>1258</v>
      </c>
      <c r="B702" s="594" t="s">
        <v>825</v>
      </c>
      <c r="C702" s="594" t="s">
        <v>221</v>
      </c>
      <c r="D702" s="595">
        <v>1.65</v>
      </c>
      <c r="E702" s="596">
        <v>7</v>
      </c>
      <c r="F702" s="408">
        <f>D702*E702*1.5</f>
        <v>17.325</v>
      </c>
      <c r="G702" s="187">
        <f t="shared" si="61"/>
        <v>223769.06081636657</v>
      </c>
      <c r="H702" s="597"/>
    </row>
    <row r="703" spans="1:8" ht="12.75">
      <c r="A703" s="593" t="s">
        <v>1259</v>
      </c>
      <c r="B703" s="594" t="s">
        <v>794</v>
      </c>
      <c r="C703" s="594" t="s">
        <v>1203</v>
      </c>
      <c r="D703" s="595">
        <v>2.8</v>
      </c>
      <c r="E703" s="596">
        <v>82</v>
      </c>
      <c r="F703" s="408">
        <f>D703*E703</f>
        <v>229.6</v>
      </c>
      <c r="G703" s="187">
        <f t="shared" si="61"/>
        <v>2965505.129202757</v>
      </c>
      <c r="H703" s="597"/>
    </row>
    <row r="704" spans="1:8" ht="12.75">
      <c r="A704" s="593" t="s">
        <v>1259</v>
      </c>
      <c r="B704" s="594" t="s">
        <v>808</v>
      </c>
      <c r="C704" s="594" t="s">
        <v>1204</v>
      </c>
      <c r="D704" s="595">
        <v>2.8</v>
      </c>
      <c r="E704" s="596">
        <v>69</v>
      </c>
      <c r="F704" s="408">
        <f>D704*E704</f>
        <v>193.2</v>
      </c>
      <c r="G704" s="187">
        <f t="shared" si="61"/>
        <v>2495364.0721340273</v>
      </c>
      <c r="H704" s="597"/>
    </row>
    <row r="705" spans="1:8" ht="12.75">
      <c r="A705" s="593" t="s">
        <v>1259</v>
      </c>
      <c r="B705" s="594" t="s">
        <v>815</v>
      </c>
      <c r="C705" s="594" t="s">
        <v>1205</v>
      </c>
      <c r="D705" s="595">
        <v>2.8</v>
      </c>
      <c r="E705" s="596">
        <v>7</v>
      </c>
      <c r="F705" s="408">
        <f>D705*E705</f>
        <v>19.599999999999998</v>
      </c>
      <c r="G705" s="187">
        <f t="shared" si="61"/>
        <v>253152.87688316213</v>
      </c>
      <c r="H705" s="597"/>
    </row>
    <row r="706" spans="1:8" ht="12.75">
      <c r="A706" s="593" t="s">
        <v>1259</v>
      </c>
      <c r="B706" s="594" t="s">
        <v>827</v>
      </c>
      <c r="C706" s="594" t="s">
        <v>221</v>
      </c>
      <c r="D706" s="595">
        <v>2.8</v>
      </c>
      <c r="E706" s="596">
        <v>28</v>
      </c>
      <c r="F706" s="408">
        <f>D706*E706*1.5</f>
        <v>117.6</v>
      </c>
      <c r="G706" s="187">
        <f t="shared" si="61"/>
        <v>1518917.261298973</v>
      </c>
      <c r="H706" s="597"/>
    </row>
    <row r="707" spans="1:8" ht="12.75">
      <c r="A707" s="593" t="s">
        <v>1260</v>
      </c>
      <c r="B707" s="594" t="s">
        <v>780</v>
      </c>
      <c r="C707" s="594" t="s">
        <v>1203</v>
      </c>
      <c r="D707" s="595">
        <v>2.25</v>
      </c>
      <c r="E707" s="596">
        <v>122</v>
      </c>
      <c r="F707" s="408">
        <f>D707*E707</f>
        <v>274.5</v>
      </c>
      <c r="G707" s="187">
        <f t="shared" si="61"/>
        <v>3545431.8726748987</v>
      </c>
      <c r="H707" s="597"/>
    </row>
    <row r="708" spans="1:8" ht="12.75">
      <c r="A708" s="593" t="s">
        <v>1260</v>
      </c>
      <c r="B708" s="594" t="s">
        <v>801</v>
      </c>
      <c r="C708" s="594" t="s">
        <v>1204</v>
      </c>
      <c r="D708" s="595">
        <v>2.25</v>
      </c>
      <c r="E708" s="596">
        <v>116</v>
      </c>
      <c r="F708" s="408">
        <f>D708*E708</f>
        <v>261</v>
      </c>
      <c r="G708" s="187">
        <f t="shared" si="61"/>
        <v>3371066.3707400677</v>
      </c>
      <c r="H708" s="597"/>
    </row>
    <row r="709" spans="1:8" ht="12.75">
      <c r="A709" s="593" t="s">
        <v>1260</v>
      </c>
      <c r="B709" s="594" t="s">
        <v>810</v>
      </c>
      <c r="C709" s="594" t="s">
        <v>1205</v>
      </c>
      <c r="D709" s="595">
        <v>2.25</v>
      </c>
      <c r="E709" s="596">
        <v>1</v>
      </c>
      <c r="F709" s="408">
        <f>D709*E709</f>
        <v>2.25</v>
      </c>
      <c r="G709" s="187">
        <f t="shared" si="61"/>
        <v>29060.916989138517</v>
      </c>
      <c r="H709" s="597"/>
    </row>
    <row r="710" spans="1:8" ht="12.75">
      <c r="A710" s="593" t="s">
        <v>1260</v>
      </c>
      <c r="B710" s="594" t="s">
        <v>821</v>
      </c>
      <c r="C710" s="594" t="s">
        <v>221</v>
      </c>
      <c r="D710" s="595">
        <v>2.25</v>
      </c>
      <c r="E710" s="596">
        <v>5</v>
      </c>
      <c r="F710" s="408">
        <f>D710*E710*1.5</f>
        <v>16.875</v>
      </c>
      <c r="G710" s="187">
        <f t="shared" si="61"/>
        <v>217956.87741853888</v>
      </c>
      <c r="H710" s="597"/>
    </row>
    <row r="711" spans="1:8" ht="12.75">
      <c r="A711" s="593" t="s">
        <v>1261</v>
      </c>
      <c r="B711" s="594" t="s">
        <v>796</v>
      </c>
      <c r="C711" s="594" t="s">
        <v>1203</v>
      </c>
      <c r="D711" s="595">
        <v>2.25</v>
      </c>
      <c r="E711" s="596">
        <v>40</v>
      </c>
      <c r="F711" s="408">
        <f>D711*E711</f>
        <v>90</v>
      </c>
      <c r="G711" s="187">
        <f t="shared" si="61"/>
        <v>1162436.6795655405</v>
      </c>
      <c r="H711" s="597"/>
    </row>
    <row r="712" spans="1:8" ht="12.75">
      <c r="A712" s="593" t="s">
        <v>1232</v>
      </c>
      <c r="B712" s="594" t="s">
        <v>343</v>
      </c>
      <c r="C712" s="594" t="s">
        <v>1203</v>
      </c>
      <c r="D712" s="595">
        <v>1.2</v>
      </c>
      <c r="E712" s="596">
        <v>81</v>
      </c>
      <c r="F712" s="408">
        <f>D712*E712</f>
        <v>97.2</v>
      </c>
      <c r="G712" s="187">
        <f t="shared" si="61"/>
        <v>1255431.613930784</v>
      </c>
      <c r="H712" s="597"/>
    </row>
    <row r="713" spans="1:8" ht="12.75">
      <c r="A713" s="598"/>
      <c r="B713" s="599"/>
      <c r="C713" s="599"/>
      <c r="D713" s="600"/>
      <c r="E713" s="599"/>
      <c r="F713" s="408"/>
      <c r="G713" s="187"/>
      <c r="H713" s="601">
        <f>ROUNDUP(SUM(G682:G712)/1000,0)</f>
        <v>66711</v>
      </c>
    </row>
    <row r="714" spans="1:8" ht="12.75">
      <c r="A714" s="900" t="s">
        <v>1262</v>
      </c>
      <c r="B714" s="901"/>
      <c r="C714" s="901"/>
      <c r="D714" s="901"/>
      <c r="E714" s="901"/>
      <c r="F714" s="408"/>
      <c r="G714" s="187"/>
      <c r="H714" s="597"/>
    </row>
    <row r="715" spans="1:8" ht="12.75">
      <c r="A715" s="593" t="s">
        <v>1263</v>
      </c>
      <c r="B715" s="594" t="s">
        <v>829</v>
      </c>
      <c r="C715" s="594" t="s">
        <v>1203</v>
      </c>
      <c r="D715" s="595">
        <v>2.8</v>
      </c>
      <c r="E715" s="596">
        <v>4</v>
      </c>
      <c r="F715" s="408">
        <f>D715*E715</f>
        <v>11.2</v>
      </c>
      <c r="G715" s="187">
        <f aca="true" t="shared" si="62" ref="G715:G737">F715*$H$1176/$F$1174</f>
        <v>144658.7867903784</v>
      </c>
      <c r="H715" s="597"/>
    </row>
    <row r="716" spans="1:8" ht="12.75">
      <c r="A716" s="593" t="s">
        <v>1263</v>
      </c>
      <c r="B716" s="594" t="s">
        <v>854</v>
      </c>
      <c r="C716" s="594" t="s">
        <v>1204</v>
      </c>
      <c r="D716" s="595">
        <v>2.8</v>
      </c>
      <c r="E716" s="596">
        <v>31</v>
      </c>
      <c r="F716" s="408">
        <f>D716*E716</f>
        <v>86.8</v>
      </c>
      <c r="G716" s="187">
        <f t="shared" si="62"/>
        <v>1121105.5976254325</v>
      </c>
      <c r="H716" s="597"/>
    </row>
    <row r="717" spans="1:8" ht="12.75">
      <c r="A717" s="593" t="s">
        <v>1263</v>
      </c>
      <c r="B717" s="594" t="s">
        <v>858</v>
      </c>
      <c r="C717" s="594" t="s">
        <v>1204</v>
      </c>
      <c r="D717" s="595">
        <v>2.8</v>
      </c>
      <c r="E717" s="596">
        <v>48</v>
      </c>
      <c r="F717" s="408">
        <f>D717*E717</f>
        <v>134.39999999999998</v>
      </c>
      <c r="G717" s="187">
        <f t="shared" si="62"/>
        <v>1735905.4414845402</v>
      </c>
      <c r="H717" s="597"/>
    </row>
    <row r="718" spans="1:8" ht="12.75">
      <c r="A718" s="593" t="s">
        <v>1263</v>
      </c>
      <c r="B718" s="594" t="s">
        <v>629</v>
      </c>
      <c r="C718" s="594" t="s">
        <v>221</v>
      </c>
      <c r="D718" s="595">
        <v>2.8</v>
      </c>
      <c r="E718" s="596">
        <v>10</v>
      </c>
      <c r="F718" s="408">
        <f>D718*E718*1.5</f>
        <v>42</v>
      </c>
      <c r="G718" s="187">
        <f t="shared" si="62"/>
        <v>542470.450463919</v>
      </c>
      <c r="H718" s="597"/>
    </row>
    <row r="719" spans="1:8" ht="12.75">
      <c r="A719" s="593" t="s">
        <v>1263</v>
      </c>
      <c r="B719" s="594" t="s">
        <v>864</v>
      </c>
      <c r="C719" s="594" t="s">
        <v>221</v>
      </c>
      <c r="D719" s="595">
        <v>2.8</v>
      </c>
      <c r="E719" s="596">
        <v>9</v>
      </c>
      <c r="F719" s="408">
        <f>D719*E719*1.5</f>
        <v>37.8</v>
      </c>
      <c r="G719" s="187">
        <f t="shared" si="62"/>
        <v>488223.4054175271</v>
      </c>
      <c r="H719" s="597"/>
    </row>
    <row r="720" spans="1:8" ht="12.75">
      <c r="A720" s="593" t="s">
        <v>1263</v>
      </c>
      <c r="B720" s="594" t="s">
        <v>867</v>
      </c>
      <c r="C720" s="594" t="s">
        <v>221</v>
      </c>
      <c r="D720" s="595">
        <v>2.8</v>
      </c>
      <c r="E720" s="596">
        <v>7</v>
      </c>
      <c r="F720" s="408">
        <f>D720*E720*1.5</f>
        <v>29.4</v>
      </c>
      <c r="G720" s="187">
        <f t="shared" si="62"/>
        <v>379729.3153247433</v>
      </c>
      <c r="H720" s="597"/>
    </row>
    <row r="721" spans="1:8" ht="12.75">
      <c r="A721" s="593" t="s">
        <v>1264</v>
      </c>
      <c r="B721" s="594" t="s">
        <v>831</v>
      </c>
      <c r="C721" s="594" t="s">
        <v>1203</v>
      </c>
      <c r="D721" s="595">
        <v>2.8</v>
      </c>
      <c r="E721" s="596">
        <v>11</v>
      </c>
      <c r="F721" s="408">
        <f>D721*E721</f>
        <v>30.799999999999997</v>
      </c>
      <c r="G721" s="187">
        <f t="shared" si="62"/>
        <v>397811.6636735405</v>
      </c>
      <c r="H721" s="597"/>
    </row>
    <row r="722" spans="1:8" ht="12.75">
      <c r="A722" s="593" t="s">
        <v>1264</v>
      </c>
      <c r="B722" s="594" t="s">
        <v>855</v>
      </c>
      <c r="C722" s="594" t="s">
        <v>1204</v>
      </c>
      <c r="D722" s="595">
        <v>2.8</v>
      </c>
      <c r="E722" s="596">
        <v>41</v>
      </c>
      <c r="F722" s="408">
        <f>D722*E722</f>
        <v>114.8</v>
      </c>
      <c r="G722" s="187">
        <f t="shared" si="62"/>
        <v>1482752.5646013785</v>
      </c>
      <c r="H722" s="597"/>
    </row>
    <row r="723" spans="1:8" ht="12.75">
      <c r="A723" s="593" t="s">
        <v>1264</v>
      </c>
      <c r="B723" s="594" t="s">
        <v>861</v>
      </c>
      <c r="C723" s="594" t="s">
        <v>1204</v>
      </c>
      <c r="D723" s="595">
        <v>2.8</v>
      </c>
      <c r="E723" s="596">
        <v>30</v>
      </c>
      <c r="F723" s="408">
        <f>D723*E723</f>
        <v>84</v>
      </c>
      <c r="G723" s="187">
        <f t="shared" si="62"/>
        <v>1084940.900927838</v>
      </c>
      <c r="H723" s="597"/>
    </row>
    <row r="724" spans="1:8" ht="12.75">
      <c r="A724" s="593" t="s">
        <v>1264</v>
      </c>
      <c r="B724" s="594" t="s">
        <v>865</v>
      </c>
      <c r="C724" s="594" t="s">
        <v>221</v>
      </c>
      <c r="D724" s="595">
        <v>2.8</v>
      </c>
      <c r="E724" s="596">
        <v>4</v>
      </c>
      <c r="F724" s="408">
        <f>D724*E724*1.5</f>
        <v>16.799999999999997</v>
      </c>
      <c r="G724" s="187">
        <f t="shared" si="62"/>
        <v>216988.18018556753</v>
      </c>
      <c r="H724" s="597"/>
    </row>
    <row r="725" spans="1:8" ht="12.75">
      <c r="A725" s="593" t="s">
        <v>1264</v>
      </c>
      <c r="B725" s="594" t="s">
        <v>869</v>
      </c>
      <c r="C725" s="594" t="s">
        <v>221</v>
      </c>
      <c r="D725" s="595">
        <v>2.8</v>
      </c>
      <c r="E725" s="596">
        <v>5</v>
      </c>
      <c r="F725" s="408">
        <f>D725*E725*1.5</f>
        <v>21</v>
      </c>
      <c r="G725" s="187">
        <f t="shared" si="62"/>
        <v>271235.2252319595</v>
      </c>
      <c r="H725" s="597"/>
    </row>
    <row r="726" spans="1:8" ht="12.75">
      <c r="A726" s="593" t="s">
        <v>1265</v>
      </c>
      <c r="B726" s="594" t="s">
        <v>847</v>
      </c>
      <c r="C726" s="594" t="s">
        <v>1203</v>
      </c>
      <c r="D726" s="595">
        <v>2.8</v>
      </c>
      <c r="E726" s="596">
        <v>17</v>
      </c>
      <c r="F726" s="408">
        <f>D726*E726</f>
        <v>47.599999999999994</v>
      </c>
      <c r="G726" s="187">
        <f t="shared" si="62"/>
        <v>614799.843859108</v>
      </c>
      <c r="H726" s="597"/>
    </row>
    <row r="727" spans="1:8" ht="12.75">
      <c r="A727" s="593" t="s">
        <v>1265</v>
      </c>
      <c r="B727" s="594" t="s">
        <v>859</v>
      </c>
      <c r="C727" s="594" t="s">
        <v>1204</v>
      </c>
      <c r="D727" s="595">
        <v>2.8</v>
      </c>
      <c r="E727" s="596">
        <v>63</v>
      </c>
      <c r="F727" s="408">
        <f>D727*E727</f>
        <v>176.39999999999998</v>
      </c>
      <c r="G727" s="187">
        <f t="shared" si="62"/>
        <v>2278375.891948459</v>
      </c>
      <c r="H727" s="597"/>
    </row>
    <row r="728" spans="1:8" ht="12.75">
      <c r="A728" s="593" t="s">
        <v>1265</v>
      </c>
      <c r="B728" s="594" t="s">
        <v>863</v>
      </c>
      <c r="C728" s="594" t="s">
        <v>1204</v>
      </c>
      <c r="D728" s="595">
        <v>2.8</v>
      </c>
      <c r="E728" s="596">
        <v>68</v>
      </c>
      <c r="F728" s="408">
        <f>D728*E728</f>
        <v>190.39999999999998</v>
      </c>
      <c r="G728" s="187">
        <f t="shared" si="62"/>
        <v>2459199.375436432</v>
      </c>
      <c r="H728" s="597"/>
    </row>
    <row r="729" spans="1:8" ht="12.75">
      <c r="A729" s="593" t="s">
        <v>1265</v>
      </c>
      <c r="B729" s="594" t="s">
        <v>629</v>
      </c>
      <c r="C729" s="594" t="s">
        <v>221</v>
      </c>
      <c r="D729" s="595">
        <v>2.8</v>
      </c>
      <c r="E729" s="596">
        <v>8</v>
      </c>
      <c r="F729" s="408">
        <f>D729*E729*1.5</f>
        <v>33.599999999999994</v>
      </c>
      <c r="G729" s="187">
        <f t="shared" si="62"/>
        <v>433976.36037113506</v>
      </c>
      <c r="H729" s="597"/>
    </row>
    <row r="730" spans="1:8" ht="12.75">
      <c r="A730" s="593" t="s">
        <v>1265</v>
      </c>
      <c r="B730" s="594" t="s">
        <v>483</v>
      </c>
      <c r="C730" s="594" t="s">
        <v>221</v>
      </c>
      <c r="D730" s="595">
        <v>2.8</v>
      </c>
      <c r="E730" s="596">
        <v>1</v>
      </c>
      <c r="F730" s="408">
        <f>D730*E730*1.5</f>
        <v>4.199999999999999</v>
      </c>
      <c r="G730" s="187">
        <f t="shared" si="62"/>
        <v>54247.04504639188</v>
      </c>
      <c r="H730" s="597"/>
    </row>
    <row r="731" spans="1:8" ht="12.75">
      <c r="A731" s="593" t="s">
        <v>1265</v>
      </c>
      <c r="B731" s="594" t="s">
        <v>868</v>
      </c>
      <c r="C731" s="594" t="s">
        <v>221</v>
      </c>
      <c r="D731" s="595">
        <v>2.8</v>
      </c>
      <c r="E731" s="596">
        <v>5</v>
      </c>
      <c r="F731" s="408">
        <f>D731*E731*1.5</f>
        <v>21</v>
      </c>
      <c r="G731" s="187">
        <f t="shared" si="62"/>
        <v>271235.2252319595</v>
      </c>
      <c r="H731" s="597"/>
    </row>
    <row r="732" spans="1:8" ht="12.75">
      <c r="A732" s="593" t="s">
        <v>1265</v>
      </c>
      <c r="B732" s="594" t="s">
        <v>870</v>
      </c>
      <c r="C732" s="594" t="s">
        <v>221</v>
      </c>
      <c r="D732" s="595">
        <v>2.8</v>
      </c>
      <c r="E732" s="596">
        <v>11</v>
      </c>
      <c r="F732" s="408">
        <f>D732*E732*1.5</f>
        <v>46.199999999999996</v>
      </c>
      <c r="G732" s="187">
        <f t="shared" si="62"/>
        <v>596717.4955103107</v>
      </c>
      <c r="H732" s="597"/>
    </row>
    <row r="733" spans="1:8" ht="12.75">
      <c r="A733" s="593" t="s">
        <v>1266</v>
      </c>
      <c r="B733" s="594" t="s">
        <v>856</v>
      </c>
      <c r="C733" s="594" t="s">
        <v>1204</v>
      </c>
      <c r="D733" s="595">
        <v>2.8</v>
      </c>
      <c r="E733" s="596">
        <v>38</v>
      </c>
      <c r="F733" s="408">
        <f>D733*E733</f>
        <v>106.39999999999999</v>
      </c>
      <c r="G733" s="187">
        <f t="shared" si="62"/>
        <v>1374258.4745085945</v>
      </c>
      <c r="H733" s="597"/>
    </row>
    <row r="734" spans="1:8" ht="12.75">
      <c r="A734" s="593" t="s">
        <v>1266</v>
      </c>
      <c r="B734" s="594" t="s">
        <v>448</v>
      </c>
      <c r="C734" s="594" t="s">
        <v>221</v>
      </c>
      <c r="D734" s="595">
        <v>1.65</v>
      </c>
      <c r="E734" s="596">
        <v>1</v>
      </c>
      <c r="F734" s="408">
        <f>D734*E734*1.5</f>
        <v>2.4749999999999996</v>
      </c>
      <c r="G734" s="187">
        <f t="shared" si="62"/>
        <v>31967.00868805236</v>
      </c>
      <c r="H734" s="597"/>
    </row>
    <row r="735" spans="1:8" ht="12.75">
      <c r="A735" s="593" t="s">
        <v>1266</v>
      </c>
      <c r="B735" s="594" t="s">
        <v>629</v>
      </c>
      <c r="C735" s="594" t="s">
        <v>221</v>
      </c>
      <c r="D735" s="595">
        <v>2.8</v>
      </c>
      <c r="E735" s="596">
        <v>9</v>
      </c>
      <c r="F735" s="408">
        <f>D735*E735*1.5</f>
        <v>37.8</v>
      </c>
      <c r="G735" s="187">
        <f t="shared" si="62"/>
        <v>488223.4054175271</v>
      </c>
      <c r="H735" s="597"/>
    </row>
    <row r="736" spans="1:8" ht="12.75">
      <c r="A736" s="593" t="s">
        <v>1266</v>
      </c>
      <c r="B736" s="594" t="s">
        <v>866</v>
      </c>
      <c r="C736" s="594" t="s">
        <v>221</v>
      </c>
      <c r="D736" s="595">
        <v>2.8</v>
      </c>
      <c r="E736" s="596">
        <v>13</v>
      </c>
      <c r="F736" s="408">
        <f>D736*E736*1.5</f>
        <v>54.599999999999994</v>
      </c>
      <c r="G736" s="187">
        <f t="shared" si="62"/>
        <v>705211.5856030945</v>
      </c>
      <c r="H736" s="597"/>
    </row>
    <row r="737" spans="1:8" ht="12.75">
      <c r="A737" s="593" t="s">
        <v>1232</v>
      </c>
      <c r="B737" s="594" t="s">
        <v>343</v>
      </c>
      <c r="C737" s="594" t="s">
        <v>1203</v>
      </c>
      <c r="D737" s="595">
        <v>1.2</v>
      </c>
      <c r="E737" s="596">
        <v>26</v>
      </c>
      <c r="F737" s="408">
        <f>D737*E737</f>
        <v>31.2</v>
      </c>
      <c r="G737" s="187">
        <f t="shared" si="62"/>
        <v>402978.0489160541</v>
      </c>
      <c r="H737" s="597"/>
    </row>
    <row r="738" spans="1:8" ht="12.75">
      <c r="A738" s="598"/>
      <c r="B738" s="599"/>
      <c r="C738" s="599"/>
      <c r="D738" s="600"/>
      <c r="E738" s="599"/>
      <c r="F738" s="408"/>
      <c r="G738" s="187"/>
      <c r="H738" s="601">
        <f>ROUNDUP(SUM(G714:G737)/1000,0)</f>
        <v>17578</v>
      </c>
    </row>
    <row r="739" spans="1:8" ht="12.75">
      <c r="A739" s="900" t="s">
        <v>1267</v>
      </c>
      <c r="B739" s="901"/>
      <c r="C739" s="901"/>
      <c r="D739" s="901"/>
      <c r="E739" s="901"/>
      <c r="F739" s="408"/>
      <c r="G739" s="187"/>
      <c r="H739" s="597"/>
    </row>
    <row r="740" spans="1:8" ht="12.75">
      <c r="A740" s="593" t="s">
        <v>1268</v>
      </c>
      <c r="B740" s="594" t="s">
        <v>776</v>
      </c>
      <c r="C740" s="594" t="s">
        <v>1203</v>
      </c>
      <c r="D740" s="595">
        <v>1.65</v>
      </c>
      <c r="E740" s="596">
        <v>6</v>
      </c>
      <c r="F740" s="408">
        <f>D740*E740</f>
        <v>9.899999999999999</v>
      </c>
      <c r="G740" s="187">
        <f aca="true" t="shared" si="63" ref="G740:G771">F740*$H$1176/$F$1174</f>
        <v>127868.03475220944</v>
      </c>
      <c r="H740" s="597"/>
    </row>
    <row r="741" spans="1:8" ht="12.75">
      <c r="A741" s="593" t="s">
        <v>1268</v>
      </c>
      <c r="B741" s="594" t="s">
        <v>798</v>
      </c>
      <c r="C741" s="594" t="s">
        <v>1204</v>
      </c>
      <c r="D741" s="595">
        <v>1.65</v>
      </c>
      <c r="E741" s="596">
        <v>93</v>
      </c>
      <c r="F741" s="408">
        <f>D741*E741</f>
        <v>153.45</v>
      </c>
      <c r="G741" s="187">
        <f t="shared" si="63"/>
        <v>1981954.5386592469</v>
      </c>
      <c r="H741" s="597"/>
    </row>
    <row r="742" spans="1:8" ht="12.75">
      <c r="A742" s="593" t="s">
        <v>1268</v>
      </c>
      <c r="B742" s="594" t="s">
        <v>809</v>
      </c>
      <c r="C742" s="594" t="s">
        <v>1205</v>
      </c>
      <c r="D742" s="595">
        <v>1.65</v>
      </c>
      <c r="E742" s="596">
        <v>16</v>
      </c>
      <c r="F742" s="408">
        <f>D742*E742</f>
        <v>26.4</v>
      </c>
      <c r="G742" s="187">
        <f t="shared" si="63"/>
        <v>340981.42600589193</v>
      </c>
      <c r="H742" s="597"/>
    </row>
    <row r="743" spans="1:8" ht="12.75">
      <c r="A743" s="593" t="s">
        <v>1268</v>
      </c>
      <c r="B743" s="594" t="s">
        <v>819</v>
      </c>
      <c r="C743" s="594" t="s">
        <v>221</v>
      </c>
      <c r="D743" s="595">
        <v>1.65</v>
      </c>
      <c r="E743" s="596">
        <v>12</v>
      </c>
      <c r="F743" s="408">
        <f>D743*E743*1.5</f>
        <v>29.699999999999996</v>
      </c>
      <c r="G743" s="187">
        <f t="shared" si="63"/>
        <v>383604.1042566284</v>
      </c>
      <c r="H743" s="597"/>
    </row>
    <row r="744" spans="1:8" ht="12.75">
      <c r="A744" s="593" t="s">
        <v>1257</v>
      </c>
      <c r="B744" s="594" t="s">
        <v>604</v>
      </c>
      <c r="C744" s="594" t="s">
        <v>1203</v>
      </c>
      <c r="D744" s="595">
        <v>1.65</v>
      </c>
      <c r="E744" s="596">
        <v>241</v>
      </c>
      <c r="F744" s="408">
        <f>D744*E744</f>
        <v>397.65</v>
      </c>
      <c r="G744" s="187">
        <f t="shared" si="63"/>
        <v>5136032.729213747</v>
      </c>
      <c r="H744" s="597"/>
    </row>
    <row r="745" spans="1:8" ht="12.75">
      <c r="A745" s="593" t="s">
        <v>1257</v>
      </c>
      <c r="B745" s="594" t="s">
        <v>875</v>
      </c>
      <c r="C745" s="594" t="s">
        <v>1203</v>
      </c>
      <c r="D745" s="595">
        <v>1.65</v>
      </c>
      <c r="E745" s="596">
        <v>44</v>
      </c>
      <c r="F745" s="408">
        <f>D745*E745</f>
        <v>72.6</v>
      </c>
      <c r="G745" s="187">
        <f t="shared" si="63"/>
        <v>937698.9215162027</v>
      </c>
      <c r="H745" s="597"/>
    </row>
    <row r="746" spans="1:8" ht="12.75">
      <c r="A746" s="593" t="s">
        <v>1257</v>
      </c>
      <c r="B746" s="594" t="s">
        <v>800</v>
      </c>
      <c r="C746" s="594" t="s">
        <v>1204</v>
      </c>
      <c r="D746" s="595">
        <v>1.65</v>
      </c>
      <c r="E746" s="596">
        <v>226</v>
      </c>
      <c r="F746" s="408">
        <f>D746*E746</f>
        <v>372.9</v>
      </c>
      <c r="G746" s="187">
        <f t="shared" si="63"/>
        <v>4816362.6423332235</v>
      </c>
      <c r="H746" s="597"/>
    </row>
    <row r="747" spans="1:8" ht="12.75">
      <c r="A747" s="593" t="s">
        <v>1257</v>
      </c>
      <c r="B747" s="594" t="s">
        <v>625</v>
      </c>
      <c r="C747" s="594" t="s">
        <v>1205</v>
      </c>
      <c r="D747" s="595">
        <v>1.65</v>
      </c>
      <c r="E747" s="596">
        <v>19</v>
      </c>
      <c r="F747" s="408">
        <f>D747*E747</f>
        <v>31.349999999999998</v>
      </c>
      <c r="G747" s="187">
        <f t="shared" si="63"/>
        <v>404915.4433819966</v>
      </c>
      <c r="H747" s="597"/>
    </row>
    <row r="748" spans="1:8" ht="12.75">
      <c r="A748" s="593" t="s">
        <v>1257</v>
      </c>
      <c r="B748" s="594" t="s">
        <v>820</v>
      </c>
      <c r="C748" s="594" t="s">
        <v>221</v>
      </c>
      <c r="D748" s="595">
        <v>1.65</v>
      </c>
      <c r="E748" s="596">
        <v>19</v>
      </c>
      <c r="F748" s="408">
        <f>D748*E748*1.5</f>
        <v>47.025</v>
      </c>
      <c r="G748" s="187">
        <f t="shared" si="63"/>
        <v>607373.165072995</v>
      </c>
      <c r="H748" s="597"/>
    </row>
    <row r="749" spans="1:8" ht="12.75">
      <c r="A749" s="593" t="s">
        <v>1269</v>
      </c>
      <c r="B749" s="594" t="s">
        <v>680</v>
      </c>
      <c r="C749" s="594" t="s">
        <v>1203</v>
      </c>
      <c r="D749" s="595">
        <v>1</v>
      </c>
      <c r="E749" s="596">
        <v>36</v>
      </c>
      <c r="F749" s="408">
        <f>D749*E749</f>
        <v>36</v>
      </c>
      <c r="G749" s="187">
        <f t="shared" si="63"/>
        <v>464974.6718262163</v>
      </c>
      <c r="H749" s="597"/>
    </row>
    <row r="750" spans="1:8" ht="12.75">
      <c r="A750" s="593" t="s">
        <v>1269</v>
      </c>
      <c r="B750" s="594" t="s">
        <v>397</v>
      </c>
      <c r="C750" s="594" t="s">
        <v>1204</v>
      </c>
      <c r="D750" s="595">
        <v>1</v>
      </c>
      <c r="E750" s="596">
        <v>277</v>
      </c>
      <c r="F750" s="408">
        <f>D750*E750</f>
        <v>277</v>
      </c>
      <c r="G750" s="187">
        <f t="shared" si="63"/>
        <v>3577721.7804406085</v>
      </c>
      <c r="H750" s="597"/>
    </row>
    <row r="751" spans="1:8" ht="12.75">
      <c r="A751" s="593" t="s">
        <v>1269</v>
      </c>
      <c r="B751" s="594" t="s">
        <v>582</v>
      </c>
      <c r="C751" s="594" t="s">
        <v>221</v>
      </c>
      <c r="D751" s="595">
        <v>1</v>
      </c>
      <c r="E751" s="596">
        <v>13</v>
      </c>
      <c r="F751" s="408">
        <f>D751*E751*1.5</f>
        <v>19.5</v>
      </c>
      <c r="G751" s="187">
        <f t="shared" si="63"/>
        <v>251861.2805725338</v>
      </c>
      <c r="H751" s="597"/>
    </row>
    <row r="752" spans="1:8" ht="12.75">
      <c r="A752" s="593" t="s">
        <v>1215</v>
      </c>
      <c r="B752" s="594" t="s">
        <v>307</v>
      </c>
      <c r="C752" s="594" t="s">
        <v>1203</v>
      </c>
      <c r="D752" s="595">
        <v>1</v>
      </c>
      <c r="E752" s="596">
        <v>203</v>
      </c>
      <c r="F752" s="408">
        <f aca="true" t="shared" si="64" ref="F752:F761">D752*E752</f>
        <v>203</v>
      </c>
      <c r="G752" s="187">
        <f t="shared" si="63"/>
        <v>2621940.5105756084</v>
      </c>
      <c r="H752" s="597"/>
    </row>
    <row r="753" spans="1:8" ht="12.75">
      <c r="A753" s="593" t="s">
        <v>1215</v>
      </c>
      <c r="B753" s="594" t="s">
        <v>315</v>
      </c>
      <c r="C753" s="594" t="s">
        <v>1203</v>
      </c>
      <c r="D753" s="595">
        <v>1</v>
      </c>
      <c r="E753" s="596">
        <v>51</v>
      </c>
      <c r="F753" s="408">
        <f t="shared" si="64"/>
        <v>51</v>
      </c>
      <c r="G753" s="187">
        <f t="shared" si="63"/>
        <v>658714.1184204731</v>
      </c>
      <c r="H753" s="597"/>
    </row>
    <row r="754" spans="1:8" ht="12.75">
      <c r="A754" s="593" t="s">
        <v>1215</v>
      </c>
      <c r="B754" s="594" t="s">
        <v>317</v>
      </c>
      <c r="C754" s="594" t="s">
        <v>1203</v>
      </c>
      <c r="D754" s="595">
        <v>1</v>
      </c>
      <c r="E754" s="596">
        <v>22</v>
      </c>
      <c r="F754" s="408">
        <f t="shared" si="64"/>
        <v>22</v>
      </c>
      <c r="G754" s="187">
        <f t="shared" si="63"/>
        <v>284151.1883382433</v>
      </c>
      <c r="H754" s="597"/>
    </row>
    <row r="755" spans="1:8" ht="12.75">
      <c r="A755" s="593" t="s">
        <v>1215</v>
      </c>
      <c r="B755" s="594" t="s">
        <v>323</v>
      </c>
      <c r="C755" s="594" t="s">
        <v>1203</v>
      </c>
      <c r="D755" s="595">
        <v>1</v>
      </c>
      <c r="E755" s="596">
        <v>39</v>
      </c>
      <c r="F755" s="408">
        <f t="shared" si="64"/>
        <v>39</v>
      </c>
      <c r="G755" s="187">
        <f t="shared" si="63"/>
        <v>503722.5611450676</v>
      </c>
      <c r="H755" s="597"/>
    </row>
    <row r="756" spans="1:8" ht="12.75">
      <c r="A756" s="593" t="s">
        <v>1215</v>
      </c>
      <c r="B756" s="594" t="s">
        <v>329</v>
      </c>
      <c r="C756" s="594" t="s">
        <v>1203</v>
      </c>
      <c r="D756" s="595">
        <v>1.2</v>
      </c>
      <c r="E756" s="596">
        <v>109</v>
      </c>
      <c r="F756" s="408">
        <f t="shared" si="64"/>
        <v>130.79999999999998</v>
      </c>
      <c r="G756" s="187">
        <f t="shared" si="63"/>
        <v>1689407.9743019189</v>
      </c>
      <c r="H756" s="597"/>
    </row>
    <row r="757" spans="1:8" ht="12.75">
      <c r="A757" s="593" t="s">
        <v>1215</v>
      </c>
      <c r="B757" s="594" t="s">
        <v>890</v>
      </c>
      <c r="C757" s="594" t="s">
        <v>1205</v>
      </c>
      <c r="D757" s="595">
        <v>1.65</v>
      </c>
      <c r="E757" s="596">
        <v>5</v>
      </c>
      <c r="F757" s="408">
        <f t="shared" si="64"/>
        <v>8.25</v>
      </c>
      <c r="G757" s="187">
        <f t="shared" si="63"/>
        <v>106556.69562684122</v>
      </c>
      <c r="H757" s="597"/>
    </row>
    <row r="758" spans="1:8" ht="12.75">
      <c r="A758" s="593" t="s">
        <v>1215</v>
      </c>
      <c r="B758" s="594" t="s">
        <v>430</v>
      </c>
      <c r="C758" s="594" t="s">
        <v>1205</v>
      </c>
      <c r="D758" s="595">
        <v>1</v>
      </c>
      <c r="E758" s="596">
        <v>83</v>
      </c>
      <c r="F758" s="408">
        <f t="shared" si="64"/>
        <v>83</v>
      </c>
      <c r="G758" s="187">
        <f t="shared" si="63"/>
        <v>1072024.937821554</v>
      </c>
      <c r="H758" s="597"/>
    </row>
    <row r="759" spans="1:8" ht="12.75">
      <c r="A759" s="593" t="s">
        <v>1215</v>
      </c>
      <c r="B759" s="594" t="s">
        <v>433</v>
      </c>
      <c r="C759" s="594" t="s">
        <v>1205</v>
      </c>
      <c r="D759" s="595">
        <v>1</v>
      </c>
      <c r="E759" s="596">
        <v>19</v>
      </c>
      <c r="F759" s="408">
        <f t="shared" si="64"/>
        <v>19</v>
      </c>
      <c r="G759" s="187">
        <f t="shared" si="63"/>
        <v>245403.2990193919</v>
      </c>
      <c r="H759" s="597"/>
    </row>
    <row r="760" spans="1:8" ht="12.75">
      <c r="A760" s="593" t="s">
        <v>1215</v>
      </c>
      <c r="B760" s="594" t="s">
        <v>434</v>
      </c>
      <c r="C760" s="594" t="s">
        <v>1205</v>
      </c>
      <c r="D760" s="595">
        <v>1</v>
      </c>
      <c r="E760" s="596">
        <v>22</v>
      </c>
      <c r="F760" s="408">
        <f t="shared" si="64"/>
        <v>22</v>
      </c>
      <c r="G760" s="187">
        <f t="shared" si="63"/>
        <v>284151.1883382433</v>
      </c>
      <c r="H760" s="597"/>
    </row>
    <row r="761" spans="1:8" ht="12.75">
      <c r="A761" s="593" t="s">
        <v>1215</v>
      </c>
      <c r="B761" s="594" t="s">
        <v>437</v>
      </c>
      <c r="C761" s="594" t="s">
        <v>1205</v>
      </c>
      <c r="D761" s="595">
        <v>1</v>
      </c>
      <c r="E761" s="596">
        <v>11</v>
      </c>
      <c r="F761" s="408">
        <f t="shared" si="64"/>
        <v>11</v>
      </c>
      <c r="G761" s="187">
        <f t="shared" si="63"/>
        <v>142075.59416912164</v>
      </c>
      <c r="H761" s="597"/>
    </row>
    <row r="762" spans="1:8" ht="12.75">
      <c r="A762" s="593" t="s">
        <v>1215</v>
      </c>
      <c r="B762" s="594" t="s">
        <v>898</v>
      </c>
      <c r="C762" s="594" t="s">
        <v>221</v>
      </c>
      <c r="D762" s="595">
        <v>1</v>
      </c>
      <c r="E762" s="596">
        <v>2</v>
      </c>
      <c r="F762" s="408">
        <f>D762*E762*1.5</f>
        <v>3</v>
      </c>
      <c r="G762" s="187">
        <f t="shared" si="63"/>
        <v>38747.889318851354</v>
      </c>
      <c r="H762" s="597"/>
    </row>
    <row r="763" spans="1:8" ht="12.75">
      <c r="A763" s="593" t="s">
        <v>1215</v>
      </c>
      <c r="B763" s="594" t="s">
        <v>579</v>
      </c>
      <c r="C763" s="594" t="s">
        <v>221</v>
      </c>
      <c r="D763" s="595">
        <v>1</v>
      </c>
      <c r="E763" s="596">
        <v>2</v>
      </c>
      <c r="F763" s="408">
        <f>D763*E763*1.5</f>
        <v>3</v>
      </c>
      <c r="G763" s="187">
        <f t="shared" si="63"/>
        <v>38747.889318851354</v>
      </c>
      <c r="H763" s="597"/>
    </row>
    <row r="764" spans="1:8" ht="12.75">
      <c r="A764" s="593" t="s">
        <v>1249</v>
      </c>
      <c r="B764" s="594" t="s">
        <v>277</v>
      </c>
      <c r="C764" s="594" t="s">
        <v>1203</v>
      </c>
      <c r="D764" s="595">
        <v>1.65</v>
      </c>
      <c r="E764" s="596">
        <v>38</v>
      </c>
      <c r="F764" s="408">
        <f aca="true" t="shared" si="65" ref="F764:F787">D764*E764</f>
        <v>62.699999999999996</v>
      </c>
      <c r="G764" s="187">
        <f t="shared" si="63"/>
        <v>809830.8867639932</v>
      </c>
      <c r="H764" s="597"/>
    </row>
    <row r="765" spans="1:8" ht="12.75">
      <c r="A765" s="593" t="s">
        <v>1249</v>
      </c>
      <c r="B765" s="594" t="s">
        <v>335</v>
      </c>
      <c r="C765" s="594" t="s">
        <v>1203</v>
      </c>
      <c r="D765" s="595">
        <v>1.65</v>
      </c>
      <c r="E765" s="596">
        <v>20</v>
      </c>
      <c r="F765" s="408">
        <f t="shared" si="65"/>
        <v>33</v>
      </c>
      <c r="G765" s="187">
        <f t="shared" si="63"/>
        <v>426226.7825073649</v>
      </c>
      <c r="H765" s="597"/>
    </row>
    <row r="766" spans="1:8" ht="12.75">
      <c r="A766" s="593" t="s">
        <v>1249</v>
      </c>
      <c r="B766" s="594" t="s">
        <v>614</v>
      </c>
      <c r="C766" s="594" t="s">
        <v>1203</v>
      </c>
      <c r="D766" s="595">
        <v>1</v>
      </c>
      <c r="E766" s="596">
        <v>54</v>
      </c>
      <c r="F766" s="408">
        <f t="shared" si="65"/>
        <v>54</v>
      </c>
      <c r="G766" s="187">
        <f t="shared" si="63"/>
        <v>697462.0077393244</v>
      </c>
      <c r="H766" s="597"/>
    </row>
    <row r="767" spans="1:8" ht="12.75">
      <c r="A767" s="593" t="s">
        <v>1249</v>
      </c>
      <c r="B767" s="594" t="s">
        <v>883</v>
      </c>
      <c r="C767" s="594" t="s">
        <v>1203</v>
      </c>
      <c r="D767" s="595">
        <v>1.2</v>
      </c>
      <c r="E767" s="596">
        <v>19</v>
      </c>
      <c r="F767" s="408">
        <f t="shared" si="65"/>
        <v>22.8</v>
      </c>
      <c r="G767" s="187">
        <f t="shared" si="63"/>
        <v>294483.9588232703</v>
      </c>
      <c r="H767" s="597"/>
    </row>
    <row r="768" spans="1:8" ht="12.75">
      <c r="A768" s="593" t="s">
        <v>1249</v>
      </c>
      <c r="B768" s="594" t="s">
        <v>649</v>
      </c>
      <c r="C768" s="594" t="s">
        <v>1203</v>
      </c>
      <c r="D768" s="595">
        <v>3.5</v>
      </c>
      <c r="E768" s="596">
        <v>1</v>
      </c>
      <c r="F768" s="408">
        <f t="shared" si="65"/>
        <v>3.5</v>
      </c>
      <c r="G768" s="187">
        <f t="shared" si="63"/>
        <v>45205.87087199325</v>
      </c>
      <c r="H768" s="597"/>
    </row>
    <row r="769" spans="1:8" ht="12.75">
      <c r="A769" s="593" t="s">
        <v>1249</v>
      </c>
      <c r="B769" s="594" t="s">
        <v>407</v>
      </c>
      <c r="C769" s="594" t="s">
        <v>1204</v>
      </c>
      <c r="D769" s="595">
        <v>1.2</v>
      </c>
      <c r="E769" s="596">
        <v>262</v>
      </c>
      <c r="F769" s="408">
        <f t="shared" si="65"/>
        <v>314.4</v>
      </c>
      <c r="G769" s="187">
        <f t="shared" si="63"/>
        <v>4060778.8006156217</v>
      </c>
      <c r="H769" s="597"/>
    </row>
    <row r="770" spans="1:8" ht="12.75">
      <c r="A770" s="593" t="s">
        <v>1249</v>
      </c>
      <c r="B770" s="594" t="s">
        <v>409</v>
      </c>
      <c r="C770" s="594" t="s">
        <v>1204</v>
      </c>
      <c r="D770" s="595">
        <v>1.2</v>
      </c>
      <c r="E770" s="596">
        <v>145</v>
      </c>
      <c r="F770" s="408">
        <f t="shared" si="65"/>
        <v>174</v>
      </c>
      <c r="G770" s="187">
        <f t="shared" si="63"/>
        <v>2247377.5804933785</v>
      </c>
      <c r="H770" s="597"/>
    </row>
    <row r="771" spans="1:8" ht="12.75">
      <c r="A771" s="593" t="s">
        <v>1249</v>
      </c>
      <c r="B771" s="594" t="s">
        <v>436</v>
      </c>
      <c r="C771" s="594" t="s">
        <v>1205</v>
      </c>
      <c r="D771" s="595">
        <v>1</v>
      </c>
      <c r="E771" s="596">
        <v>35</v>
      </c>
      <c r="F771" s="408">
        <f t="shared" si="65"/>
        <v>35</v>
      </c>
      <c r="G771" s="187">
        <f t="shared" si="63"/>
        <v>452058.7087199325</v>
      </c>
      <c r="H771" s="597"/>
    </row>
    <row r="772" spans="1:8" ht="12.75">
      <c r="A772" s="593" t="s">
        <v>1270</v>
      </c>
      <c r="B772" s="594" t="s">
        <v>647</v>
      </c>
      <c r="C772" s="594" t="s">
        <v>1203</v>
      </c>
      <c r="D772" s="595">
        <v>1</v>
      </c>
      <c r="E772" s="596">
        <v>46</v>
      </c>
      <c r="F772" s="408">
        <f t="shared" si="65"/>
        <v>46</v>
      </c>
      <c r="G772" s="187">
        <f aca="true" t="shared" si="66" ref="G772:G792">F772*$H$1176/$F$1174</f>
        <v>594134.3028890541</v>
      </c>
      <c r="H772" s="597"/>
    </row>
    <row r="773" spans="1:8" ht="12.75">
      <c r="A773" s="593" t="s">
        <v>1270</v>
      </c>
      <c r="B773" s="594" t="s">
        <v>612</v>
      </c>
      <c r="C773" s="594" t="s">
        <v>1203</v>
      </c>
      <c r="D773" s="595">
        <v>1</v>
      </c>
      <c r="E773" s="596">
        <v>204</v>
      </c>
      <c r="F773" s="408">
        <f t="shared" si="65"/>
        <v>204</v>
      </c>
      <c r="G773" s="187">
        <f t="shared" si="66"/>
        <v>2634856.4736818923</v>
      </c>
      <c r="H773" s="597"/>
    </row>
    <row r="774" spans="1:8" ht="12.75">
      <c r="A774" s="593" t="s">
        <v>1270</v>
      </c>
      <c r="B774" s="594" t="s">
        <v>619</v>
      </c>
      <c r="C774" s="594" t="s">
        <v>1204</v>
      </c>
      <c r="D774" s="595">
        <v>1</v>
      </c>
      <c r="E774" s="596">
        <v>83</v>
      </c>
      <c r="F774" s="408">
        <f t="shared" si="65"/>
        <v>83</v>
      </c>
      <c r="G774" s="187">
        <f t="shared" si="66"/>
        <v>1072024.937821554</v>
      </c>
      <c r="H774" s="597"/>
    </row>
    <row r="775" spans="1:8" ht="12.75">
      <c r="A775" s="593" t="s">
        <v>1270</v>
      </c>
      <c r="B775" s="594" t="s">
        <v>627</v>
      </c>
      <c r="C775" s="594" t="s">
        <v>1205</v>
      </c>
      <c r="D775" s="595">
        <v>1</v>
      </c>
      <c r="E775" s="596">
        <v>50</v>
      </c>
      <c r="F775" s="408">
        <f t="shared" si="65"/>
        <v>50</v>
      </c>
      <c r="G775" s="187">
        <f t="shared" si="66"/>
        <v>645798.1553141893</v>
      </c>
      <c r="H775" s="597"/>
    </row>
    <row r="776" spans="1:8" ht="12.75">
      <c r="A776" s="593" t="s">
        <v>1271</v>
      </c>
      <c r="B776" s="594" t="s">
        <v>273</v>
      </c>
      <c r="C776" s="594" t="s">
        <v>1203</v>
      </c>
      <c r="D776" s="595">
        <v>2.25</v>
      </c>
      <c r="E776" s="596">
        <v>12</v>
      </c>
      <c r="F776" s="408">
        <f t="shared" si="65"/>
        <v>27</v>
      </c>
      <c r="G776" s="187">
        <f t="shared" si="66"/>
        <v>348731.0038696622</v>
      </c>
      <c r="H776" s="597"/>
    </row>
    <row r="777" spans="1:8" ht="12.75">
      <c r="A777" s="593" t="s">
        <v>1271</v>
      </c>
      <c r="B777" s="594" t="s">
        <v>877</v>
      </c>
      <c r="C777" s="594" t="s">
        <v>1203</v>
      </c>
      <c r="D777" s="595">
        <v>1.65</v>
      </c>
      <c r="E777" s="596">
        <v>14</v>
      </c>
      <c r="F777" s="408">
        <f t="shared" si="65"/>
        <v>23.099999999999998</v>
      </c>
      <c r="G777" s="187">
        <f t="shared" si="66"/>
        <v>298358.7477551554</v>
      </c>
      <c r="H777" s="597"/>
    </row>
    <row r="778" spans="1:8" ht="12.75">
      <c r="A778" s="593" t="s">
        <v>1271</v>
      </c>
      <c r="B778" s="594" t="s">
        <v>853</v>
      </c>
      <c r="C778" s="594" t="s">
        <v>1203</v>
      </c>
      <c r="D778" s="595">
        <v>1.65</v>
      </c>
      <c r="E778" s="596">
        <v>72</v>
      </c>
      <c r="F778" s="408">
        <f t="shared" si="65"/>
        <v>118.8</v>
      </c>
      <c r="G778" s="187">
        <f t="shared" si="66"/>
        <v>1534416.4170265137</v>
      </c>
      <c r="H778" s="597"/>
    </row>
    <row r="779" spans="1:8" ht="12.75">
      <c r="A779" s="593" t="s">
        <v>1271</v>
      </c>
      <c r="B779" s="594" t="s">
        <v>879</v>
      </c>
      <c r="C779" s="594" t="s">
        <v>1203</v>
      </c>
      <c r="D779" s="595">
        <v>1.65</v>
      </c>
      <c r="E779" s="596">
        <v>42</v>
      </c>
      <c r="F779" s="408">
        <f t="shared" si="65"/>
        <v>69.3</v>
      </c>
      <c r="G779" s="187">
        <f t="shared" si="66"/>
        <v>895076.2432654663</v>
      </c>
      <c r="H779" s="597"/>
    </row>
    <row r="780" spans="1:8" ht="12.75">
      <c r="A780" s="593" t="s">
        <v>1271</v>
      </c>
      <c r="B780" s="594" t="s">
        <v>351</v>
      </c>
      <c r="C780" s="594" t="s">
        <v>1204</v>
      </c>
      <c r="D780" s="595">
        <v>2.25</v>
      </c>
      <c r="E780" s="596">
        <v>2</v>
      </c>
      <c r="F780" s="408">
        <f t="shared" si="65"/>
        <v>4.5</v>
      </c>
      <c r="G780" s="187">
        <f t="shared" si="66"/>
        <v>58121.833978277034</v>
      </c>
      <c r="H780" s="597"/>
    </row>
    <row r="781" spans="1:8" ht="12.75">
      <c r="A781" s="593" t="s">
        <v>1271</v>
      </c>
      <c r="B781" s="594" t="s">
        <v>887</v>
      </c>
      <c r="C781" s="594" t="s">
        <v>1204</v>
      </c>
      <c r="D781" s="595">
        <v>1.65</v>
      </c>
      <c r="E781" s="596">
        <v>14</v>
      </c>
      <c r="F781" s="408">
        <f t="shared" si="65"/>
        <v>23.099999999999998</v>
      </c>
      <c r="G781" s="187">
        <f t="shared" si="66"/>
        <v>298358.7477551554</v>
      </c>
      <c r="H781" s="597"/>
    </row>
    <row r="782" spans="1:8" ht="12.75">
      <c r="A782" s="593" t="s">
        <v>1271</v>
      </c>
      <c r="B782" s="594" t="s">
        <v>888</v>
      </c>
      <c r="C782" s="594" t="s">
        <v>1204</v>
      </c>
      <c r="D782" s="595">
        <v>1.65</v>
      </c>
      <c r="E782" s="596">
        <v>70</v>
      </c>
      <c r="F782" s="408">
        <f t="shared" si="65"/>
        <v>115.5</v>
      </c>
      <c r="G782" s="187">
        <f t="shared" si="66"/>
        <v>1491793.7387757772</v>
      </c>
      <c r="H782" s="597"/>
    </row>
    <row r="783" spans="1:8" ht="12.75">
      <c r="A783" s="593" t="s">
        <v>1271</v>
      </c>
      <c r="B783" s="594" t="s">
        <v>889</v>
      </c>
      <c r="C783" s="594" t="s">
        <v>1204</v>
      </c>
      <c r="D783" s="595">
        <v>1.65</v>
      </c>
      <c r="E783" s="596">
        <v>52</v>
      </c>
      <c r="F783" s="408">
        <f t="shared" si="65"/>
        <v>85.8</v>
      </c>
      <c r="G783" s="187">
        <f t="shared" si="66"/>
        <v>1108189.6345191486</v>
      </c>
      <c r="H783" s="597"/>
    </row>
    <row r="784" spans="1:8" ht="12.75">
      <c r="A784" s="593" t="s">
        <v>1271</v>
      </c>
      <c r="B784" s="594" t="s">
        <v>414</v>
      </c>
      <c r="C784" s="594" t="s">
        <v>1205</v>
      </c>
      <c r="D784" s="595">
        <v>2.25</v>
      </c>
      <c r="E784" s="596">
        <v>4</v>
      </c>
      <c r="F784" s="408">
        <f t="shared" si="65"/>
        <v>9</v>
      </c>
      <c r="G784" s="187">
        <f t="shared" si="66"/>
        <v>116243.66795655407</v>
      </c>
      <c r="H784" s="597"/>
    </row>
    <row r="785" spans="1:8" ht="12.75">
      <c r="A785" s="593" t="s">
        <v>1271</v>
      </c>
      <c r="B785" s="594" t="s">
        <v>892</v>
      </c>
      <c r="C785" s="594" t="s">
        <v>1205</v>
      </c>
      <c r="D785" s="595">
        <v>1.65</v>
      </c>
      <c r="E785" s="596">
        <v>6</v>
      </c>
      <c r="F785" s="408">
        <f t="shared" si="65"/>
        <v>9.899999999999999</v>
      </c>
      <c r="G785" s="187">
        <f t="shared" si="66"/>
        <v>127868.03475220944</v>
      </c>
      <c r="H785" s="597"/>
    </row>
    <row r="786" spans="1:8" ht="12.75">
      <c r="A786" s="593" t="s">
        <v>1271</v>
      </c>
      <c r="B786" s="594" t="s">
        <v>893</v>
      </c>
      <c r="C786" s="594" t="s">
        <v>1205</v>
      </c>
      <c r="D786" s="595">
        <v>1.65</v>
      </c>
      <c r="E786" s="596">
        <v>10</v>
      </c>
      <c r="F786" s="408">
        <f t="shared" si="65"/>
        <v>16.5</v>
      </c>
      <c r="G786" s="187">
        <f t="shared" si="66"/>
        <v>213113.39125368244</v>
      </c>
      <c r="H786" s="597"/>
    </row>
    <row r="787" spans="1:8" ht="12.75">
      <c r="A787" s="593" t="s">
        <v>1271</v>
      </c>
      <c r="B787" s="594" t="s">
        <v>894</v>
      </c>
      <c r="C787" s="594" t="s">
        <v>1205</v>
      </c>
      <c r="D787" s="595">
        <v>1.65</v>
      </c>
      <c r="E787" s="596">
        <v>6</v>
      </c>
      <c r="F787" s="408">
        <f t="shared" si="65"/>
        <v>9.899999999999999</v>
      </c>
      <c r="G787" s="187">
        <f t="shared" si="66"/>
        <v>127868.03475220944</v>
      </c>
      <c r="H787" s="597"/>
    </row>
    <row r="788" spans="1:8" ht="12.75">
      <c r="A788" s="593" t="s">
        <v>1271</v>
      </c>
      <c r="B788" s="594" t="s">
        <v>448</v>
      </c>
      <c r="C788" s="594" t="s">
        <v>221</v>
      </c>
      <c r="D788" s="595">
        <v>1.65</v>
      </c>
      <c r="E788" s="596">
        <v>2</v>
      </c>
      <c r="F788" s="408">
        <f>D788*E788*1.5</f>
        <v>4.949999999999999</v>
      </c>
      <c r="G788" s="187">
        <f t="shared" si="66"/>
        <v>63934.01737610472</v>
      </c>
      <c r="H788" s="597"/>
    </row>
    <row r="789" spans="1:8" ht="12.75">
      <c r="A789" s="593" t="s">
        <v>1271</v>
      </c>
      <c r="B789" s="594" t="s">
        <v>825</v>
      </c>
      <c r="C789" s="594" t="s">
        <v>221</v>
      </c>
      <c r="D789" s="595">
        <v>1.65</v>
      </c>
      <c r="E789" s="596">
        <v>6</v>
      </c>
      <c r="F789" s="408">
        <f>D789*E789*1.5</f>
        <v>14.849999999999998</v>
      </c>
      <c r="G789" s="187">
        <f t="shared" si="66"/>
        <v>191802.0521283142</v>
      </c>
      <c r="H789" s="597"/>
    </row>
    <row r="790" spans="1:8" ht="12.75">
      <c r="A790" s="593" t="s">
        <v>1271</v>
      </c>
      <c r="B790" s="594" t="s">
        <v>897</v>
      </c>
      <c r="C790" s="594" t="s">
        <v>221</v>
      </c>
      <c r="D790" s="595">
        <v>1.65</v>
      </c>
      <c r="E790" s="596">
        <v>13</v>
      </c>
      <c r="F790" s="408">
        <f>D790*E790*1.5</f>
        <v>32.175</v>
      </c>
      <c r="G790" s="187">
        <f t="shared" si="66"/>
        <v>415571.11294468073</v>
      </c>
      <c r="H790" s="597"/>
    </row>
    <row r="791" spans="1:8" ht="12.75">
      <c r="A791" s="593" t="s">
        <v>1232</v>
      </c>
      <c r="B791" s="594" t="s">
        <v>649</v>
      </c>
      <c r="C791" s="594" t="s">
        <v>1203</v>
      </c>
      <c r="D791" s="595">
        <v>3.5</v>
      </c>
      <c r="E791" s="596">
        <v>15</v>
      </c>
      <c r="F791" s="408">
        <f>D791*E791</f>
        <v>52.5</v>
      </c>
      <c r="G791" s="187">
        <f t="shared" si="66"/>
        <v>678088.0630798987</v>
      </c>
      <c r="H791" s="597"/>
    </row>
    <row r="792" spans="1:8" ht="12.75">
      <c r="A792" s="593" t="s">
        <v>1232</v>
      </c>
      <c r="B792" s="594" t="s">
        <v>885</v>
      </c>
      <c r="C792" s="594" t="s">
        <v>1203</v>
      </c>
      <c r="D792" s="595">
        <v>3.5</v>
      </c>
      <c r="E792" s="596">
        <v>10</v>
      </c>
      <c r="F792" s="408">
        <f>D792*E792</f>
        <v>35</v>
      </c>
      <c r="G792" s="187">
        <f t="shared" si="66"/>
        <v>452058.7087199325</v>
      </c>
      <c r="H792" s="597"/>
    </row>
    <row r="793" spans="1:8" ht="12.75">
      <c r="A793" s="598"/>
      <c r="B793" s="599"/>
      <c r="C793" s="599"/>
      <c r="D793" s="600"/>
      <c r="E793" s="599"/>
      <c r="F793" s="408"/>
      <c r="G793" s="187"/>
      <c r="H793" s="601">
        <f>ROUNDUP(SUM(G739:G792)/1000,0)</f>
        <v>49117</v>
      </c>
    </row>
    <row r="794" spans="1:8" ht="12.75">
      <c r="A794" s="900" t="s">
        <v>1272</v>
      </c>
      <c r="B794" s="901"/>
      <c r="C794" s="901"/>
      <c r="D794" s="901"/>
      <c r="E794" s="901"/>
      <c r="F794" s="408"/>
      <c r="G794" s="187"/>
      <c r="H794" s="597"/>
    </row>
    <row r="795" spans="1:8" ht="12.75">
      <c r="A795" s="593" t="s">
        <v>1268</v>
      </c>
      <c r="B795" s="594" t="s">
        <v>776</v>
      </c>
      <c r="C795" s="594" t="s">
        <v>1203</v>
      </c>
      <c r="D795" s="595">
        <v>1.65</v>
      </c>
      <c r="E795" s="596">
        <v>40</v>
      </c>
      <c r="F795" s="408">
        <f>D795*E795</f>
        <v>66</v>
      </c>
      <c r="G795" s="187">
        <f aca="true" t="shared" si="67" ref="G795:G828">F795*$H$1176/$F$1174</f>
        <v>852453.5650147297</v>
      </c>
      <c r="H795" s="597"/>
    </row>
    <row r="796" spans="1:8" ht="12.75">
      <c r="A796" s="593" t="s">
        <v>1268</v>
      </c>
      <c r="B796" s="594" t="s">
        <v>798</v>
      </c>
      <c r="C796" s="594" t="s">
        <v>1204</v>
      </c>
      <c r="D796" s="595">
        <v>1.65</v>
      </c>
      <c r="E796" s="596">
        <v>79</v>
      </c>
      <c r="F796" s="408">
        <f>D796*E796</f>
        <v>130.35</v>
      </c>
      <c r="G796" s="187">
        <f t="shared" si="67"/>
        <v>1683595.7909040914</v>
      </c>
      <c r="H796" s="597"/>
    </row>
    <row r="797" spans="1:8" ht="12.75">
      <c r="A797" s="593" t="s">
        <v>1268</v>
      </c>
      <c r="B797" s="594" t="s">
        <v>809</v>
      </c>
      <c r="C797" s="594" t="s">
        <v>1205</v>
      </c>
      <c r="D797" s="595">
        <v>1.65</v>
      </c>
      <c r="E797" s="596">
        <v>8</v>
      </c>
      <c r="F797" s="408">
        <f>D797*E797</f>
        <v>13.2</v>
      </c>
      <c r="G797" s="187">
        <f t="shared" si="67"/>
        <v>170490.71300294597</v>
      </c>
      <c r="H797" s="597"/>
    </row>
    <row r="798" spans="1:8" ht="12.75">
      <c r="A798" s="593" t="s">
        <v>1268</v>
      </c>
      <c r="B798" s="594" t="s">
        <v>819</v>
      </c>
      <c r="C798" s="594" t="s">
        <v>221</v>
      </c>
      <c r="D798" s="595">
        <v>1.65</v>
      </c>
      <c r="E798" s="596">
        <v>6</v>
      </c>
      <c r="F798" s="408">
        <f>D798*E798*1.5</f>
        <v>14.849999999999998</v>
      </c>
      <c r="G798" s="187">
        <f t="shared" si="67"/>
        <v>191802.0521283142</v>
      </c>
      <c r="H798" s="597"/>
    </row>
    <row r="799" spans="1:8" ht="12.75">
      <c r="A799" s="593" t="s">
        <v>1268</v>
      </c>
      <c r="B799" s="594" t="s">
        <v>905</v>
      </c>
      <c r="C799" s="594" t="s">
        <v>221</v>
      </c>
      <c r="D799" s="595">
        <v>1.65</v>
      </c>
      <c r="E799" s="596">
        <v>8</v>
      </c>
      <c r="F799" s="408">
        <f>D799*E799*1.5</f>
        <v>19.799999999999997</v>
      </c>
      <c r="G799" s="187">
        <f t="shared" si="67"/>
        <v>255736.06950441888</v>
      </c>
      <c r="H799" s="597"/>
    </row>
    <row r="800" spans="1:8" ht="12.75">
      <c r="A800" s="593" t="s">
        <v>1268</v>
      </c>
      <c r="B800" s="594" t="s">
        <v>907</v>
      </c>
      <c r="C800" s="594" t="s">
        <v>221</v>
      </c>
      <c r="D800" s="595">
        <v>1.65</v>
      </c>
      <c r="E800" s="596">
        <v>6</v>
      </c>
      <c r="F800" s="408">
        <f>D800*E800*1.5</f>
        <v>14.849999999999998</v>
      </c>
      <c r="G800" s="187">
        <f t="shared" si="67"/>
        <v>191802.0521283142</v>
      </c>
      <c r="H800" s="597"/>
    </row>
    <row r="801" spans="1:8" ht="21">
      <c r="A801" s="593" t="s">
        <v>1273</v>
      </c>
      <c r="B801" s="594" t="s">
        <v>604</v>
      </c>
      <c r="C801" s="594" t="s">
        <v>1203</v>
      </c>
      <c r="D801" s="595">
        <v>1.65</v>
      </c>
      <c r="E801" s="596">
        <v>51</v>
      </c>
      <c r="F801" s="408">
        <f>D801*E801</f>
        <v>84.14999999999999</v>
      </c>
      <c r="G801" s="187">
        <f t="shared" si="67"/>
        <v>1086878.2953937803</v>
      </c>
      <c r="H801" s="597"/>
    </row>
    <row r="802" spans="1:8" ht="21">
      <c r="A802" s="593" t="s">
        <v>1273</v>
      </c>
      <c r="B802" s="594" t="s">
        <v>800</v>
      </c>
      <c r="C802" s="594" t="s">
        <v>1204</v>
      </c>
      <c r="D802" s="595">
        <v>1.65</v>
      </c>
      <c r="E802" s="596">
        <v>64</v>
      </c>
      <c r="F802" s="408">
        <f>D802*E802</f>
        <v>105.6</v>
      </c>
      <c r="G802" s="187">
        <f t="shared" si="67"/>
        <v>1363925.7040235677</v>
      </c>
      <c r="H802" s="597"/>
    </row>
    <row r="803" spans="1:8" ht="21">
      <c r="A803" s="593" t="s">
        <v>1273</v>
      </c>
      <c r="B803" s="594" t="s">
        <v>625</v>
      </c>
      <c r="C803" s="594" t="s">
        <v>1205</v>
      </c>
      <c r="D803" s="595">
        <v>1.65</v>
      </c>
      <c r="E803" s="596">
        <v>2</v>
      </c>
      <c r="F803" s="408">
        <f>D803*E803</f>
        <v>3.3</v>
      </c>
      <c r="G803" s="187">
        <f t="shared" si="67"/>
        <v>42622.67825073649</v>
      </c>
      <c r="H803" s="597"/>
    </row>
    <row r="804" spans="1:8" ht="21">
      <c r="A804" s="593" t="s">
        <v>1273</v>
      </c>
      <c r="B804" s="594" t="s">
        <v>820</v>
      </c>
      <c r="C804" s="594" t="s">
        <v>221</v>
      </c>
      <c r="D804" s="595">
        <v>1.65</v>
      </c>
      <c r="E804" s="596">
        <v>8</v>
      </c>
      <c r="F804" s="408">
        <f>D804*E804*1.5</f>
        <v>19.799999999999997</v>
      </c>
      <c r="G804" s="187">
        <f t="shared" si="67"/>
        <v>255736.06950441888</v>
      </c>
      <c r="H804" s="597"/>
    </row>
    <row r="805" spans="1:8" ht="12.75">
      <c r="A805" s="593" t="s">
        <v>1274</v>
      </c>
      <c r="B805" s="594" t="s">
        <v>647</v>
      </c>
      <c r="C805" s="594" t="s">
        <v>1203</v>
      </c>
      <c r="D805" s="595">
        <v>1</v>
      </c>
      <c r="E805" s="596">
        <v>6</v>
      </c>
      <c r="F805" s="408">
        <f aca="true" t="shared" si="68" ref="F805:F811">D805*E805</f>
        <v>6</v>
      </c>
      <c r="G805" s="187">
        <f t="shared" si="67"/>
        <v>77495.77863770271</v>
      </c>
      <c r="H805" s="597"/>
    </row>
    <row r="806" spans="1:8" ht="12.75">
      <c r="A806" s="593" t="s">
        <v>1274</v>
      </c>
      <c r="B806" s="594" t="s">
        <v>612</v>
      </c>
      <c r="C806" s="594" t="s">
        <v>1203</v>
      </c>
      <c r="D806" s="595">
        <v>1</v>
      </c>
      <c r="E806" s="596">
        <v>33</v>
      </c>
      <c r="F806" s="408">
        <f t="shared" si="68"/>
        <v>33</v>
      </c>
      <c r="G806" s="187">
        <f t="shared" si="67"/>
        <v>426226.7825073649</v>
      </c>
      <c r="H806" s="597"/>
    </row>
    <row r="807" spans="1:8" ht="12.75">
      <c r="A807" s="593" t="s">
        <v>1274</v>
      </c>
      <c r="B807" s="594" t="s">
        <v>668</v>
      </c>
      <c r="C807" s="594" t="s">
        <v>1203</v>
      </c>
      <c r="D807" s="595">
        <v>1.65</v>
      </c>
      <c r="E807" s="596">
        <v>28</v>
      </c>
      <c r="F807" s="408">
        <f t="shared" si="68"/>
        <v>46.199999999999996</v>
      </c>
      <c r="G807" s="187">
        <f t="shared" si="67"/>
        <v>596717.4955103107</v>
      </c>
      <c r="H807" s="597"/>
    </row>
    <row r="808" spans="1:8" ht="12.75">
      <c r="A808" s="593" t="s">
        <v>1274</v>
      </c>
      <c r="B808" s="594" t="s">
        <v>689</v>
      </c>
      <c r="C808" s="594" t="s">
        <v>1204</v>
      </c>
      <c r="D808" s="595">
        <v>1</v>
      </c>
      <c r="E808" s="596">
        <v>20</v>
      </c>
      <c r="F808" s="408">
        <f t="shared" si="68"/>
        <v>20</v>
      </c>
      <c r="G808" s="187">
        <f t="shared" si="67"/>
        <v>258319.26212567568</v>
      </c>
      <c r="H808" s="597"/>
    </row>
    <row r="809" spans="1:8" ht="12.75">
      <c r="A809" s="593" t="s">
        <v>1274</v>
      </c>
      <c r="B809" s="594" t="s">
        <v>619</v>
      </c>
      <c r="C809" s="594" t="s">
        <v>1204</v>
      </c>
      <c r="D809" s="595">
        <v>1</v>
      </c>
      <c r="E809" s="596">
        <v>115</v>
      </c>
      <c r="F809" s="408">
        <f t="shared" si="68"/>
        <v>115</v>
      </c>
      <c r="G809" s="187">
        <f t="shared" si="67"/>
        <v>1485335.7572226352</v>
      </c>
      <c r="H809" s="597"/>
    </row>
    <row r="810" spans="1:8" ht="12.75">
      <c r="A810" s="593" t="s">
        <v>1274</v>
      </c>
      <c r="B810" s="594" t="s">
        <v>764</v>
      </c>
      <c r="C810" s="594" t="s">
        <v>1204</v>
      </c>
      <c r="D810" s="595">
        <v>1.65</v>
      </c>
      <c r="E810" s="596">
        <v>14</v>
      </c>
      <c r="F810" s="408">
        <f t="shared" si="68"/>
        <v>23.099999999999998</v>
      </c>
      <c r="G810" s="187">
        <f t="shared" si="67"/>
        <v>298358.7477551554</v>
      </c>
      <c r="H810" s="597"/>
    </row>
    <row r="811" spans="1:8" ht="12.75">
      <c r="A811" s="593" t="s">
        <v>1274</v>
      </c>
      <c r="B811" s="594" t="s">
        <v>627</v>
      </c>
      <c r="C811" s="594" t="s">
        <v>1205</v>
      </c>
      <c r="D811" s="595">
        <v>1</v>
      </c>
      <c r="E811" s="596">
        <v>28</v>
      </c>
      <c r="F811" s="408">
        <f t="shared" si="68"/>
        <v>28</v>
      </c>
      <c r="G811" s="187">
        <f t="shared" si="67"/>
        <v>361646.966975946</v>
      </c>
      <c r="H811" s="597"/>
    </row>
    <row r="812" spans="1:8" ht="12.75">
      <c r="A812" s="593" t="s">
        <v>1274</v>
      </c>
      <c r="B812" s="594" t="s">
        <v>707</v>
      </c>
      <c r="C812" s="594" t="s">
        <v>221</v>
      </c>
      <c r="D812" s="595">
        <v>1</v>
      </c>
      <c r="E812" s="596">
        <v>1</v>
      </c>
      <c r="F812" s="408">
        <f>D812*E812*1.5</f>
        <v>1.5</v>
      </c>
      <c r="G812" s="187">
        <f t="shared" si="67"/>
        <v>19373.944659425677</v>
      </c>
      <c r="H812" s="597"/>
    </row>
    <row r="813" spans="1:8" ht="12.75">
      <c r="A813" s="593" t="s">
        <v>1274</v>
      </c>
      <c r="B813" s="594" t="s">
        <v>635</v>
      </c>
      <c r="C813" s="594" t="s">
        <v>221</v>
      </c>
      <c r="D813" s="595">
        <v>1</v>
      </c>
      <c r="E813" s="596">
        <v>16</v>
      </c>
      <c r="F813" s="408">
        <f>D813*E813*1.5</f>
        <v>24</v>
      </c>
      <c r="G813" s="187">
        <f t="shared" si="67"/>
        <v>309983.11455081083</v>
      </c>
      <c r="H813" s="597"/>
    </row>
    <row r="814" spans="1:8" ht="12.75">
      <c r="A814" s="593" t="s">
        <v>1274</v>
      </c>
      <c r="B814" s="594" t="s">
        <v>766</v>
      </c>
      <c r="C814" s="594" t="s">
        <v>221</v>
      </c>
      <c r="D814" s="595">
        <v>1.65</v>
      </c>
      <c r="E814" s="596">
        <v>1</v>
      </c>
      <c r="F814" s="408">
        <f>D814*E814*1.5</f>
        <v>2.4749999999999996</v>
      </c>
      <c r="G814" s="187">
        <f t="shared" si="67"/>
        <v>31967.00868805236</v>
      </c>
      <c r="H814" s="597"/>
    </row>
    <row r="815" spans="1:8" ht="12.75">
      <c r="A815" s="593" t="s">
        <v>1275</v>
      </c>
      <c r="B815" s="594" t="s">
        <v>900</v>
      </c>
      <c r="C815" s="594" t="s">
        <v>1203</v>
      </c>
      <c r="D815" s="595">
        <v>1.65</v>
      </c>
      <c r="E815" s="596">
        <v>156</v>
      </c>
      <c r="F815" s="408">
        <f>D815*E815</f>
        <v>257.4</v>
      </c>
      <c r="G815" s="187">
        <f t="shared" si="67"/>
        <v>3324568.903557446</v>
      </c>
      <c r="H815" s="597"/>
    </row>
    <row r="816" spans="1:8" ht="12.75">
      <c r="A816" s="593" t="s">
        <v>1275</v>
      </c>
      <c r="B816" s="594" t="s">
        <v>902</v>
      </c>
      <c r="C816" s="594" t="s">
        <v>1204</v>
      </c>
      <c r="D816" s="595">
        <v>1.65</v>
      </c>
      <c r="E816" s="596">
        <v>79</v>
      </c>
      <c r="F816" s="408">
        <f>D816*E816</f>
        <v>130.35</v>
      </c>
      <c r="G816" s="187">
        <f t="shared" si="67"/>
        <v>1683595.7909040914</v>
      </c>
      <c r="H816" s="597"/>
    </row>
    <row r="817" spans="1:8" ht="12.75">
      <c r="A817" s="593" t="s">
        <v>1275</v>
      </c>
      <c r="B817" s="594" t="s">
        <v>904</v>
      </c>
      <c r="C817" s="594" t="s">
        <v>1205</v>
      </c>
      <c r="D817" s="595">
        <v>1.65</v>
      </c>
      <c r="E817" s="596">
        <v>39</v>
      </c>
      <c r="F817" s="408">
        <f>D817*E817</f>
        <v>64.35</v>
      </c>
      <c r="G817" s="187">
        <f t="shared" si="67"/>
        <v>831142.2258893615</v>
      </c>
      <c r="H817" s="597"/>
    </row>
    <row r="818" spans="1:8" ht="12.75">
      <c r="A818" s="593" t="s">
        <v>1275</v>
      </c>
      <c r="B818" s="594" t="s">
        <v>908</v>
      </c>
      <c r="C818" s="594" t="s">
        <v>221</v>
      </c>
      <c r="D818" s="595">
        <v>1.65</v>
      </c>
      <c r="E818" s="596">
        <v>3</v>
      </c>
      <c r="F818" s="408">
        <f>D818*E818*1.5</f>
        <v>7.424999999999999</v>
      </c>
      <c r="G818" s="187">
        <f t="shared" si="67"/>
        <v>95901.0260641571</v>
      </c>
      <c r="H818" s="597"/>
    </row>
    <row r="819" spans="1:8" ht="12.75">
      <c r="A819" s="593" t="s">
        <v>1249</v>
      </c>
      <c r="B819" s="594" t="s">
        <v>612</v>
      </c>
      <c r="C819" s="594" t="s">
        <v>1203</v>
      </c>
      <c r="D819" s="595">
        <v>1</v>
      </c>
      <c r="E819" s="596">
        <v>22</v>
      </c>
      <c r="F819" s="408">
        <f aca="true" t="shared" si="69" ref="F819:F825">D819*E819</f>
        <v>22</v>
      </c>
      <c r="G819" s="187">
        <f t="shared" si="67"/>
        <v>284151.1883382433</v>
      </c>
      <c r="H819" s="597"/>
    </row>
    <row r="820" spans="1:8" ht="12.75">
      <c r="A820" s="593" t="s">
        <v>1249</v>
      </c>
      <c r="B820" s="594" t="s">
        <v>337</v>
      </c>
      <c r="C820" s="594" t="s">
        <v>1203</v>
      </c>
      <c r="D820" s="595">
        <v>1</v>
      </c>
      <c r="E820" s="596">
        <v>20</v>
      </c>
      <c r="F820" s="408">
        <f t="shared" si="69"/>
        <v>20</v>
      </c>
      <c r="G820" s="187">
        <f t="shared" si="67"/>
        <v>258319.26212567568</v>
      </c>
      <c r="H820" s="597"/>
    </row>
    <row r="821" spans="1:8" ht="12.75">
      <c r="A821" s="593" t="s">
        <v>1249</v>
      </c>
      <c r="B821" s="594" t="s">
        <v>614</v>
      </c>
      <c r="C821" s="594" t="s">
        <v>1203</v>
      </c>
      <c r="D821" s="595">
        <v>1</v>
      </c>
      <c r="E821" s="596">
        <v>55</v>
      </c>
      <c r="F821" s="408">
        <f t="shared" si="69"/>
        <v>55</v>
      </c>
      <c r="G821" s="187">
        <f t="shared" si="67"/>
        <v>710377.9708456082</v>
      </c>
      <c r="H821" s="597"/>
    </row>
    <row r="822" spans="1:8" ht="12.75">
      <c r="A822" s="593" t="s">
        <v>1249</v>
      </c>
      <c r="B822" s="594" t="s">
        <v>341</v>
      </c>
      <c r="C822" s="594" t="s">
        <v>1203</v>
      </c>
      <c r="D822" s="595">
        <v>1.2</v>
      </c>
      <c r="E822" s="596">
        <v>50</v>
      </c>
      <c r="F822" s="408">
        <f t="shared" si="69"/>
        <v>60</v>
      </c>
      <c r="G822" s="187">
        <f t="shared" si="67"/>
        <v>774957.786377027</v>
      </c>
      <c r="H822" s="597"/>
    </row>
    <row r="823" spans="1:8" ht="12.75">
      <c r="A823" s="593" t="s">
        <v>1249</v>
      </c>
      <c r="B823" s="594" t="s">
        <v>883</v>
      </c>
      <c r="C823" s="594" t="s">
        <v>1203</v>
      </c>
      <c r="D823" s="595">
        <v>1.2</v>
      </c>
      <c r="E823" s="596">
        <v>17</v>
      </c>
      <c r="F823" s="408">
        <f t="shared" si="69"/>
        <v>20.4</v>
      </c>
      <c r="G823" s="187">
        <f t="shared" si="67"/>
        <v>263485.6473681892</v>
      </c>
      <c r="H823" s="597"/>
    </row>
    <row r="824" spans="1:8" ht="12.75">
      <c r="A824" s="593" t="s">
        <v>1249</v>
      </c>
      <c r="B824" s="594" t="s">
        <v>407</v>
      </c>
      <c r="C824" s="594" t="s">
        <v>1204</v>
      </c>
      <c r="D824" s="595">
        <v>1.2</v>
      </c>
      <c r="E824" s="596">
        <v>177</v>
      </c>
      <c r="F824" s="408">
        <f t="shared" si="69"/>
        <v>212.4</v>
      </c>
      <c r="G824" s="187">
        <f t="shared" si="67"/>
        <v>2743350.563774676</v>
      </c>
      <c r="H824" s="597"/>
    </row>
    <row r="825" spans="1:8" ht="12.75">
      <c r="A825" s="593" t="s">
        <v>1249</v>
      </c>
      <c r="B825" s="594" t="s">
        <v>409</v>
      </c>
      <c r="C825" s="594" t="s">
        <v>1204</v>
      </c>
      <c r="D825" s="595">
        <v>1.2</v>
      </c>
      <c r="E825" s="596">
        <v>7</v>
      </c>
      <c r="F825" s="408">
        <f t="shared" si="69"/>
        <v>8.4</v>
      </c>
      <c r="G825" s="187">
        <f t="shared" si="67"/>
        <v>108494.0900927838</v>
      </c>
      <c r="H825" s="597"/>
    </row>
    <row r="826" spans="1:8" ht="12.75">
      <c r="A826" s="593" t="s">
        <v>1249</v>
      </c>
      <c r="B826" s="594" t="s">
        <v>909</v>
      </c>
      <c r="C826" s="594" t="s">
        <v>221</v>
      </c>
      <c r="D826" s="595">
        <v>1.65</v>
      </c>
      <c r="E826" s="596">
        <v>1</v>
      </c>
      <c r="F826" s="408">
        <f>D826*E826*1.5</f>
        <v>2.4749999999999996</v>
      </c>
      <c r="G826" s="187">
        <f t="shared" si="67"/>
        <v>31967.00868805236</v>
      </c>
      <c r="H826" s="597"/>
    </row>
    <row r="827" spans="1:8" ht="12.75">
      <c r="A827" s="593" t="s">
        <v>1260</v>
      </c>
      <c r="B827" s="594" t="s">
        <v>780</v>
      </c>
      <c r="C827" s="594" t="s">
        <v>1203</v>
      </c>
      <c r="D827" s="595">
        <v>2.25</v>
      </c>
      <c r="E827" s="596">
        <v>4</v>
      </c>
      <c r="F827" s="408">
        <f>D827*E827</f>
        <v>9</v>
      </c>
      <c r="G827" s="187">
        <f t="shared" si="67"/>
        <v>116243.66795655407</v>
      </c>
      <c r="H827" s="597"/>
    </row>
    <row r="828" spans="1:8" ht="12.75">
      <c r="A828" s="593" t="s">
        <v>1260</v>
      </c>
      <c r="B828" s="594" t="s">
        <v>801</v>
      </c>
      <c r="C828" s="594" t="s">
        <v>1204</v>
      </c>
      <c r="D828" s="595">
        <v>2.25</v>
      </c>
      <c r="E828" s="596">
        <v>23</v>
      </c>
      <c r="F828" s="408">
        <f>D828*E828</f>
        <v>51.75</v>
      </c>
      <c r="G828" s="187">
        <f t="shared" si="67"/>
        <v>668401.0907501859</v>
      </c>
      <c r="H828" s="597"/>
    </row>
    <row r="829" spans="1:8" ht="12.75">
      <c r="A829" s="598"/>
      <c r="B829" s="599"/>
      <c r="C829" s="599"/>
      <c r="D829" s="600"/>
      <c r="E829" s="599"/>
      <c r="F829" s="408"/>
      <c r="G829" s="187"/>
      <c r="H829" s="601">
        <f>ROUNDUP(SUM(G794:G828)/1000,0)</f>
        <v>21856</v>
      </c>
    </row>
    <row r="830" spans="1:8" ht="12.75">
      <c r="A830" s="900" t="s">
        <v>1276</v>
      </c>
      <c r="B830" s="901"/>
      <c r="C830" s="901"/>
      <c r="D830" s="901"/>
      <c r="E830" s="901"/>
      <c r="F830" s="408"/>
      <c r="G830" s="187"/>
      <c r="H830" s="597"/>
    </row>
    <row r="831" spans="1:8" ht="12.75">
      <c r="A831" s="593" t="s">
        <v>1277</v>
      </c>
      <c r="B831" s="594" t="s">
        <v>649</v>
      </c>
      <c r="C831" s="594" t="s">
        <v>1203</v>
      </c>
      <c r="D831" s="595">
        <v>3.5</v>
      </c>
      <c r="E831" s="596">
        <v>14</v>
      </c>
      <c r="F831" s="408">
        <f aca="true" t="shared" si="70" ref="F831:F846">D831*E831</f>
        <v>49</v>
      </c>
      <c r="G831" s="187">
        <f aca="true" t="shared" si="71" ref="G831:G866">F831*$H$1176/$F$1174</f>
        <v>632882.1922079055</v>
      </c>
      <c r="H831" s="597"/>
    </row>
    <row r="832" spans="1:8" ht="12.75">
      <c r="A832" s="593" t="s">
        <v>1215</v>
      </c>
      <c r="B832" s="594" t="s">
        <v>305</v>
      </c>
      <c r="C832" s="594" t="s">
        <v>1203</v>
      </c>
      <c r="D832" s="595">
        <v>1</v>
      </c>
      <c r="E832" s="596">
        <v>27</v>
      </c>
      <c r="F832" s="408">
        <f t="shared" si="70"/>
        <v>27</v>
      </c>
      <c r="G832" s="187">
        <f t="shared" si="71"/>
        <v>348731.0038696622</v>
      </c>
      <c r="H832" s="597"/>
    </row>
    <row r="833" spans="1:8" ht="12.75">
      <c r="A833" s="593" t="s">
        <v>1215</v>
      </c>
      <c r="B833" s="594" t="s">
        <v>319</v>
      </c>
      <c r="C833" s="594" t="s">
        <v>1203</v>
      </c>
      <c r="D833" s="595">
        <v>1</v>
      </c>
      <c r="E833" s="596">
        <v>77</v>
      </c>
      <c r="F833" s="408">
        <f t="shared" si="70"/>
        <v>77</v>
      </c>
      <c r="G833" s="187">
        <f t="shared" si="71"/>
        <v>994529.1591838514</v>
      </c>
      <c r="H833" s="597"/>
    </row>
    <row r="834" spans="1:8" ht="12.75">
      <c r="A834" s="593" t="s">
        <v>1215</v>
      </c>
      <c r="B834" s="594" t="s">
        <v>323</v>
      </c>
      <c r="C834" s="594" t="s">
        <v>1203</v>
      </c>
      <c r="D834" s="595">
        <v>1</v>
      </c>
      <c r="E834" s="596">
        <v>37</v>
      </c>
      <c r="F834" s="408">
        <f t="shared" si="70"/>
        <v>37</v>
      </c>
      <c r="G834" s="187">
        <f t="shared" si="71"/>
        <v>477890.6349325</v>
      </c>
      <c r="H834" s="597"/>
    </row>
    <row r="835" spans="1:8" ht="12.75">
      <c r="A835" s="593" t="s">
        <v>1215</v>
      </c>
      <c r="B835" s="594" t="s">
        <v>329</v>
      </c>
      <c r="C835" s="594" t="s">
        <v>1203</v>
      </c>
      <c r="D835" s="595">
        <v>1.2</v>
      </c>
      <c r="E835" s="596">
        <v>44</v>
      </c>
      <c r="F835" s="408">
        <f t="shared" si="70"/>
        <v>52.8</v>
      </c>
      <c r="G835" s="187">
        <f t="shared" si="71"/>
        <v>681962.8520117839</v>
      </c>
      <c r="H835" s="597"/>
    </row>
    <row r="836" spans="1:8" ht="12.75">
      <c r="A836" s="593" t="s">
        <v>1215</v>
      </c>
      <c r="B836" s="594" t="s">
        <v>407</v>
      </c>
      <c r="C836" s="594" t="s">
        <v>1204</v>
      </c>
      <c r="D836" s="595">
        <v>1.2</v>
      </c>
      <c r="E836" s="596">
        <v>25</v>
      </c>
      <c r="F836" s="408">
        <f t="shared" si="70"/>
        <v>30</v>
      </c>
      <c r="G836" s="187">
        <f t="shared" si="71"/>
        <v>387478.8931885135</v>
      </c>
      <c r="H836" s="597"/>
    </row>
    <row r="837" spans="1:8" ht="12.75">
      <c r="A837" s="593" t="s">
        <v>1215</v>
      </c>
      <c r="B837" s="594" t="s">
        <v>429</v>
      </c>
      <c r="C837" s="594" t="s">
        <v>1205</v>
      </c>
      <c r="D837" s="595">
        <v>1</v>
      </c>
      <c r="E837" s="596">
        <v>3</v>
      </c>
      <c r="F837" s="408">
        <f t="shared" si="70"/>
        <v>3</v>
      </c>
      <c r="G837" s="187">
        <f t="shared" si="71"/>
        <v>38747.889318851354</v>
      </c>
      <c r="H837" s="597"/>
    </row>
    <row r="838" spans="1:8" ht="12.75">
      <c r="A838" s="593" t="s">
        <v>1215</v>
      </c>
      <c r="B838" s="594" t="s">
        <v>435</v>
      </c>
      <c r="C838" s="594" t="s">
        <v>1205</v>
      </c>
      <c r="D838" s="595">
        <v>1</v>
      </c>
      <c r="E838" s="596">
        <v>12</v>
      </c>
      <c r="F838" s="408">
        <f t="shared" si="70"/>
        <v>12</v>
      </c>
      <c r="G838" s="187">
        <f t="shared" si="71"/>
        <v>154991.55727540542</v>
      </c>
      <c r="H838" s="597"/>
    </row>
    <row r="839" spans="1:8" ht="12.75">
      <c r="A839" s="593" t="s">
        <v>1215</v>
      </c>
      <c r="B839" s="594" t="s">
        <v>437</v>
      </c>
      <c r="C839" s="594" t="s">
        <v>1205</v>
      </c>
      <c r="D839" s="595">
        <v>1</v>
      </c>
      <c r="E839" s="596">
        <v>17</v>
      </c>
      <c r="F839" s="408">
        <f t="shared" si="70"/>
        <v>17</v>
      </c>
      <c r="G839" s="187">
        <f t="shared" si="71"/>
        <v>219571.37280682434</v>
      </c>
      <c r="H839" s="597"/>
    </row>
    <row r="840" spans="1:8" ht="12.75">
      <c r="A840" s="593" t="s">
        <v>1278</v>
      </c>
      <c r="B840" s="594" t="s">
        <v>916</v>
      </c>
      <c r="C840" s="594" t="s">
        <v>1203</v>
      </c>
      <c r="D840" s="595">
        <v>2.8</v>
      </c>
      <c r="E840" s="596">
        <v>10</v>
      </c>
      <c r="F840" s="408">
        <f t="shared" si="70"/>
        <v>28</v>
      </c>
      <c r="G840" s="187">
        <f t="shared" si="71"/>
        <v>361646.966975946</v>
      </c>
      <c r="H840" s="597"/>
    </row>
    <row r="841" spans="1:8" ht="12.75">
      <c r="A841" s="593" t="s">
        <v>1278</v>
      </c>
      <c r="B841" s="594" t="s">
        <v>917</v>
      </c>
      <c r="C841" s="594" t="s">
        <v>1203</v>
      </c>
      <c r="D841" s="595">
        <v>2.8</v>
      </c>
      <c r="E841" s="596">
        <v>16</v>
      </c>
      <c r="F841" s="408">
        <f t="shared" si="70"/>
        <v>44.8</v>
      </c>
      <c r="G841" s="187">
        <f t="shared" si="71"/>
        <v>578635.1471615136</v>
      </c>
      <c r="H841" s="597"/>
    </row>
    <row r="842" spans="1:8" ht="12.75">
      <c r="A842" s="593" t="s">
        <v>1278</v>
      </c>
      <c r="B842" s="594" t="s">
        <v>295</v>
      </c>
      <c r="C842" s="594" t="s">
        <v>1203</v>
      </c>
      <c r="D842" s="595">
        <v>2.8</v>
      </c>
      <c r="E842" s="596">
        <v>47</v>
      </c>
      <c r="F842" s="408">
        <f t="shared" si="70"/>
        <v>131.6</v>
      </c>
      <c r="G842" s="187">
        <f t="shared" si="71"/>
        <v>1699740.744786946</v>
      </c>
      <c r="H842" s="597"/>
    </row>
    <row r="843" spans="1:8" ht="12.75">
      <c r="A843" s="593" t="s">
        <v>1278</v>
      </c>
      <c r="B843" s="594" t="s">
        <v>919</v>
      </c>
      <c r="C843" s="594" t="s">
        <v>1204</v>
      </c>
      <c r="D843" s="595">
        <v>2.8</v>
      </c>
      <c r="E843" s="596">
        <v>101</v>
      </c>
      <c r="F843" s="408">
        <f t="shared" si="70"/>
        <v>282.79999999999995</v>
      </c>
      <c r="G843" s="187">
        <f t="shared" si="71"/>
        <v>3652634.3664570535</v>
      </c>
      <c r="H843" s="597"/>
    </row>
    <row r="844" spans="1:8" ht="12.75">
      <c r="A844" s="593" t="s">
        <v>1278</v>
      </c>
      <c r="B844" s="594" t="s">
        <v>863</v>
      </c>
      <c r="C844" s="594" t="s">
        <v>1204</v>
      </c>
      <c r="D844" s="595">
        <v>2.8</v>
      </c>
      <c r="E844" s="596">
        <v>23</v>
      </c>
      <c r="F844" s="408">
        <f t="shared" si="70"/>
        <v>64.39999999999999</v>
      </c>
      <c r="G844" s="187">
        <f t="shared" si="71"/>
        <v>831788.0240446756</v>
      </c>
      <c r="H844" s="597"/>
    </row>
    <row r="845" spans="1:8" ht="12.75">
      <c r="A845" s="593" t="s">
        <v>1278</v>
      </c>
      <c r="B845" s="594" t="s">
        <v>920</v>
      </c>
      <c r="C845" s="594" t="s">
        <v>1205</v>
      </c>
      <c r="D845" s="595">
        <v>2.8</v>
      </c>
      <c r="E845" s="596">
        <v>14</v>
      </c>
      <c r="F845" s="408">
        <f t="shared" si="70"/>
        <v>39.199999999999996</v>
      </c>
      <c r="G845" s="187">
        <f t="shared" si="71"/>
        <v>506305.75376632425</v>
      </c>
      <c r="H845" s="597"/>
    </row>
    <row r="846" spans="1:8" ht="12.75">
      <c r="A846" s="593" t="s">
        <v>1278</v>
      </c>
      <c r="B846" s="594" t="s">
        <v>921</v>
      </c>
      <c r="C846" s="594" t="s">
        <v>1205</v>
      </c>
      <c r="D846" s="595">
        <v>2.8</v>
      </c>
      <c r="E846" s="596">
        <v>31</v>
      </c>
      <c r="F846" s="408">
        <f t="shared" si="70"/>
        <v>86.8</v>
      </c>
      <c r="G846" s="187">
        <f t="shared" si="71"/>
        <v>1121105.5976254325</v>
      </c>
      <c r="H846" s="597"/>
    </row>
    <row r="847" spans="1:8" ht="12.75">
      <c r="A847" s="593" t="s">
        <v>1278</v>
      </c>
      <c r="B847" s="594" t="s">
        <v>463</v>
      </c>
      <c r="C847" s="594" t="s">
        <v>221</v>
      </c>
      <c r="D847" s="595">
        <v>2.8</v>
      </c>
      <c r="E847" s="596">
        <v>3</v>
      </c>
      <c r="F847" s="408">
        <f aca="true" t="shared" si="72" ref="F847:F854">D847*E847*1.5</f>
        <v>12.599999999999998</v>
      </c>
      <c r="G847" s="187">
        <f t="shared" si="71"/>
        <v>162741.13513917566</v>
      </c>
      <c r="H847" s="597"/>
    </row>
    <row r="848" spans="1:8" ht="12.75">
      <c r="A848" s="593" t="s">
        <v>1278</v>
      </c>
      <c r="B848" s="594" t="s">
        <v>464</v>
      </c>
      <c r="C848" s="594" t="s">
        <v>221</v>
      </c>
      <c r="D848" s="595">
        <v>2.8</v>
      </c>
      <c r="E848" s="596">
        <v>3</v>
      </c>
      <c r="F848" s="408">
        <f t="shared" si="72"/>
        <v>12.599999999999998</v>
      </c>
      <c r="G848" s="187">
        <f t="shared" si="71"/>
        <v>162741.13513917566</v>
      </c>
      <c r="H848" s="597"/>
    </row>
    <row r="849" spans="1:8" ht="12.75">
      <c r="A849" s="593" t="s">
        <v>1278</v>
      </c>
      <c r="B849" s="594" t="s">
        <v>465</v>
      </c>
      <c r="C849" s="594" t="s">
        <v>221</v>
      </c>
      <c r="D849" s="595">
        <v>2.8</v>
      </c>
      <c r="E849" s="596">
        <v>4</v>
      </c>
      <c r="F849" s="408">
        <f t="shared" si="72"/>
        <v>16.799999999999997</v>
      </c>
      <c r="G849" s="187">
        <f t="shared" si="71"/>
        <v>216988.18018556753</v>
      </c>
      <c r="H849" s="597"/>
    </row>
    <row r="850" spans="1:8" ht="12.75">
      <c r="A850" s="593" t="s">
        <v>1278</v>
      </c>
      <c r="B850" s="594" t="s">
        <v>466</v>
      </c>
      <c r="C850" s="594" t="s">
        <v>221</v>
      </c>
      <c r="D850" s="595">
        <v>2.8</v>
      </c>
      <c r="E850" s="596">
        <v>4</v>
      </c>
      <c r="F850" s="408">
        <f t="shared" si="72"/>
        <v>16.799999999999997</v>
      </c>
      <c r="G850" s="187">
        <f t="shared" si="71"/>
        <v>216988.18018556753</v>
      </c>
      <c r="H850" s="597"/>
    </row>
    <row r="851" spans="1:8" ht="12.75">
      <c r="A851" s="593" t="s">
        <v>1278</v>
      </c>
      <c r="B851" s="594" t="s">
        <v>864</v>
      </c>
      <c r="C851" s="594" t="s">
        <v>221</v>
      </c>
      <c r="D851" s="595">
        <v>2.8</v>
      </c>
      <c r="E851" s="596">
        <v>8</v>
      </c>
      <c r="F851" s="408">
        <f t="shared" si="72"/>
        <v>33.599999999999994</v>
      </c>
      <c r="G851" s="187">
        <f t="shared" si="71"/>
        <v>433976.36037113506</v>
      </c>
      <c r="H851" s="597"/>
    </row>
    <row r="852" spans="1:8" ht="12.75">
      <c r="A852" s="593" t="s">
        <v>1278</v>
      </c>
      <c r="B852" s="594" t="s">
        <v>865</v>
      </c>
      <c r="C852" s="594" t="s">
        <v>221</v>
      </c>
      <c r="D852" s="595">
        <v>2.8</v>
      </c>
      <c r="E852" s="596">
        <v>1</v>
      </c>
      <c r="F852" s="408">
        <f t="shared" si="72"/>
        <v>4.199999999999999</v>
      </c>
      <c r="G852" s="187">
        <f t="shared" si="71"/>
        <v>54247.04504639188</v>
      </c>
      <c r="H852" s="597"/>
    </row>
    <row r="853" spans="1:8" ht="12.75">
      <c r="A853" s="593" t="s">
        <v>1278</v>
      </c>
      <c r="B853" s="594" t="s">
        <v>866</v>
      </c>
      <c r="C853" s="594" t="s">
        <v>221</v>
      </c>
      <c r="D853" s="595">
        <v>2.8</v>
      </c>
      <c r="E853" s="596">
        <v>3</v>
      </c>
      <c r="F853" s="408">
        <f t="shared" si="72"/>
        <v>12.599999999999998</v>
      </c>
      <c r="G853" s="187">
        <f t="shared" si="71"/>
        <v>162741.13513917566</v>
      </c>
      <c r="H853" s="597"/>
    </row>
    <row r="854" spans="1:8" ht="12.75">
      <c r="A854" s="593" t="s">
        <v>1278</v>
      </c>
      <c r="B854" s="594" t="s">
        <v>867</v>
      </c>
      <c r="C854" s="594" t="s">
        <v>221</v>
      </c>
      <c r="D854" s="595">
        <v>2.8</v>
      </c>
      <c r="E854" s="596">
        <v>8</v>
      </c>
      <c r="F854" s="408">
        <f t="shared" si="72"/>
        <v>33.599999999999994</v>
      </c>
      <c r="G854" s="187">
        <f t="shared" si="71"/>
        <v>433976.36037113506</v>
      </c>
      <c r="H854" s="597"/>
    </row>
    <row r="855" spans="1:8" ht="12.75">
      <c r="A855" s="593" t="s">
        <v>1238</v>
      </c>
      <c r="B855" s="594" t="s">
        <v>647</v>
      </c>
      <c r="C855" s="594" t="s">
        <v>1203</v>
      </c>
      <c r="D855" s="595">
        <v>1</v>
      </c>
      <c r="E855" s="596">
        <v>230</v>
      </c>
      <c r="F855" s="408">
        <f>D855*E855</f>
        <v>230</v>
      </c>
      <c r="G855" s="187">
        <f t="shared" si="71"/>
        <v>2970671.5144452704</v>
      </c>
      <c r="H855" s="597"/>
    </row>
    <row r="856" spans="1:8" ht="12.75">
      <c r="A856" s="593" t="s">
        <v>1238</v>
      </c>
      <c r="B856" s="594" t="s">
        <v>668</v>
      </c>
      <c r="C856" s="594" t="s">
        <v>1203</v>
      </c>
      <c r="D856" s="595">
        <v>1.65</v>
      </c>
      <c r="E856" s="596">
        <v>36</v>
      </c>
      <c r="F856" s="408">
        <f>D856*E856</f>
        <v>59.4</v>
      </c>
      <c r="G856" s="187">
        <f t="shared" si="71"/>
        <v>767208.2085132569</v>
      </c>
      <c r="H856" s="597"/>
    </row>
    <row r="857" spans="1:8" ht="12.75">
      <c r="A857" s="593" t="s">
        <v>1238</v>
      </c>
      <c r="B857" s="594" t="s">
        <v>764</v>
      </c>
      <c r="C857" s="594" t="s">
        <v>1204</v>
      </c>
      <c r="D857" s="595">
        <v>1.65</v>
      </c>
      <c r="E857" s="596">
        <v>17</v>
      </c>
      <c r="F857" s="408">
        <f>D857*E857</f>
        <v>28.049999999999997</v>
      </c>
      <c r="G857" s="187">
        <f t="shared" si="71"/>
        <v>362292.7651312601</v>
      </c>
      <c r="H857" s="597"/>
    </row>
    <row r="858" spans="1:8" ht="12.75">
      <c r="A858" s="593" t="s">
        <v>1238</v>
      </c>
      <c r="B858" s="594" t="s">
        <v>700</v>
      </c>
      <c r="C858" s="594" t="s">
        <v>1205</v>
      </c>
      <c r="D858" s="595">
        <v>1</v>
      </c>
      <c r="E858" s="596">
        <v>131</v>
      </c>
      <c r="F858" s="408">
        <f>D858*E858</f>
        <v>131</v>
      </c>
      <c r="G858" s="187">
        <f t="shared" si="71"/>
        <v>1691991.1669231758</v>
      </c>
      <c r="H858" s="597"/>
    </row>
    <row r="859" spans="1:8" ht="12.75">
      <c r="A859" s="593" t="s">
        <v>1238</v>
      </c>
      <c r="B859" s="594" t="s">
        <v>765</v>
      </c>
      <c r="C859" s="594" t="s">
        <v>1205</v>
      </c>
      <c r="D859" s="595">
        <v>1.65</v>
      </c>
      <c r="E859" s="596">
        <v>1</v>
      </c>
      <c r="F859" s="408">
        <f>D859*E859</f>
        <v>1.65</v>
      </c>
      <c r="G859" s="187">
        <f t="shared" si="71"/>
        <v>21311.339125368246</v>
      </c>
      <c r="H859" s="597"/>
    </row>
    <row r="860" spans="1:8" ht="12.75">
      <c r="A860" s="593" t="s">
        <v>1238</v>
      </c>
      <c r="B860" s="594" t="s">
        <v>766</v>
      </c>
      <c r="C860" s="594" t="s">
        <v>221</v>
      </c>
      <c r="D860" s="595">
        <v>1.65</v>
      </c>
      <c r="E860" s="596">
        <v>2</v>
      </c>
      <c r="F860" s="408">
        <f>D860*E860*1.5</f>
        <v>4.949999999999999</v>
      </c>
      <c r="G860" s="187">
        <f t="shared" si="71"/>
        <v>63934.01737610472</v>
      </c>
      <c r="H860" s="597"/>
    </row>
    <row r="861" spans="1:8" ht="12.75">
      <c r="A861" s="593" t="s">
        <v>1279</v>
      </c>
      <c r="B861" s="594" t="s">
        <v>790</v>
      </c>
      <c r="C861" s="594" t="s">
        <v>1203</v>
      </c>
      <c r="D861" s="595">
        <v>1.65</v>
      </c>
      <c r="E861" s="596">
        <v>173</v>
      </c>
      <c r="F861" s="408">
        <f>D861*E861</f>
        <v>285.45</v>
      </c>
      <c r="G861" s="187">
        <f t="shared" si="71"/>
        <v>3686861.668688706</v>
      </c>
      <c r="H861" s="597"/>
    </row>
    <row r="862" spans="1:8" ht="12.75">
      <c r="A862" s="593" t="s">
        <v>1279</v>
      </c>
      <c r="B862" s="594" t="s">
        <v>806</v>
      </c>
      <c r="C862" s="594" t="s">
        <v>1204</v>
      </c>
      <c r="D862" s="595">
        <v>1.65</v>
      </c>
      <c r="E862" s="596">
        <v>124</v>
      </c>
      <c r="F862" s="408">
        <f>D862*E862</f>
        <v>204.6</v>
      </c>
      <c r="G862" s="187">
        <f t="shared" si="71"/>
        <v>2642606.0515456623</v>
      </c>
      <c r="H862" s="597"/>
    </row>
    <row r="863" spans="1:8" ht="12.75">
      <c r="A863" s="593" t="s">
        <v>1279</v>
      </c>
      <c r="B863" s="594" t="s">
        <v>811</v>
      </c>
      <c r="C863" s="594" t="s">
        <v>1205</v>
      </c>
      <c r="D863" s="595">
        <v>1.65</v>
      </c>
      <c r="E863" s="596">
        <v>14</v>
      </c>
      <c r="F863" s="408">
        <f>D863*E863</f>
        <v>23.099999999999998</v>
      </c>
      <c r="G863" s="187">
        <f t="shared" si="71"/>
        <v>298358.7477551554</v>
      </c>
      <c r="H863" s="597"/>
    </row>
    <row r="864" spans="1:8" ht="12.75">
      <c r="A864" s="593" t="s">
        <v>1279</v>
      </c>
      <c r="B864" s="594" t="s">
        <v>824</v>
      </c>
      <c r="C864" s="594" t="s">
        <v>221</v>
      </c>
      <c r="D864" s="595">
        <v>1.65</v>
      </c>
      <c r="E864" s="596">
        <v>6</v>
      </c>
      <c r="F864" s="408">
        <f>D864*E864*1.5</f>
        <v>14.849999999999998</v>
      </c>
      <c r="G864" s="187">
        <f t="shared" si="71"/>
        <v>191802.0521283142</v>
      </c>
      <c r="H864" s="597"/>
    </row>
    <row r="865" spans="1:8" ht="12.75">
      <c r="A865" s="593" t="s">
        <v>1232</v>
      </c>
      <c r="B865" s="594" t="s">
        <v>912</v>
      </c>
      <c r="C865" s="594" t="s">
        <v>1203</v>
      </c>
      <c r="D865" s="595">
        <v>1.65</v>
      </c>
      <c r="E865" s="596">
        <v>20</v>
      </c>
      <c r="F865" s="408">
        <f>D865*E865</f>
        <v>33</v>
      </c>
      <c r="G865" s="187">
        <f t="shared" si="71"/>
        <v>426226.7825073649</v>
      </c>
      <c r="H865" s="597"/>
    </row>
    <row r="866" spans="1:8" ht="12.75">
      <c r="A866" s="593" t="s">
        <v>1232</v>
      </c>
      <c r="B866" s="594" t="s">
        <v>299</v>
      </c>
      <c r="C866" s="594" t="s">
        <v>1203</v>
      </c>
      <c r="D866" s="595">
        <v>1.65</v>
      </c>
      <c r="E866" s="596">
        <v>73</v>
      </c>
      <c r="F866" s="408">
        <f>D866*E866</f>
        <v>120.44999999999999</v>
      </c>
      <c r="G866" s="187">
        <f t="shared" si="71"/>
        <v>1555727.7561518818</v>
      </c>
      <c r="H866" s="597"/>
    </row>
    <row r="867" spans="1:8" ht="12.75">
      <c r="A867" s="598"/>
      <c r="B867" s="599"/>
      <c r="C867" s="599"/>
      <c r="D867" s="600"/>
      <c r="E867" s="599"/>
      <c r="F867" s="408"/>
      <c r="G867" s="187"/>
      <c r="H867" s="601">
        <f>ROUNDUP(SUM(G830:G866)/1000,0)</f>
        <v>29213</v>
      </c>
    </row>
    <row r="868" spans="1:8" ht="12.75">
      <c r="A868" s="900" t="s">
        <v>1280</v>
      </c>
      <c r="B868" s="901"/>
      <c r="C868" s="901"/>
      <c r="D868" s="901"/>
      <c r="E868" s="901"/>
      <c r="F868" s="408"/>
      <c r="G868" s="187"/>
      <c r="H868" s="597"/>
    </row>
    <row r="869" spans="1:8" ht="12.75">
      <c r="A869" s="593" t="s">
        <v>1255</v>
      </c>
      <c r="B869" s="594" t="s">
        <v>802</v>
      </c>
      <c r="C869" s="594" t="s">
        <v>1204</v>
      </c>
      <c r="D869" s="595">
        <v>1.65</v>
      </c>
      <c r="E869" s="596">
        <v>504</v>
      </c>
      <c r="F869" s="408">
        <f>D869*E869</f>
        <v>831.5999999999999</v>
      </c>
      <c r="G869" s="187">
        <f aca="true" t="shared" si="73" ref="G869:G900">F869*$H$1176/$F$1174</f>
        <v>10740914.919185594</v>
      </c>
      <c r="H869" s="597"/>
    </row>
    <row r="870" spans="1:8" ht="12.75">
      <c r="A870" s="593" t="s">
        <v>1255</v>
      </c>
      <c r="B870" s="594" t="s">
        <v>805</v>
      </c>
      <c r="C870" s="594" t="s">
        <v>1204</v>
      </c>
      <c r="D870" s="595">
        <v>1.65</v>
      </c>
      <c r="E870" s="596">
        <v>44</v>
      </c>
      <c r="F870" s="408">
        <f>D870*E870</f>
        <v>72.6</v>
      </c>
      <c r="G870" s="187">
        <f t="shared" si="73"/>
        <v>937698.9215162027</v>
      </c>
      <c r="H870" s="597"/>
    </row>
    <row r="871" spans="1:8" ht="12.75">
      <c r="A871" s="593" t="s">
        <v>1255</v>
      </c>
      <c r="B871" s="594" t="s">
        <v>822</v>
      </c>
      <c r="C871" s="594" t="s">
        <v>221</v>
      </c>
      <c r="D871" s="595">
        <v>1.65</v>
      </c>
      <c r="E871" s="596">
        <v>25</v>
      </c>
      <c r="F871" s="408">
        <f>D871*E871*1.5</f>
        <v>61.875</v>
      </c>
      <c r="G871" s="187">
        <f t="shared" si="73"/>
        <v>799175.2172013092</v>
      </c>
      <c r="H871" s="597"/>
    </row>
    <row r="872" spans="1:8" ht="12.75">
      <c r="A872" s="593" t="s">
        <v>1255</v>
      </c>
      <c r="B872" s="594" t="s">
        <v>823</v>
      </c>
      <c r="C872" s="594" t="s">
        <v>221</v>
      </c>
      <c r="D872" s="595">
        <v>1.65</v>
      </c>
      <c r="E872" s="596">
        <v>3</v>
      </c>
      <c r="F872" s="408">
        <f>D872*E872*1.5</f>
        <v>7.424999999999999</v>
      </c>
      <c r="G872" s="187">
        <f t="shared" si="73"/>
        <v>95901.0260641571</v>
      </c>
      <c r="H872" s="597"/>
    </row>
    <row r="873" spans="1:8" ht="12.75">
      <c r="A873" s="593" t="s">
        <v>1255</v>
      </c>
      <c r="B873" s="594" t="s">
        <v>950</v>
      </c>
      <c r="C873" s="594" t="s">
        <v>221</v>
      </c>
      <c r="D873" s="595">
        <v>1.65</v>
      </c>
      <c r="E873" s="596">
        <v>2</v>
      </c>
      <c r="F873" s="408">
        <f>D873*E873*1.5</f>
        <v>4.949999999999999</v>
      </c>
      <c r="G873" s="187">
        <f t="shared" si="73"/>
        <v>63934.01737610472</v>
      </c>
      <c r="H873" s="597"/>
    </row>
    <row r="874" spans="1:8" ht="12.75">
      <c r="A874" s="593" t="s">
        <v>1256</v>
      </c>
      <c r="B874" s="594" t="s">
        <v>776</v>
      </c>
      <c r="C874" s="594" t="s">
        <v>1203</v>
      </c>
      <c r="D874" s="595">
        <v>1.65</v>
      </c>
      <c r="E874" s="596">
        <v>216</v>
      </c>
      <c r="F874" s="408">
        <f>D874*E874</f>
        <v>356.4</v>
      </c>
      <c r="G874" s="187">
        <f t="shared" si="73"/>
        <v>4603249.251079541</v>
      </c>
      <c r="H874" s="597"/>
    </row>
    <row r="875" spans="1:8" ht="12.75">
      <c r="A875" s="593" t="s">
        <v>1256</v>
      </c>
      <c r="B875" s="594" t="s">
        <v>932</v>
      </c>
      <c r="C875" s="594" t="s">
        <v>1203</v>
      </c>
      <c r="D875" s="595">
        <v>1.65</v>
      </c>
      <c r="E875" s="596">
        <v>9</v>
      </c>
      <c r="F875" s="408">
        <f>D875*E875</f>
        <v>14.85</v>
      </c>
      <c r="G875" s="187">
        <f t="shared" si="73"/>
        <v>191802.05212831422</v>
      </c>
      <c r="H875" s="597"/>
    </row>
    <row r="876" spans="1:8" ht="12.75">
      <c r="A876" s="593" t="s">
        <v>1256</v>
      </c>
      <c r="B876" s="594" t="s">
        <v>798</v>
      </c>
      <c r="C876" s="594" t="s">
        <v>1204</v>
      </c>
      <c r="D876" s="595">
        <v>1.65</v>
      </c>
      <c r="E876" s="596">
        <v>422</v>
      </c>
      <c r="F876" s="408">
        <f>D876*E876</f>
        <v>696.3</v>
      </c>
      <c r="G876" s="187">
        <f t="shared" si="73"/>
        <v>8993385.1109054</v>
      </c>
      <c r="H876" s="597"/>
    </row>
    <row r="877" spans="1:8" ht="12.75">
      <c r="A877" s="593" t="s">
        <v>1256</v>
      </c>
      <c r="B877" s="594" t="s">
        <v>809</v>
      </c>
      <c r="C877" s="594" t="s">
        <v>1205</v>
      </c>
      <c r="D877" s="595">
        <v>1.65</v>
      </c>
      <c r="E877" s="596">
        <v>69</v>
      </c>
      <c r="F877" s="408">
        <f>D877*E877</f>
        <v>113.85</v>
      </c>
      <c r="G877" s="187">
        <f t="shared" si="73"/>
        <v>1470482.399650409</v>
      </c>
      <c r="H877" s="597"/>
    </row>
    <row r="878" spans="1:8" ht="12.75">
      <c r="A878" s="593" t="s">
        <v>1256</v>
      </c>
      <c r="B878" s="594" t="s">
        <v>942</v>
      </c>
      <c r="C878" s="594" t="s">
        <v>1205</v>
      </c>
      <c r="D878" s="595">
        <v>1.65</v>
      </c>
      <c r="E878" s="596">
        <v>31</v>
      </c>
      <c r="F878" s="408">
        <f>D878*E878</f>
        <v>51.15</v>
      </c>
      <c r="G878" s="187">
        <f t="shared" si="73"/>
        <v>660651.5128864156</v>
      </c>
      <c r="H878" s="597"/>
    </row>
    <row r="879" spans="1:8" ht="12.75">
      <c r="A879" s="593" t="s">
        <v>1256</v>
      </c>
      <c r="B879" s="594" t="s">
        <v>905</v>
      </c>
      <c r="C879" s="594" t="s">
        <v>221</v>
      </c>
      <c r="D879" s="595">
        <v>1.65</v>
      </c>
      <c r="E879" s="596">
        <v>22</v>
      </c>
      <c r="F879" s="408">
        <f aca="true" t="shared" si="74" ref="F879:F885">D879*E879*1.5</f>
        <v>54.449999999999996</v>
      </c>
      <c r="G879" s="187">
        <f t="shared" si="73"/>
        <v>703274.191137152</v>
      </c>
      <c r="H879" s="597"/>
    </row>
    <row r="880" spans="1:8" ht="12.75">
      <c r="A880" s="593" t="s">
        <v>1256</v>
      </c>
      <c r="B880" s="594" t="s">
        <v>907</v>
      </c>
      <c r="C880" s="594" t="s">
        <v>221</v>
      </c>
      <c r="D880" s="595">
        <v>1.65</v>
      </c>
      <c r="E880" s="596">
        <v>2</v>
      </c>
      <c r="F880" s="408">
        <f t="shared" si="74"/>
        <v>4.949999999999999</v>
      </c>
      <c r="G880" s="187">
        <f t="shared" si="73"/>
        <v>63934.01737610472</v>
      </c>
      <c r="H880" s="597"/>
    </row>
    <row r="881" spans="1:8" ht="12.75">
      <c r="A881" s="593" t="s">
        <v>1256</v>
      </c>
      <c r="B881" s="594" t="s">
        <v>909</v>
      </c>
      <c r="C881" s="594" t="s">
        <v>221</v>
      </c>
      <c r="D881" s="595">
        <v>1.65</v>
      </c>
      <c r="E881" s="596">
        <v>1</v>
      </c>
      <c r="F881" s="408">
        <f t="shared" si="74"/>
        <v>2.4749999999999996</v>
      </c>
      <c r="G881" s="187">
        <f t="shared" si="73"/>
        <v>31967.00868805236</v>
      </c>
      <c r="H881" s="597"/>
    </row>
    <row r="882" spans="1:8" ht="12.75">
      <c r="A882" s="593" t="s">
        <v>1256</v>
      </c>
      <c r="B882" s="594" t="s">
        <v>946</v>
      </c>
      <c r="C882" s="594" t="s">
        <v>221</v>
      </c>
      <c r="D882" s="595">
        <v>1.65</v>
      </c>
      <c r="E882" s="596">
        <v>14</v>
      </c>
      <c r="F882" s="408">
        <f t="shared" si="74"/>
        <v>34.65</v>
      </c>
      <c r="G882" s="187">
        <f t="shared" si="73"/>
        <v>447538.12163273315</v>
      </c>
      <c r="H882" s="597"/>
    </row>
    <row r="883" spans="1:8" ht="12.75">
      <c r="A883" s="593" t="s">
        <v>1256</v>
      </c>
      <c r="B883" s="594" t="s">
        <v>827</v>
      </c>
      <c r="C883" s="594" t="s">
        <v>221</v>
      </c>
      <c r="D883" s="595">
        <v>2.25</v>
      </c>
      <c r="E883" s="596">
        <v>1</v>
      </c>
      <c r="F883" s="408">
        <f t="shared" si="74"/>
        <v>3.375</v>
      </c>
      <c r="G883" s="187">
        <f t="shared" si="73"/>
        <v>43591.37548370777</v>
      </c>
      <c r="H883" s="597"/>
    </row>
    <row r="884" spans="1:8" ht="12.75">
      <c r="A884" s="593" t="s">
        <v>1256</v>
      </c>
      <c r="B884" s="594" t="s">
        <v>950</v>
      </c>
      <c r="C884" s="594" t="s">
        <v>221</v>
      </c>
      <c r="D884" s="595">
        <v>1.65</v>
      </c>
      <c r="E884" s="596">
        <v>3</v>
      </c>
      <c r="F884" s="408">
        <f t="shared" si="74"/>
        <v>7.424999999999999</v>
      </c>
      <c r="G884" s="187">
        <f t="shared" si="73"/>
        <v>95901.0260641571</v>
      </c>
      <c r="H884" s="597"/>
    </row>
    <row r="885" spans="1:8" ht="12.75">
      <c r="A885" s="593" t="s">
        <v>1256</v>
      </c>
      <c r="B885" s="594" t="s">
        <v>952</v>
      </c>
      <c r="C885" s="594" t="s">
        <v>221</v>
      </c>
      <c r="D885" s="595">
        <v>1.65</v>
      </c>
      <c r="E885" s="596">
        <v>2</v>
      </c>
      <c r="F885" s="408">
        <f t="shared" si="74"/>
        <v>4.949999999999999</v>
      </c>
      <c r="G885" s="187">
        <f t="shared" si="73"/>
        <v>63934.01737610472</v>
      </c>
      <c r="H885" s="597"/>
    </row>
    <row r="886" spans="1:8" ht="12.75">
      <c r="A886" s="593" t="s">
        <v>1281</v>
      </c>
      <c r="B886" s="594" t="s">
        <v>604</v>
      </c>
      <c r="C886" s="594" t="s">
        <v>1203</v>
      </c>
      <c r="D886" s="595">
        <v>1.65</v>
      </c>
      <c r="E886" s="596">
        <v>33</v>
      </c>
      <c r="F886" s="408">
        <f>D886*E886</f>
        <v>54.449999999999996</v>
      </c>
      <c r="G886" s="187">
        <f t="shared" si="73"/>
        <v>703274.191137152</v>
      </c>
      <c r="H886" s="597"/>
    </row>
    <row r="887" spans="1:8" ht="12.75">
      <c r="A887" s="593" t="s">
        <v>1281</v>
      </c>
      <c r="B887" s="594" t="s">
        <v>923</v>
      </c>
      <c r="C887" s="594" t="s">
        <v>1203</v>
      </c>
      <c r="D887" s="595">
        <v>1.65</v>
      </c>
      <c r="E887" s="596">
        <v>545</v>
      </c>
      <c r="F887" s="408">
        <f>D887*E887</f>
        <v>899.25</v>
      </c>
      <c r="G887" s="187">
        <f t="shared" si="73"/>
        <v>11614679.823325694</v>
      </c>
      <c r="H887" s="597"/>
    </row>
    <row r="888" spans="1:8" ht="12.75">
      <c r="A888" s="593" t="s">
        <v>1281</v>
      </c>
      <c r="B888" s="594" t="s">
        <v>800</v>
      </c>
      <c r="C888" s="594" t="s">
        <v>1204</v>
      </c>
      <c r="D888" s="595">
        <v>1.65</v>
      </c>
      <c r="E888" s="596">
        <v>403</v>
      </c>
      <c r="F888" s="408">
        <f>D888*E888</f>
        <v>664.9499999999999</v>
      </c>
      <c r="G888" s="187">
        <f t="shared" si="73"/>
        <v>8588469.6675234</v>
      </c>
      <c r="H888" s="597"/>
    </row>
    <row r="889" spans="1:8" ht="12.75">
      <c r="A889" s="593" t="s">
        <v>1281</v>
      </c>
      <c r="B889" s="594" t="s">
        <v>625</v>
      </c>
      <c r="C889" s="594" t="s">
        <v>1205</v>
      </c>
      <c r="D889" s="595">
        <v>1.65</v>
      </c>
      <c r="E889" s="596">
        <v>7</v>
      </c>
      <c r="F889" s="408">
        <f>D889*E889</f>
        <v>11.549999999999999</v>
      </c>
      <c r="G889" s="187">
        <f t="shared" si="73"/>
        <v>149179.3738775777</v>
      </c>
      <c r="H889" s="597"/>
    </row>
    <row r="890" spans="1:8" ht="12.75">
      <c r="A890" s="593" t="s">
        <v>1281</v>
      </c>
      <c r="B890" s="594" t="s">
        <v>943</v>
      </c>
      <c r="C890" s="594" t="s">
        <v>221</v>
      </c>
      <c r="D890" s="595">
        <v>1.65</v>
      </c>
      <c r="E890" s="596">
        <v>50</v>
      </c>
      <c r="F890" s="408">
        <f>D890*E890*1.5</f>
        <v>123.75</v>
      </c>
      <c r="G890" s="187">
        <f t="shared" si="73"/>
        <v>1598350.4344026183</v>
      </c>
      <c r="H890" s="597"/>
    </row>
    <row r="891" spans="1:8" ht="12.75">
      <c r="A891" s="593" t="s">
        <v>1282</v>
      </c>
      <c r="B891" s="594" t="s">
        <v>604</v>
      </c>
      <c r="C891" s="594" t="s">
        <v>1203</v>
      </c>
      <c r="D891" s="595">
        <v>1.65</v>
      </c>
      <c r="E891" s="596">
        <v>6</v>
      </c>
      <c r="F891" s="408">
        <f>D891*E891</f>
        <v>9.899999999999999</v>
      </c>
      <c r="G891" s="187">
        <f t="shared" si="73"/>
        <v>127868.03475220944</v>
      </c>
      <c r="H891" s="597"/>
    </row>
    <row r="892" spans="1:8" ht="12.75">
      <c r="A892" s="593" t="s">
        <v>1282</v>
      </c>
      <c r="B892" s="594" t="s">
        <v>912</v>
      </c>
      <c r="C892" s="594" t="s">
        <v>1203</v>
      </c>
      <c r="D892" s="595">
        <v>1.65</v>
      </c>
      <c r="E892" s="596">
        <v>273</v>
      </c>
      <c r="F892" s="408">
        <f>D892*E892</f>
        <v>450.45</v>
      </c>
      <c r="G892" s="187">
        <f t="shared" si="73"/>
        <v>5817995.581225531</v>
      </c>
      <c r="H892" s="597"/>
    </row>
    <row r="893" spans="1:8" ht="12.75">
      <c r="A893" s="593" t="s">
        <v>1282</v>
      </c>
      <c r="B893" s="594" t="s">
        <v>800</v>
      </c>
      <c r="C893" s="594" t="s">
        <v>1204</v>
      </c>
      <c r="D893" s="595">
        <v>1.65</v>
      </c>
      <c r="E893" s="596">
        <v>181</v>
      </c>
      <c r="F893" s="408">
        <f>D893*E893</f>
        <v>298.65</v>
      </c>
      <c r="G893" s="187">
        <f t="shared" si="73"/>
        <v>3857352.3816916524</v>
      </c>
      <c r="H893" s="597"/>
    </row>
    <row r="894" spans="1:8" ht="12.75">
      <c r="A894" s="593" t="s">
        <v>1282</v>
      </c>
      <c r="B894" s="594" t="s">
        <v>625</v>
      </c>
      <c r="C894" s="594" t="s">
        <v>1205</v>
      </c>
      <c r="D894" s="595">
        <v>1.65</v>
      </c>
      <c r="E894" s="596">
        <v>4</v>
      </c>
      <c r="F894" s="408">
        <f>D894*E894</f>
        <v>6.6</v>
      </c>
      <c r="G894" s="187">
        <f t="shared" si="73"/>
        <v>85245.35650147298</v>
      </c>
      <c r="H894" s="597"/>
    </row>
    <row r="895" spans="1:8" ht="12.75">
      <c r="A895" s="593" t="s">
        <v>1282</v>
      </c>
      <c r="B895" s="594" t="s">
        <v>944</v>
      </c>
      <c r="C895" s="594" t="s">
        <v>221</v>
      </c>
      <c r="D895" s="595">
        <v>1.65</v>
      </c>
      <c r="E895" s="596">
        <v>13</v>
      </c>
      <c r="F895" s="408">
        <f>D895*E895*1.5</f>
        <v>32.175</v>
      </c>
      <c r="G895" s="187">
        <f t="shared" si="73"/>
        <v>415571.11294468073</v>
      </c>
      <c r="H895" s="597"/>
    </row>
    <row r="896" spans="1:8" ht="12.75">
      <c r="A896" s="593" t="s">
        <v>1283</v>
      </c>
      <c r="B896" s="594" t="s">
        <v>829</v>
      </c>
      <c r="C896" s="594" t="s">
        <v>1203</v>
      </c>
      <c r="D896" s="595">
        <v>2.8</v>
      </c>
      <c r="E896" s="596">
        <v>9</v>
      </c>
      <c r="F896" s="408">
        <f aca="true" t="shared" si="75" ref="F896:F904">D896*E896</f>
        <v>25.2</v>
      </c>
      <c r="G896" s="187">
        <f t="shared" si="73"/>
        <v>325482.2702783514</v>
      </c>
      <c r="H896" s="597"/>
    </row>
    <row r="897" spans="1:8" ht="12.75">
      <c r="A897" s="593" t="s">
        <v>1283</v>
      </c>
      <c r="B897" s="594" t="s">
        <v>847</v>
      </c>
      <c r="C897" s="594" t="s">
        <v>1203</v>
      </c>
      <c r="D897" s="595">
        <v>2.8</v>
      </c>
      <c r="E897" s="596">
        <v>11</v>
      </c>
      <c r="F897" s="408">
        <f t="shared" si="75"/>
        <v>30.799999999999997</v>
      </c>
      <c r="G897" s="187">
        <f t="shared" si="73"/>
        <v>397811.6636735405</v>
      </c>
      <c r="H897" s="597"/>
    </row>
    <row r="898" spans="1:8" ht="12.75">
      <c r="A898" s="593" t="s">
        <v>1283</v>
      </c>
      <c r="B898" s="594" t="s">
        <v>855</v>
      </c>
      <c r="C898" s="594" t="s">
        <v>1204</v>
      </c>
      <c r="D898" s="595">
        <v>2.8</v>
      </c>
      <c r="E898" s="596">
        <v>20</v>
      </c>
      <c r="F898" s="408">
        <f t="shared" si="75"/>
        <v>56</v>
      </c>
      <c r="G898" s="187">
        <f t="shared" si="73"/>
        <v>723293.933951892</v>
      </c>
      <c r="H898" s="597"/>
    </row>
    <row r="899" spans="1:8" ht="12.75">
      <c r="A899" s="593" t="s">
        <v>1283</v>
      </c>
      <c r="B899" s="594" t="s">
        <v>933</v>
      </c>
      <c r="C899" s="594" t="s">
        <v>1204</v>
      </c>
      <c r="D899" s="595">
        <v>2.8</v>
      </c>
      <c r="E899" s="596">
        <v>21</v>
      </c>
      <c r="F899" s="408">
        <f t="shared" si="75"/>
        <v>58.8</v>
      </c>
      <c r="G899" s="187">
        <f t="shared" si="73"/>
        <v>759458.6306494866</v>
      </c>
      <c r="H899" s="597"/>
    </row>
    <row r="900" spans="1:8" ht="12.75">
      <c r="A900" s="593" t="s">
        <v>1283</v>
      </c>
      <c r="B900" s="594" t="s">
        <v>858</v>
      </c>
      <c r="C900" s="594" t="s">
        <v>1204</v>
      </c>
      <c r="D900" s="595">
        <v>2.8</v>
      </c>
      <c r="E900" s="596">
        <v>27</v>
      </c>
      <c r="F900" s="408">
        <f t="shared" si="75"/>
        <v>75.6</v>
      </c>
      <c r="G900" s="187">
        <f t="shared" si="73"/>
        <v>976446.8108350541</v>
      </c>
      <c r="H900" s="597"/>
    </row>
    <row r="901" spans="1:8" ht="12.75">
      <c r="A901" s="593" t="s">
        <v>1283</v>
      </c>
      <c r="B901" s="594" t="s">
        <v>863</v>
      </c>
      <c r="C901" s="594" t="s">
        <v>1204</v>
      </c>
      <c r="D901" s="595">
        <v>2.8</v>
      </c>
      <c r="E901" s="596">
        <v>33</v>
      </c>
      <c r="F901" s="408">
        <f t="shared" si="75"/>
        <v>92.39999999999999</v>
      </c>
      <c r="G901" s="187">
        <f aca="true" t="shared" si="76" ref="G901:G918">F901*$H$1176/$F$1174</f>
        <v>1193434.9910206215</v>
      </c>
      <c r="H901" s="597"/>
    </row>
    <row r="902" spans="1:8" ht="12.75">
      <c r="A902" s="593" t="s">
        <v>1283</v>
      </c>
      <c r="B902" s="594" t="s">
        <v>937</v>
      </c>
      <c r="C902" s="594" t="s">
        <v>1205</v>
      </c>
      <c r="D902" s="595">
        <v>2.8</v>
      </c>
      <c r="E902" s="596">
        <v>1</v>
      </c>
      <c r="F902" s="408">
        <f t="shared" si="75"/>
        <v>2.8</v>
      </c>
      <c r="G902" s="187">
        <f t="shared" si="76"/>
        <v>36164.6966975946</v>
      </c>
      <c r="H902" s="597"/>
    </row>
    <row r="903" spans="1:8" ht="12.75">
      <c r="A903" s="593" t="s">
        <v>1283</v>
      </c>
      <c r="B903" s="594" t="s">
        <v>939</v>
      </c>
      <c r="C903" s="594" t="s">
        <v>1205</v>
      </c>
      <c r="D903" s="595">
        <v>2.8</v>
      </c>
      <c r="E903" s="596">
        <v>1</v>
      </c>
      <c r="F903" s="408">
        <f t="shared" si="75"/>
        <v>2.8</v>
      </c>
      <c r="G903" s="187">
        <f t="shared" si="76"/>
        <v>36164.6966975946</v>
      </c>
      <c r="H903" s="597"/>
    </row>
    <row r="904" spans="1:8" ht="12.75">
      <c r="A904" s="593" t="s">
        <v>1283</v>
      </c>
      <c r="B904" s="594" t="s">
        <v>941</v>
      </c>
      <c r="C904" s="594" t="s">
        <v>1205</v>
      </c>
      <c r="D904" s="595">
        <v>2.8</v>
      </c>
      <c r="E904" s="596">
        <v>5</v>
      </c>
      <c r="F904" s="408">
        <f t="shared" si="75"/>
        <v>14</v>
      </c>
      <c r="G904" s="187">
        <f t="shared" si="76"/>
        <v>180823.483487973</v>
      </c>
      <c r="H904" s="597"/>
    </row>
    <row r="905" spans="1:8" ht="12.75">
      <c r="A905" s="593" t="s">
        <v>1283</v>
      </c>
      <c r="B905" s="594" t="s">
        <v>466</v>
      </c>
      <c r="C905" s="594" t="s">
        <v>221</v>
      </c>
      <c r="D905" s="595">
        <v>2.8</v>
      </c>
      <c r="E905" s="596">
        <v>10</v>
      </c>
      <c r="F905" s="408">
        <f>D905*E905*1.5</f>
        <v>42</v>
      </c>
      <c r="G905" s="187">
        <f t="shared" si="76"/>
        <v>542470.450463919</v>
      </c>
      <c r="H905" s="597"/>
    </row>
    <row r="906" spans="1:8" ht="12.75">
      <c r="A906" s="593" t="s">
        <v>1283</v>
      </c>
      <c r="B906" s="594" t="s">
        <v>467</v>
      </c>
      <c r="C906" s="594" t="s">
        <v>221</v>
      </c>
      <c r="D906" s="595">
        <v>2.8</v>
      </c>
      <c r="E906" s="596">
        <v>2</v>
      </c>
      <c r="F906" s="408">
        <f>D906*E906*1.5</f>
        <v>8.399999999999999</v>
      </c>
      <c r="G906" s="187">
        <f t="shared" si="76"/>
        <v>108494.09009278376</v>
      </c>
      <c r="H906" s="597"/>
    </row>
    <row r="907" spans="1:8" ht="12.75">
      <c r="A907" s="593" t="s">
        <v>1283</v>
      </c>
      <c r="B907" s="594" t="s">
        <v>865</v>
      </c>
      <c r="C907" s="594" t="s">
        <v>221</v>
      </c>
      <c r="D907" s="595">
        <v>2.8</v>
      </c>
      <c r="E907" s="596">
        <v>2</v>
      </c>
      <c r="F907" s="408">
        <f>D907*E907*1.5</f>
        <v>8.399999999999999</v>
      </c>
      <c r="G907" s="187">
        <f t="shared" si="76"/>
        <v>108494.09009278376</v>
      </c>
      <c r="H907" s="597"/>
    </row>
    <row r="908" spans="1:8" ht="12.75">
      <c r="A908" s="593" t="s">
        <v>1283</v>
      </c>
      <c r="B908" s="594" t="s">
        <v>945</v>
      </c>
      <c r="C908" s="594" t="s">
        <v>221</v>
      </c>
      <c r="D908" s="595">
        <v>2.8</v>
      </c>
      <c r="E908" s="596">
        <v>3</v>
      </c>
      <c r="F908" s="408">
        <f>D908*E908*1.5</f>
        <v>12.599999999999998</v>
      </c>
      <c r="G908" s="187">
        <f t="shared" si="76"/>
        <v>162741.13513917566</v>
      </c>
      <c r="H908" s="597"/>
    </row>
    <row r="909" spans="1:8" ht="12.75">
      <c r="A909" s="593" t="s">
        <v>1283</v>
      </c>
      <c r="B909" s="594" t="s">
        <v>948</v>
      </c>
      <c r="C909" s="594" t="s">
        <v>221</v>
      </c>
      <c r="D909" s="595">
        <v>2.25</v>
      </c>
      <c r="E909" s="596">
        <v>2</v>
      </c>
      <c r="F909" s="408">
        <f>D909*E909*1.5</f>
        <v>6.75</v>
      </c>
      <c r="G909" s="187">
        <f t="shared" si="76"/>
        <v>87182.75096741554</v>
      </c>
      <c r="H909" s="597"/>
    </row>
    <row r="910" spans="1:8" ht="12.75">
      <c r="A910" s="593" t="s">
        <v>1260</v>
      </c>
      <c r="B910" s="594" t="s">
        <v>780</v>
      </c>
      <c r="C910" s="594" t="s">
        <v>1203</v>
      </c>
      <c r="D910" s="595">
        <v>2.25</v>
      </c>
      <c r="E910" s="596">
        <v>53</v>
      </c>
      <c r="F910" s="408">
        <f>D910*E910</f>
        <v>119.25</v>
      </c>
      <c r="G910" s="187">
        <f t="shared" si="76"/>
        <v>1540228.6004243414</v>
      </c>
      <c r="H910" s="597"/>
    </row>
    <row r="911" spans="1:8" ht="12.75">
      <c r="A911" s="593" t="s">
        <v>1260</v>
      </c>
      <c r="B911" s="594" t="s">
        <v>810</v>
      </c>
      <c r="C911" s="594" t="s">
        <v>1205</v>
      </c>
      <c r="D911" s="595">
        <v>2.25</v>
      </c>
      <c r="E911" s="596">
        <v>60</v>
      </c>
      <c r="F911" s="408">
        <f>D911*E911</f>
        <v>135</v>
      </c>
      <c r="G911" s="187">
        <f t="shared" si="76"/>
        <v>1743655.019348311</v>
      </c>
      <c r="H911" s="597"/>
    </row>
    <row r="912" spans="1:8" ht="12.75">
      <c r="A912" s="593" t="s">
        <v>1260</v>
      </c>
      <c r="B912" s="594" t="s">
        <v>821</v>
      </c>
      <c r="C912" s="594" t="s">
        <v>221</v>
      </c>
      <c r="D912" s="595">
        <v>2.25</v>
      </c>
      <c r="E912" s="596">
        <v>5</v>
      </c>
      <c r="F912" s="408">
        <f>D912*E912*1.5</f>
        <v>16.875</v>
      </c>
      <c r="G912" s="187">
        <f t="shared" si="76"/>
        <v>217956.87741853888</v>
      </c>
      <c r="H912" s="597"/>
    </row>
    <row r="913" spans="1:8" ht="12.75">
      <c r="A913" s="593" t="s">
        <v>1284</v>
      </c>
      <c r="B913" s="594" t="s">
        <v>649</v>
      </c>
      <c r="C913" s="594" t="s">
        <v>1203</v>
      </c>
      <c r="D913" s="595">
        <v>3.5</v>
      </c>
      <c r="E913" s="596">
        <v>29</v>
      </c>
      <c r="F913" s="408">
        <f>D913*E913</f>
        <v>101.5</v>
      </c>
      <c r="G913" s="187">
        <f t="shared" si="76"/>
        <v>1310970.2552878042</v>
      </c>
      <c r="H913" s="597"/>
    </row>
    <row r="914" spans="1:8" ht="12.75">
      <c r="A914" s="593" t="s">
        <v>1284</v>
      </c>
      <c r="B914" s="594" t="s">
        <v>652</v>
      </c>
      <c r="C914" s="594" t="s">
        <v>1205</v>
      </c>
      <c r="D914" s="595">
        <v>3.5</v>
      </c>
      <c r="E914" s="596">
        <v>32</v>
      </c>
      <c r="F914" s="408">
        <f>D914*E914</f>
        <v>112</v>
      </c>
      <c r="G914" s="187">
        <f t="shared" si="76"/>
        <v>1446587.867903784</v>
      </c>
      <c r="H914" s="597"/>
    </row>
    <row r="915" spans="1:8" ht="12.75">
      <c r="A915" s="593" t="s">
        <v>1285</v>
      </c>
      <c r="B915" s="594" t="s">
        <v>612</v>
      </c>
      <c r="C915" s="594" t="s">
        <v>1203</v>
      </c>
      <c r="D915" s="595">
        <v>1</v>
      </c>
      <c r="E915" s="596">
        <v>177</v>
      </c>
      <c r="F915" s="408">
        <f>D915*E915</f>
        <v>177</v>
      </c>
      <c r="G915" s="187">
        <f t="shared" si="76"/>
        <v>2286125.4698122297</v>
      </c>
      <c r="H915" s="597"/>
    </row>
    <row r="916" spans="1:8" ht="12.75">
      <c r="A916" s="593" t="s">
        <v>1285</v>
      </c>
      <c r="B916" s="594" t="s">
        <v>668</v>
      </c>
      <c r="C916" s="594" t="s">
        <v>1203</v>
      </c>
      <c r="D916" s="595">
        <v>1.65</v>
      </c>
      <c r="E916" s="596">
        <v>18</v>
      </c>
      <c r="F916" s="408">
        <f>D916*E916</f>
        <v>29.7</v>
      </c>
      <c r="G916" s="187">
        <f t="shared" si="76"/>
        <v>383604.10425662843</v>
      </c>
      <c r="H916" s="597"/>
    </row>
    <row r="917" spans="1:8" ht="12.75">
      <c r="A917" s="593" t="s">
        <v>1285</v>
      </c>
      <c r="B917" s="594" t="s">
        <v>627</v>
      </c>
      <c r="C917" s="594" t="s">
        <v>1205</v>
      </c>
      <c r="D917" s="595">
        <v>1</v>
      </c>
      <c r="E917" s="596">
        <v>359</v>
      </c>
      <c r="F917" s="408">
        <f>D917*E917</f>
        <v>359</v>
      </c>
      <c r="G917" s="187">
        <f t="shared" si="76"/>
        <v>4636830.755155879</v>
      </c>
      <c r="H917" s="597"/>
    </row>
    <row r="918" spans="1:8" ht="12.75">
      <c r="A918" s="593" t="s">
        <v>1285</v>
      </c>
      <c r="B918" s="594" t="s">
        <v>635</v>
      </c>
      <c r="C918" s="594" t="s">
        <v>221</v>
      </c>
      <c r="D918" s="595">
        <v>1</v>
      </c>
      <c r="E918" s="596">
        <v>8</v>
      </c>
      <c r="F918" s="408">
        <f>D918*E918*1.5</f>
        <v>12</v>
      </c>
      <c r="G918" s="187">
        <f t="shared" si="76"/>
        <v>154991.55727540542</v>
      </c>
      <c r="H918" s="597"/>
    </row>
    <row r="919" spans="1:8" ht="12.75">
      <c r="A919" s="598"/>
      <c r="B919" s="599"/>
      <c r="C919" s="599"/>
      <c r="D919" s="600"/>
      <c r="E919" s="599"/>
      <c r="F919" s="408"/>
      <c r="G919" s="187"/>
      <c r="H919" s="601">
        <f>ROUNDUP(SUM(G868:G918)/1000,0)</f>
        <v>82325</v>
      </c>
    </row>
    <row r="920" spans="1:8" ht="12.75">
      <c r="A920" s="900" t="s">
        <v>1286</v>
      </c>
      <c r="B920" s="901"/>
      <c r="C920" s="901"/>
      <c r="D920" s="901"/>
      <c r="E920" s="901"/>
      <c r="F920" s="408"/>
      <c r="G920" s="187"/>
      <c r="H920" s="597"/>
    </row>
    <row r="921" spans="1:8" ht="12.75">
      <c r="A921" s="593" t="s">
        <v>1255</v>
      </c>
      <c r="B921" s="594" t="s">
        <v>802</v>
      </c>
      <c r="C921" s="594" t="s">
        <v>1204</v>
      </c>
      <c r="D921" s="595">
        <v>1.65</v>
      </c>
      <c r="E921" s="596">
        <v>77</v>
      </c>
      <c r="F921" s="408">
        <f aca="true" t="shared" si="77" ref="F921:F926">D921*E921</f>
        <v>127.05</v>
      </c>
      <c r="G921" s="187">
        <f aca="true" t="shared" si="78" ref="G921:G952">F921*$H$1176/$F$1174</f>
        <v>1640973.1126533549</v>
      </c>
      <c r="H921" s="597"/>
    </row>
    <row r="922" spans="1:8" ht="12.75">
      <c r="A922" s="593" t="s">
        <v>1255</v>
      </c>
      <c r="B922" s="594" t="s">
        <v>803</v>
      </c>
      <c r="C922" s="594" t="s">
        <v>1204</v>
      </c>
      <c r="D922" s="595">
        <v>1.65</v>
      </c>
      <c r="E922" s="596">
        <v>67</v>
      </c>
      <c r="F922" s="408">
        <f t="shared" si="77"/>
        <v>110.55</v>
      </c>
      <c r="G922" s="187">
        <f t="shared" si="78"/>
        <v>1427859.7213996723</v>
      </c>
      <c r="H922" s="597"/>
    </row>
    <row r="923" spans="1:8" ht="12.75">
      <c r="A923" s="593" t="s">
        <v>1255</v>
      </c>
      <c r="B923" s="594" t="s">
        <v>822</v>
      </c>
      <c r="C923" s="594" t="s">
        <v>221</v>
      </c>
      <c r="D923" s="595">
        <v>1.65</v>
      </c>
      <c r="E923" s="596">
        <v>10</v>
      </c>
      <c r="F923" s="408">
        <f t="shared" si="77"/>
        <v>16.5</v>
      </c>
      <c r="G923" s="187">
        <f t="shared" si="78"/>
        <v>213113.39125368244</v>
      </c>
      <c r="H923" s="597"/>
    </row>
    <row r="924" spans="1:8" ht="12.75">
      <c r="A924" s="593" t="s">
        <v>1287</v>
      </c>
      <c r="B924" s="594" t="s">
        <v>972</v>
      </c>
      <c r="C924" s="594" t="s">
        <v>1203</v>
      </c>
      <c r="D924" s="595">
        <v>1.65</v>
      </c>
      <c r="E924" s="596">
        <v>67</v>
      </c>
      <c r="F924" s="408">
        <f t="shared" si="77"/>
        <v>110.55</v>
      </c>
      <c r="G924" s="187">
        <f t="shared" si="78"/>
        <v>1427859.7213996723</v>
      </c>
      <c r="H924" s="597"/>
    </row>
    <row r="925" spans="1:8" ht="12.75">
      <c r="A925" s="593" t="s">
        <v>1287</v>
      </c>
      <c r="B925" s="594" t="s">
        <v>985</v>
      </c>
      <c r="C925" s="594" t="s">
        <v>1204</v>
      </c>
      <c r="D925" s="595">
        <v>1.65</v>
      </c>
      <c r="E925" s="596">
        <v>81</v>
      </c>
      <c r="F925" s="408">
        <f t="shared" si="77"/>
        <v>133.65</v>
      </c>
      <c r="G925" s="187">
        <f t="shared" si="78"/>
        <v>1726218.4691548278</v>
      </c>
      <c r="H925" s="597"/>
    </row>
    <row r="926" spans="1:8" ht="12.75">
      <c r="A926" s="593" t="s">
        <v>1287</v>
      </c>
      <c r="B926" s="594" t="s">
        <v>996</v>
      </c>
      <c r="C926" s="594" t="s">
        <v>1205</v>
      </c>
      <c r="D926" s="595">
        <v>1.65</v>
      </c>
      <c r="E926" s="596">
        <v>25</v>
      </c>
      <c r="F926" s="408">
        <f t="shared" si="77"/>
        <v>41.25</v>
      </c>
      <c r="G926" s="187">
        <f t="shared" si="78"/>
        <v>532783.4781342061</v>
      </c>
      <c r="H926" s="597"/>
    </row>
    <row r="927" spans="1:8" ht="12.75">
      <c r="A927" s="593" t="s">
        <v>1287</v>
      </c>
      <c r="B927" s="594" t="s">
        <v>1006</v>
      </c>
      <c r="C927" s="594" t="s">
        <v>221</v>
      </c>
      <c r="D927" s="595">
        <v>1.65</v>
      </c>
      <c r="E927" s="596">
        <v>6</v>
      </c>
      <c r="F927" s="408">
        <f>D927*E927*1.5</f>
        <v>14.849999999999998</v>
      </c>
      <c r="G927" s="187">
        <f t="shared" si="78"/>
        <v>191802.0521283142</v>
      </c>
      <c r="H927" s="597"/>
    </row>
    <row r="928" spans="1:8" ht="12.75">
      <c r="A928" s="593" t="s">
        <v>1268</v>
      </c>
      <c r="B928" s="594" t="s">
        <v>776</v>
      </c>
      <c r="C928" s="594" t="s">
        <v>1203</v>
      </c>
      <c r="D928" s="595">
        <v>1.65</v>
      </c>
      <c r="E928" s="596">
        <v>277</v>
      </c>
      <c r="F928" s="408">
        <f>D928*E928</f>
        <v>457.04999999999995</v>
      </c>
      <c r="G928" s="187">
        <f t="shared" si="78"/>
        <v>5903240.937727003</v>
      </c>
      <c r="H928" s="597"/>
    </row>
    <row r="929" spans="1:8" ht="12.75">
      <c r="A929" s="593" t="s">
        <v>1268</v>
      </c>
      <c r="B929" s="594" t="s">
        <v>798</v>
      </c>
      <c r="C929" s="594" t="s">
        <v>1204</v>
      </c>
      <c r="D929" s="595">
        <v>1.65</v>
      </c>
      <c r="E929" s="596">
        <v>29</v>
      </c>
      <c r="F929" s="408">
        <f>D929*E929</f>
        <v>47.849999999999994</v>
      </c>
      <c r="G929" s="187">
        <f t="shared" si="78"/>
        <v>618028.834635679</v>
      </c>
      <c r="H929" s="597"/>
    </row>
    <row r="930" spans="1:8" ht="12.75">
      <c r="A930" s="593" t="s">
        <v>1268</v>
      </c>
      <c r="B930" s="594" t="s">
        <v>809</v>
      </c>
      <c r="C930" s="594" t="s">
        <v>1205</v>
      </c>
      <c r="D930" s="595">
        <v>1.65</v>
      </c>
      <c r="E930" s="596">
        <v>204</v>
      </c>
      <c r="F930" s="408">
        <f>D930*E930</f>
        <v>336.59999999999997</v>
      </c>
      <c r="G930" s="187">
        <f t="shared" si="78"/>
        <v>4347513.181575121</v>
      </c>
      <c r="H930" s="597"/>
    </row>
    <row r="931" spans="1:8" ht="12.75">
      <c r="A931" s="593" t="s">
        <v>1268</v>
      </c>
      <c r="B931" s="594" t="s">
        <v>819</v>
      </c>
      <c r="C931" s="594" t="s">
        <v>221</v>
      </c>
      <c r="D931" s="595">
        <v>1.65</v>
      </c>
      <c r="E931" s="596">
        <v>25</v>
      </c>
      <c r="F931" s="408">
        <f>D931*E931*1.5</f>
        <v>61.875</v>
      </c>
      <c r="G931" s="187">
        <f t="shared" si="78"/>
        <v>799175.2172013092</v>
      </c>
      <c r="H931" s="597"/>
    </row>
    <row r="932" spans="1:8" ht="12.75">
      <c r="A932" s="593" t="s">
        <v>1288</v>
      </c>
      <c r="B932" s="594" t="s">
        <v>604</v>
      </c>
      <c r="C932" s="594" t="s">
        <v>1203</v>
      </c>
      <c r="D932" s="595">
        <v>1.65</v>
      </c>
      <c r="E932" s="596">
        <v>4</v>
      </c>
      <c r="F932" s="408">
        <f aca="true" t="shared" si="79" ref="F932:F937">D932*E932</f>
        <v>6.6</v>
      </c>
      <c r="G932" s="187">
        <f t="shared" si="78"/>
        <v>85245.35650147298</v>
      </c>
      <c r="H932" s="597"/>
    </row>
    <row r="933" spans="1:8" ht="12.75">
      <c r="A933" s="593" t="s">
        <v>1288</v>
      </c>
      <c r="B933" s="594" t="s">
        <v>968</v>
      </c>
      <c r="C933" s="594" t="s">
        <v>1203</v>
      </c>
      <c r="D933" s="595">
        <v>1.65</v>
      </c>
      <c r="E933" s="596">
        <v>153</v>
      </c>
      <c r="F933" s="408">
        <f t="shared" si="79"/>
        <v>252.45</v>
      </c>
      <c r="G933" s="187">
        <f t="shared" si="78"/>
        <v>3260634.8861813415</v>
      </c>
      <c r="H933" s="597"/>
    </row>
    <row r="934" spans="1:8" ht="12.75">
      <c r="A934" s="593" t="s">
        <v>1288</v>
      </c>
      <c r="B934" s="594" t="s">
        <v>912</v>
      </c>
      <c r="C934" s="594" t="s">
        <v>1203</v>
      </c>
      <c r="D934" s="595">
        <v>1.65</v>
      </c>
      <c r="E934" s="596">
        <v>153</v>
      </c>
      <c r="F934" s="408">
        <f t="shared" si="79"/>
        <v>252.45</v>
      </c>
      <c r="G934" s="187">
        <f t="shared" si="78"/>
        <v>3260634.8861813415</v>
      </c>
      <c r="H934" s="597"/>
    </row>
    <row r="935" spans="1:8" ht="12.75">
      <c r="A935" s="593" t="s">
        <v>1288</v>
      </c>
      <c r="B935" s="594" t="s">
        <v>800</v>
      </c>
      <c r="C935" s="594" t="s">
        <v>1204</v>
      </c>
      <c r="D935" s="595">
        <v>1.65</v>
      </c>
      <c r="E935" s="596">
        <v>123</v>
      </c>
      <c r="F935" s="408">
        <f t="shared" si="79"/>
        <v>202.95</v>
      </c>
      <c r="G935" s="187">
        <f t="shared" si="78"/>
        <v>2621294.712420294</v>
      </c>
      <c r="H935" s="597"/>
    </row>
    <row r="936" spans="1:8" ht="12.75">
      <c r="A936" s="593" t="s">
        <v>1288</v>
      </c>
      <c r="B936" s="594" t="s">
        <v>991</v>
      </c>
      <c r="C936" s="594" t="s">
        <v>1205</v>
      </c>
      <c r="D936" s="595">
        <v>1.65</v>
      </c>
      <c r="E936" s="596">
        <v>23</v>
      </c>
      <c r="F936" s="408">
        <f t="shared" si="79"/>
        <v>37.949999999999996</v>
      </c>
      <c r="G936" s="187">
        <f t="shared" si="78"/>
        <v>490160.79988346953</v>
      </c>
      <c r="H936" s="597"/>
    </row>
    <row r="937" spans="1:8" ht="12.75">
      <c r="A937" s="593" t="s">
        <v>1288</v>
      </c>
      <c r="B937" s="594" t="s">
        <v>936</v>
      </c>
      <c r="C937" s="594" t="s">
        <v>1205</v>
      </c>
      <c r="D937" s="595">
        <v>1.65</v>
      </c>
      <c r="E937" s="596">
        <v>3</v>
      </c>
      <c r="F937" s="408">
        <f t="shared" si="79"/>
        <v>4.949999999999999</v>
      </c>
      <c r="G937" s="187">
        <f t="shared" si="78"/>
        <v>63934.01737610472</v>
      </c>
      <c r="H937" s="597"/>
    </row>
    <row r="938" spans="1:8" ht="12.75">
      <c r="A938" s="593" t="s">
        <v>1288</v>
      </c>
      <c r="B938" s="594" t="s">
        <v>820</v>
      </c>
      <c r="C938" s="594" t="s">
        <v>221</v>
      </c>
      <c r="D938" s="595">
        <v>1.65</v>
      </c>
      <c r="E938" s="596">
        <v>1</v>
      </c>
      <c r="F938" s="408">
        <f>D938*E938*1.5</f>
        <v>2.4749999999999996</v>
      </c>
      <c r="G938" s="187">
        <f t="shared" si="78"/>
        <v>31967.00868805236</v>
      </c>
      <c r="H938" s="597"/>
    </row>
    <row r="939" spans="1:8" ht="12.75">
      <c r="A939" s="593" t="s">
        <v>1288</v>
      </c>
      <c r="B939" s="594" t="s">
        <v>1004</v>
      </c>
      <c r="C939" s="594" t="s">
        <v>221</v>
      </c>
      <c r="D939" s="595">
        <v>1.65</v>
      </c>
      <c r="E939" s="596">
        <v>18</v>
      </c>
      <c r="F939" s="408">
        <f>D939*E939*1.5</f>
        <v>44.55</v>
      </c>
      <c r="G939" s="187">
        <f t="shared" si="78"/>
        <v>575406.1563849426</v>
      </c>
      <c r="H939" s="597"/>
    </row>
    <row r="940" spans="1:8" ht="12.75">
      <c r="A940" s="593" t="s">
        <v>1288</v>
      </c>
      <c r="B940" s="594" t="s">
        <v>944</v>
      </c>
      <c r="C940" s="594" t="s">
        <v>221</v>
      </c>
      <c r="D940" s="595">
        <v>1.65</v>
      </c>
      <c r="E940" s="596">
        <v>6</v>
      </c>
      <c r="F940" s="408">
        <f>D940*E940*1.5</f>
        <v>14.849999999999998</v>
      </c>
      <c r="G940" s="187">
        <f t="shared" si="78"/>
        <v>191802.0521283142</v>
      </c>
      <c r="H940" s="597"/>
    </row>
    <row r="941" spans="1:8" ht="12.75">
      <c r="A941" s="593" t="s">
        <v>1289</v>
      </c>
      <c r="B941" s="594" t="s">
        <v>956</v>
      </c>
      <c r="C941" s="594" t="s">
        <v>1203</v>
      </c>
      <c r="D941" s="595">
        <v>1.65</v>
      </c>
      <c r="E941" s="596">
        <v>48</v>
      </c>
      <c r="F941" s="408">
        <f aca="true" t="shared" si="80" ref="F941:F950">D941*E941</f>
        <v>79.19999999999999</v>
      </c>
      <c r="G941" s="187">
        <f t="shared" si="78"/>
        <v>1022944.2780176755</v>
      </c>
      <c r="H941" s="597"/>
    </row>
    <row r="942" spans="1:8" ht="12.75">
      <c r="A942" s="593" t="s">
        <v>1289</v>
      </c>
      <c r="B942" s="594" t="s">
        <v>960</v>
      </c>
      <c r="C942" s="594" t="s">
        <v>1203</v>
      </c>
      <c r="D942" s="595">
        <v>2.25</v>
      </c>
      <c r="E942" s="596">
        <v>84</v>
      </c>
      <c r="F942" s="408">
        <f t="shared" si="80"/>
        <v>189</v>
      </c>
      <c r="G942" s="187">
        <f t="shared" si="78"/>
        <v>2441117.0270876354</v>
      </c>
      <c r="H942" s="597"/>
    </row>
    <row r="943" spans="1:8" ht="12.75">
      <c r="A943" s="593" t="s">
        <v>1289</v>
      </c>
      <c r="B943" s="594" t="s">
        <v>784</v>
      </c>
      <c r="C943" s="594" t="s">
        <v>1203</v>
      </c>
      <c r="D943" s="595">
        <v>1.65</v>
      </c>
      <c r="E943" s="596">
        <v>26</v>
      </c>
      <c r="F943" s="408">
        <f t="shared" si="80"/>
        <v>42.9</v>
      </c>
      <c r="G943" s="187">
        <f t="shared" si="78"/>
        <v>554094.8172595743</v>
      </c>
      <c r="H943" s="597"/>
    </row>
    <row r="944" spans="1:8" ht="12.75">
      <c r="A944" s="593" t="s">
        <v>1289</v>
      </c>
      <c r="B944" s="594" t="s">
        <v>647</v>
      </c>
      <c r="C944" s="594" t="s">
        <v>1203</v>
      </c>
      <c r="D944" s="595">
        <v>1</v>
      </c>
      <c r="E944" s="596">
        <v>58</v>
      </c>
      <c r="F944" s="408">
        <f t="shared" si="80"/>
        <v>58</v>
      </c>
      <c r="G944" s="187">
        <f t="shared" si="78"/>
        <v>749125.8601644596</v>
      </c>
      <c r="H944" s="597"/>
    </row>
    <row r="945" spans="1:8" ht="12.75">
      <c r="A945" s="593" t="s">
        <v>1289</v>
      </c>
      <c r="B945" s="594" t="s">
        <v>981</v>
      </c>
      <c r="C945" s="594" t="s">
        <v>1204</v>
      </c>
      <c r="D945" s="595">
        <v>1.65</v>
      </c>
      <c r="E945" s="596">
        <v>102</v>
      </c>
      <c r="F945" s="408">
        <f t="shared" si="80"/>
        <v>168.29999999999998</v>
      </c>
      <c r="G945" s="187">
        <f t="shared" si="78"/>
        <v>2173756.5907875607</v>
      </c>
      <c r="H945" s="597"/>
    </row>
    <row r="946" spans="1:8" ht="12.75">
      <c r="A946" s="593" t="s">
        <v>1289</v>
      </c>
      <c r="B946" s="594" t="s">
        <v>983</v>
      </c>
      <c r="C946" s="594" t="s">
        <v>1204</v>
      </c>
      <c r="D946" s="595">
        <v>2.25</v>
      </c>
      <c r="E946" s="596">
        <v>9</v>
      </c>
      <c r="F946" s="408">
        <f t="shared" si="80"/>
        <v>20.25</v>
      </c>
      <c r="G946" s="187">
        <f t="shared" si="78"/>
        <v>261548.25290224663</v>
      </c>
      <c r="H946" s="597"/>
    </row>
    <row r="947" spans="1:8" ht="12.75">
      <c r="A947" s="593" t="s">
        <v>1289</v>
      </c>
      <c r="B947" s="594" t="s">
        <v>984</v>
      </c>
      <c r="C947" s="594" t="s">
        <v>1204</v>
      </c>
      <c r="D947" s="595">
        <v>1.65</v>
      </c>
      <c r="E947" s="596">
        <v>10</v>
      </c>
      <c r="F947" s="408">
        <f t="shared" si="80"/>
        <v>16.5</v>
      </c>
      <c r="G947" s="187">
        <f t="shared" si="78"/>
        <v>213113.39125368244</v>
      </c>
      <c r="H947" s="597"/>
    </row>
    <row r="948" spans="1:8" ht="12.75">
      <c r="A948" s="593" t="s">
        <v>1289</v>
      </c>
      <c r="B948" s="594" t="s">
        <v>805</v>
      </c>
      <c r="C948" s="594" t="s">
        <v>1204</v>
      </c>
      <c r="D948" s="595">
        <v>1.65</v>
      </c>
      <c r="E948" s="596">
        <v>32</v>
      </c>
      <c r="F948" s="408">
        <f t="shared" si="80"/>
        <v>52.8</v>
      </c>
      <c r="G948" s="187">
        <f t="shared" si="78"/>
        <v>681962.8520117839</v>
      </c>
      <c r="H948" s="597"/>
    </row>
    <row r="949" spans="1:8" ht="12.75">
      <c r="A949" s="593" t="s">
        <v>1289</v>
      </c>
      <c r="B949" s="594" t="s">
        <v>988</v>
      </c>
      <c r="C949" s="594" t="s">
        <v>1205</v>
      </c>
      <c r="D949" s="595">
        <v>1.65</v>
      </c>
      <c r="E949" s="596">
        <v>24</v>
      </c>
      <c r="F949" s="408">
        <f t="shared" si="80"/>
        <v>39.599999999999994</v>
      </c>
      <c r="G949" s="187">
        <f t="shared" si="78"/>
        <v>511472.13900883775</v>
      </c>
      <c r="H949" s="597"/>
    </row>
    <row r="950" spans="1:8" ht="12.75">
      <c r="A950" s="593" t="s">
        <v>1289</v>
      </c>
      <c r="B950" s="594" t="s">
        <v>995</v>
      </c>
      <c r="C950" s="594" t="s">
        <v>1205</v>
      </c>
      <c r="D950" s="595">
        <v>1.65</v>
      </c>
      <c r="E950" s="596">
        <v>12</v>
      </c>
      <c r="F950" s="408">
        <f t="shared" si="80"/>
        <v>19.799999999999997</v>
      </c>
      <c r="G950" s="187">
        <f t="shared" si="78"/>
        <v>255736.06950441888</v>
      </c>
      <c r="H950" s="597"/>
    </row>
    <row r="951" spans="1:8" ht="12.75">
      <c r="A951" s="593" t="s">
        <v>1289</v>
      </c>
      <c r="B951" s="594" t="s">
        <v>999</v>
      </c>
      <c r="C951" s="594" t="s">
        <v>221</v>
      </c>
      <c r="D951" s="595">
        <v>1.65</v>
      </c>
      <c r="E951" s="596">
        <v>3</v>
      </c>
      <c r="F951" s="408">
        <f aca="true" t="shared" si="81" ref="F951:F956">D951*E951*1.5</f>
        <v>7.424999999999999</v>
      </c>
      <c r="G951" s="187">
        <f t="shared" si="78"/>
        <v>95901.0260641571</v>
      </c>
      <c r="H951" s="597"/>
    </row>
    <row r="952" spans="1:8" ht="12.75">
      <c r="A952" s="593" t="s">
        <v>1289</v>
      </c>
      <c r="B952" s="594" t="s">
        <v>1002</v>
      </c>
      <c r="C952" s="594" t="s">
        <v>221</v>
      </c>
      <c r="D952" s="595">
        <v>2.25</v>
      </c>
      <c r="E952" s="596">
        <v>2</v>
      </c>
      <c r="F952" s="408">
        <f t="shared" si="81"/>
        <v>6.75</v>
      </c>
      <c r="G952" s="187">
        <f t="shared" si="78"/>
        <v>87182.75096741554</v>
      </c>
      <c r="H952" s="597"/>
    </row>
    <row r="953" spans="1:8" ht="12.75">
      <c r="A953" s="593" t="s">
        <v>1289</v>
      </c>
      <c r="B953" s="594" t="s">
        <v>1003</v>
      </c>
      <c r="C953" s="594" t="s">
        <v>221</v>
      </c>
      <c r="D953" s="595">
        <v>1.65</v>
      </c>
      <c r="E953" s="596">
        <v>1</v>
      </c>
      <c r="F953" s="408">
        <f t="shared" si="81"/>
        <v>2.4749999999999996</v>
      </c>
      <c r="G953" s="187">
        <f aca="true" t="shared" si="82" ref="G953:G978">F953*$H$1176/$F$1174</f>
        <v>31967.00868805236</v>
      </c>
      <c r="H953" s="597"/>
    </row>
    <row r="954" spans="1:8" ht="12.75">
      <c r="A954" s="593" t="s">
        <v>1289</v>
      </c>
      <c r="B954" s="594" t="s">
        <v>823</v>
      </c>
      <c r="C954" s="594" t="s">
        <v>221</v>
      </c>
      <c r="D954" s="595">
        <v>1.65</v>
      </c>
      <c r="E954" s="596">
        <v>7</v>
      </c>
      <c r="F954" s="408">
        <f t="shared" si="81"/>
        <v>17.325</v>
      </c>
      <c r="G954" s="187">
        <f t="shared" si="82"/>
        <v>223769.06081636657</v>
      </c>
      <c r="H954" s="597"/>
    </row>
    <row r="955" spans="1:8" ht="12.75">
      <c r="A955" s="593" t="s">
        <v>1289</v>
      </c>
      <c r="B955" s="594" t="s">
        <v>1005</v>
      </c>
      <c r="C955" s="594" t="s">
        <v>221</v>
      </c>
      <c r="D955" s="595">
        <v>1.65</v>
      </c>
      <c r="E955" s="596">
        <v>6</v>
      </c>
      <c r="F955" s="408">
        <f t="shared" si="81"/>
        <v>14.849999999999998</v>
      </c>
      <c r="G955" s="187">
        <f t="shared" si="82"/>
        <v>191802.0521283142</v>
      </c>
      <c r="H955" s="597"/>
    </row>
    <row r="956" spans="1:8" ht="12.75">
      <c r="A956" s="593" t="s">
        <v>1289</v>
      </c>
      <c r="B956" s="594" t="s">
        <v>635</v>
      </c>
      <c r="C956" s="594" t="s">
        <v>221</v>
      </c>
      <c r="D956" s="595">
        <v>1</v>
      </c>
      <c r="E956" s="596">
        <v>3</v>
      </c>
      <c r="F956" s="408">
        <f t="shared" si="81"/>
        <v>4.5</v>
      </c>
      <c r="G956" s="187">
        <f t="shared" si="82"/>
        <v>58121.833978277034</v>
      </c>
      <c r="H956" s="597"/>
    </row>
    <row r="957" spans="1:8" ht="12.75">
      <c r="A957" s="593" t="s">
        <v>1290</v>
      </c>
      <c r="B957" s="594" t="s">
        <v>964</v>
      </c>
      <c r="C957" s="594" t="s">
        <v>1203</v>
      </c>
      <c r="D957" s="595">
        <v>1.65</v>
      </c>
      <c r="E957" s="596">
        <v>41</v>
      </c>
      <c r="F957" s="408">
        <f aca="true" t="shared" si="83" ref="F957:F964">D957*E957</f>
        <v>67.64999999999999</v>
      </c>
      <c r="G957" s="187">
        <f t="shared" si="82"/>
        <v>873764.9041400979</v>
      </c>
      <c r="H957" s="597"/>
    </row>
    <row r="958" spans="1:8" ht="12.75">
      <c r="A958" s="593" t="s">
        <v>1290</v>
      </c>
      <c r="B958" s="594" t="s">
        <v>966</v>
      </c>
      <c r="C958" s="594" t="s">
        <v>1203</v>
      </c>
      <c r="D958" s="595">
        <v>1.65</v>
      </c>
      <c r="E958" s="596">
        <v>39</v>
      </c>
      <c r="F958" s="408">
        <f t="shared" si="83"/>
        <v>64.35</v>
      </c>
      <c r="G958" s="187">
        <f t="shared" si="82"/>
        <v>831142.2258893615</v>
      </c>
      <c r="H958" s="597"/>
    </row>
    <row r="959" spans="1:8" ht="12.75">
      <c r="A959" s="593" t="s">
        <v>1290</v>
      </c>
      <c r="B959" s="594" t="s">
        <v>982</v>
      </c>
      <c r="C959" s="594" t="s">
        <v>1204</v>
      </c>
      <c r="D959" s="595">
        <v>1.65</v>
      </c>
      <c r="E959" s="596">
        <v>58</v>
      </c>
      <c r="F959" s="408">
        <f t="shared" si="83"/>
        <v>95.69999999999999</v>
      </c>
      <c r="G959" s="187">
        <f t="shared" si="82"/>
        <v>1236057.669271358</v>
      </c>
      <c r="H959" s="597"/>
    </row>
    <row r="960" spans="1:8" ht="12.75">
      <c r="A960" s="593" t="s">
        <v>1290</v>
      </c>
      <c r="B960" s="594" t="s">
        <v>986</v>
      </c>
      <c r="C960" s="594" t="s">
        <v>1204</v>
      </c>
      <c r="D960" s="595">
        <v>2.25</v>
      </c>
      <c r="E960" s="596">
        <v>51</v>
      </c>
      <c r="F960" s="408">
        <f t="shared" si="83"/>
        <v>114.75</v>
      </c>
      <c r="G960" s="187">
        <f t="shared" si="82"/>
        <v>1482106.7664460642</v>
      </c>
      <c r="H960" s="597"/>
    </row>
    <row r="961" spans="1:8" ht="12.75">
      <c r="A961" s="593" t="s">
        <v>1290</v>
      </c>
      <c r="B961" s="594" t="s">
        <v>987</v>
      </c>
      <c r="C961" s="594" t="s">
        <v>1204</v>
      </c>
      <c r="D961" s="595">
        <v>1.65</v>
      </c>
      <c r="E961" s="596">
        <v>4</v>
      </c>
      <c r="F961" s="408">
        <f t="shared" si="83"/>
        <v>6.6</v>
      </c>
      <c r="G961" s="187">
        <f t="shared" si="82"/>
        <v>85245.35650147298</v>
      </c>
      <c r="H961" s="597"/>
    </row>
    <row r="962" spans="1:8" ht="12.75">
      <c r="A962" s="593" t="s">
        <v>1290</v>
      </c>
      <c r="B962" s="594" t="s">
        <v>989</v>
      </c>
      <c r="C962" s="594" t="s">
        <v>1205</v>
      </c>
      <c r="D962" s="595">
        <v>1.65</v>
      </c>
      <c r="E962" s="596">
        <v>12</v>
      </c>
      <c r="F962" s="408">
        <f t="shared" si="83"/>
        <v>19.799999999999997</v>
      </c>
      <c r="G962" s="187">
        <f t="shared" si="82"/>
        <v>255736.06950441888</v>
      </c>
      <c r="H962" s="597"/>
    </row>
    <row r="963" spans="1:8" ht="12.75">
      <c r="A963" s="593" t="s">
        <v>1290</v>
      </c>
      <c r="B963" s="594" t="s">
        <v>997</v>
      </c>
      <c r="C963" s="594" t="s">
        <v>1205</v>
      </c>
      <c r="D963" s="595">
        <v>1.65</v>
      </c>
      <c r="E963" s="596">
        <v>5</v>
      </c>
      <c r="F963" s="408">
        <f t="shared" si="83"/>
        <v>8.25</v>
      </c>
      <c r="G963" s="187">
        <f t="shared" si="82"/>
        <v>106556.69562684122</v>
      </c>
      <c r="H963" s="597"/>
    </row>
    <row r="964" spans="1:8" ht="12.75">
      <c r="A964" s="593" t="s">
        <v>1290</v>
      </c>
      <c r="B964" s="594" t="s">
        <v>998</v>
      </c>
      <c r="C964" s="594" t="s">
        <v>1205</v>
      </c>
      <c r="D964" s="595">
        <v>1.65</v>
      </c>
      <c r="E964" s="596">
        <v>4</v>
      </c>
      <c r="F964" s="408">
        <f t="shared" si="83"/>
        <v>6.6</v>
      </c>
      <c r="G964" s="187">
        <f t="shared" si="82"/>
        <v>85245.35650147298</v>
      </c>
      <c r="H964" s="597"/>
    </row>
    <row r="965" spans="1:8" ht="12.75">
      <c r="A965" s="593" t="s">
        <v>1290</v>
      </c>
      <c r="B965" s="594" t="s">
        <v>1000</v>
      </c>
      <c r="C965" s="594" t="s">
        <v>221</v>
      </c>
      <c r="D965" s="595">
        <v>1.65</v>
      </c>
      <c r="E965" s="596">
        <v>15</v>
      </c>
      <c r="F965" s="408">
        <f>D965*E965*1.5</f>
        <v>37.125</v>
      </c>
      <c r="G965" s="187">
        <f t="shared" si="82"/>
        <v>479505.1303207855</v>
      </c>
      <c r="H965" s="597"/>
    </row>
    <row r="966" spans="1:8" ht="12.75">
      <c r="A966" s="593" t="s">
        <v>1290</v>
      </c>
      <c r="B966" s="594" t="s">
        <v>1008</v>
      </c>
      <c r="C966" s="594" t="s">
        <v>221</v>
      </c>
      <c r="D966" s="595">
        <v>1.65</v>
      </c>
      <c r="E966" s="596">
        <v>2</v>
      </c>
      <c r="F966" s="408">
        <f>D966*E966*1.5</f>
        <v>4.949999999999999</v>
      </c>
      <c r="G966" s="187">
        <f t="shared" si="82"/>
        <v>63934.01737610472</v>
      </c>
      <c r="H966" s="597"/>
    </row>
    <row r="967" spans="1:8" ht="12.75">
      <c r="A967" s="593" t="s">
        <v>1290</v>
      </c>
      <c r="B967" s="594" t="s">
        <v>1010</v>
      </c>
      <c r="C967" s="594" t="s">
        <v>221</v>
      </c>
      <c r="D967" s="595">
        <v>1.65</v>
      </c>
      <c r="E967" s="596">
        <v>4</v>
      </c>
      <c r="F967" s="408">
        <f>D967*E967*1.5</f>
        <v>9.899999999999999</v>
      </c>
      <c r="G967" s="187">
        <f t="shared" si="82"/>
        <v>127868.03475220944</v>
      </c>
      <c r="H967" s="597"/>
    </row>
    <row r="968" spans="1:8" ht="12.75">
      <c r="A968" s="593" t="s">
        <v>1291</v>
      </c>
      <c r="B968" s="594" t="s">
        <v>647</v>
      </c>
      <c r="C968" s="594" t="s">
        <v>1203</v>
      </c>
      <c r="D968" s="595">
        <v>1</v>
      </c>
      <c r="E968" s="596">
        <v>307</v>
      </c>
      <c r="F968" s="408">
        <f aca="true" t="shared" si="84" ref="F968:F975">D968*E968</f>
        <v>307</v>
      </c>
      <c r="G968" s="187">
        <f t="shared" si="82"/>
        <v>3965200.673629122</v>
      </c>
      <c r="H968" s="597"/>
    </row>
    <row r="969" spans="1:8" ht="12.75">
      <c r="A969" s="593" t="s">
        <v>1291</v>
      </c>
      <c r="B969" s="594" t="s">
        <v>612</v>
      </c>
      <c r="C969" s="594" t="s">
        <v>1203</v>
      </c>
      <c r="D969" s="595">
        <v>1</v>
      </c>
      <c r="E969" s="596">
        <v>284</v>
      </c>
      <c r="F969" s="408">
        <f t="shared" si="84"/>
        <v>284</v>
      </c>
      <c r="G969" s="187">
        <f t="shared" si="82"/>
        <v>3668133.522184595</v>
      </c>
      <c r="H969" s="597"/>
    </row>
    <row r="970" spans="1:8" ht="12.75">
      <c r="A970" s="593" t="s">
        <v>1291</v>
      </c>
      <c r="B970" s="594" t="s">
        <v>668</v>
      </c>
      <c r="C970" s="594" t="s">
        <v>1203</v>
      </c>
      <c r="D970" s="595">
        <v>1.65</v>
      </c>
      <c r="E970" s="596">
        <v>40</v>
      </c>
      <c r="F970" s="408">
        <f t="shared" si="84"/>
        <v>66</v>
      </c>
      <c r="G970" s="187">
        <f t="shared" si="82"/>
        <v>852453.5650147297</v>
      </c>
      <c r="H970" s="597"/>
    </row>
    <row r="971" spans="1:8" ht="12.75">
      <c r="A971" s="593" t="s">
        <v>1291</v>
      </c>
      <c r="B971" s="594" t="s">
        <v>689</v>
      </c>
      <c r="C971" s="594" t="s">
        <v>1204</v>
      </c>
      <c r="D971" s="595">
        <v>1</v>
      </c>
      <c r="E971" s="596">
        <v>241</v>
      </c>
      <c r="F971" s="408">
        <f t="shared" si="84"/>
        <v>241</v>
      </c>
      <c r="G971" s="187">
        <f t="shared" si="82"/>
        <v>3112747.108614392</v>
      </c>
      <c r="H971" s="597"/>
    </row>
    <row r="972" spans="1:8" ht="12.75">
      <c r="A972" s="593" t="s">
        <v>1291</v>
      </c>
      <c r="B972" s="594" t="s">
        <v>619</v>
      </c>
      <c r="C972" s="594" t="s">
        <v>1204</v>
      </c>
      <c r="D972" s="595">
        <v>1</v>
      </c>
      <c r="E972" s="596">
        <v>340</v>
      </c>
      <c r="F972" s="408">
        <f t="shared" si="84"/>
        <v>340</v>
      </c>
      <c r="G972" s="187">
        <f t="shared" si="82"/>
        <v>4391427.4561364865</v>
      </c>
      <c r="H972" s="597"/>
    </row>
    <row r="973" spans="1:8" ht="12.75">
      <c r="A973" s="593" t="s">
        <v>1291</v>
      </c>
      <c r="B973" s="594" t="s">
        <v>764</v>
      </c>
      <c r="C973" s="594" t="s">
        <v>1204</v>
      </c>
      <c r="D973" s="595">
        <v>1.65</v>
      </c>
      <c r="E973" s="596">
        <v>50</v>
      </c>
      <c r="F973" s="408">
        <f t="shared" si="84"/>
        <v>82.5</v>
      </c>
      <c r="G973" s="187">
        <f t="shared" si="82"/>
        <v>1065566.9562684123</v>
      </c>
      <c r="H973" s="597"/>
    </row>
    <row r="974" spans="1:8" ht="12.75">
      <c r="A974" s="593" t="s">
        <v>1291</v>
      </c>
      <c r="B974" s="594" t="s">
        <v>700</v>
      </c>
      <c r="C974" s="594" t="s">
        <v>1205</v>
      </c>
      <c r="D974" s="595">
        <v>1</v>
      </c>
      <c r="E974" s="596">
        <v>62</v>
      </c>
      <c r="F974" s="408">
        <f t="shared" si="84"/>
        <v>62</v>
      </c>
      <c r="G974" s="187">
        <f t="shared" si="82"/>
        <v>800789.7125895947</v>
      </c>
      <c r="H974" s="597"/>
    </row>
    <row r="975" spans="1:8" ht="12.75">
      <c r="A975" s="593" t="s">
        <v>1291</v>
      </c>
      <c r="B975" s="594" t="s">
        <v>627</v>
      </c>
      <c r="C975" s="594" t="s">
        <v>1205</v>
      </c>
      <c r="D975" s="595">
        <v>1</v>
      </c>
      <c r="E975" s="596">
        <v>91</v>
      </c>
      <c r="F975" s="408">
        <f t="shared" si="84"/>
        <v>91</v>
      </c>
      <c r="G975" s="187">
        <f t="shared" si="82"/>
        <v>1175352.6426718244</v>
      </c>
      <c r="H975" s="597"/>
    </row>
    <row r="976" spans="1:8" ht="12.75">
      <c r="A976" s="593" t="s">
        <v>1291</v>
      </c>
      <c r="B976" s="594" t="s">
        <v>578</v>
      </c>
      <c r="C976" s="594" t="s">
        <v>221</v>
      </c>
      <c r="D976" s="595">
        <v>1</v>
      </c>
      <c r="E976" s="596">
        <v>3</v>
      </c>
      <c r="F976" s="408">
        <f>D976*E976*1.5</f>
        <v>4.5</v>
      </c>
      <c r="G976" s="187">
        <f t="shared" si="82"/>
        <v>58121.833978277034</v>
      </c>
      <c r="H976" s="597"/>
    </row>
    <row r="977" spans="1:8" ht="12.75">
      <c r="A977" s="593" t="s">
        <v>1291</v>
      </c>
      <c r="B977" s="594" t="s">
        <v>707</v>
      </c>
      <c r="C977" s="594" t="s">
        <v>221</v>
      </c>
      <c r="D977" s="595">
        <v>1</v>
      </c>
      <c r="E977" s="596">
        <v>3</v>
      </c>
      <c r="F977" s="408">
        <f>D977*E977*1.5</f>
        <v>4.5</v>
      </c>
      <c r="G977" s="187">
        <f t="shared" si="82"/>
        <v>58121.833978277034</v>
      </c>
      <c r="H977" s="597"/>
    </row>
    <row r="978" spans="1:8" ht="12.75">
      <c r="A978" s="593" t="s">
        <v>1291</v>
      </c>
      <c r="B978" s="594" t="s">
        <v>635</v>
      </c>
      <c r="C978" s="594" t="s">
        <v>221</v>
      </c>
      <c r="D978" s="595">
        <v>1</v>
      </c>
      <c r="E978" s="596">
        <v>5</v>
      </c>
      <c r="F978" s="408">
        <f>D978*E978*1.5</f>
        <v>7.5</v>
      </c>
      <c r="G978" s="187">
        <f t="shared" si="82"/>
        <v>96869.72329712838</v>
      </c>
      <c r="H978" s="597"/>
    </row>
    <row r="979" spans="1:8" ht="12.75">
      <c r="A979" s="598"/>
      <c r="B979" s="599"/>
      <c r="C979" s="599"/>
      <c r="D979" s="600"/>
      <c r="E979" s="599"/>
      <c r="F979" s="408"/>
      <c r="G979" s="187"/>
      <c r="H979" s="601">
        <f>ROUNDUP(SUM(G920:G978)/1000,0)</f>
        <v>63836</v>
      </c>
    </row>
    <row r="980" spans="1:8" ht="12.75">
      <c r="A980" s="900" t="s">
        <v>1292</v>
      </c>
      <c r="B980" s="901"/>
      <c r="C980" s="901"/>
      <c r="D980" s="901"/>
      <c r="E980" s="901"/>
      <c r="F980" s="408"/>
      <c r="G980" s="187"/>
      <c r="H980" s="597"/>
    </row>
    <row r="981" spans="1:8" ht="12.75">
      <c r="A981" s="593" t="s">
        <v>1293</v>
      </c>
      <c r="B981" s="594" t="s">
        <v>643</v>
      </c>
      <c r="C981" s="594" t="s">
        <v>1203</v>
      </c>
      <c r="D981" s="595">
        <v>2.8</v>
      </c>
      <c r="E981" s="596">
        <v>56</v>
      </c>
      <c r="F981" s="408">
        <f aca="true" t="shared" si="85" ref="F981:F988">D981*E981</f>
        <v>156.79999999999998</v>
      </c>
      <c r="G981" s="187">
        <f aca="true" t="shared" si="86" ref="G981:G1007">F981*$H$1176/$F$1174</f>
        <v>2025223.015065297</v>
      </c>
      <c r="H981" s="597"/>
    </row>
    <row r="982" spans="1:8" ht="12.75">
      <c r="A982" s="593" t="s">
        <v>1293</v>
      </c>
      <c r="B982" s="594" t="s">
        <v>847</v>
      </c>
      <c r="C982" s="594" t="s">
        <v>1203</v>
      </c>
      <c r="D982" s="595">
        <v>2.8</v>
      </c>
      <c r="E982" s="596">
        <v>48</v>
      </c>
      <c r="F982" s="408">
        <f t="shared" si="85"/>
        <v>134.39999999999998</v>
      </c>
      <c r="G982" s="187">
        <f t="shared" si="86"/>
        <v>1735905.4414845402</v>
      </c>
      <c r="H982" s="597"/>
    </row>
    <row r="983" spans="1:8" ht="12.75">
      <c r="A983" s="593" t="s">
        <v>1293</v>
      </c>
      <c r="B983" s="594" t="s">
        <v>974</v>
      </c>
      <c r="C983" s="594" t="s">
        <v>1203</v>
      </c>
      <c r="D983" s="595">
        <v>2.25</v>
      </c>
      <c r="E983" s="596">
        <v>58</v>
      </c>
      <c r="F983" s="408">
        <f t="shared" si="85"/>
        <v>130.5</v>
      </c>
      <c r="G983" s="187">
        <f t="shared" si="86"/>
        <v>1685533.1853700338</v>
      </c>
      <c r="H983" s="597"/>
    </row>
    <row r="984" spans="1:8" ht="12.75">
      <c r="A984" s="593" t="s">
        <v>1293</v>
      </c>
      <c r="B984" s="594" t="s">
        <v>858</v>
      </c>
      <c r="C984" s="594" t="s">
        <v>1204</v>
      </c>
      <c r="D984" s="595">
        <v>2.8</v>
      </c>
      <c r="E984" s="596">
        <v>3</v>
      </c>
      <c r="F984" s="408">
        <f t="shared" si="85"/>
        <v>8.399999999999999</v>
      </c>
      <c r="G984" s="187">
        <f t="shared" si="86"/>
        <v>108494.09009278376</v>
      </c>
      <c r="H984" s="597"/>
    </row>
    <row r="985" spans="1:8" ht="12.75">
      <c r="A985" s="593" t="s">
        <v>1293</v>
      </c>
      <c r="B985" s="594" t="s">
        <v>619</v>
      </c>
      <c r="C985" s="594" t="s">
        <v>1204</v>
      </c>
      <c r="D985" s="595">
        <v>1</v>
      </c>
      <c r="E985" s="596">
        <v>9</v>
      </c>
      <c r="F985" s="408">
        <f t="shared" si="85"/>
        <v>9</v>
      </c>
      <c r="G985" s="187">
        <f t="shared" si="86"/>
        <v>116243.66795655407</v>
      </c>
      <c r="H985" s="597"/>
    </row>
    <row r="986" spans="1:8" ht="12.75">
      <c r="A986" s="593" t="s">
        <v>1293</v>
      </c>
      <c r="B986" s="594" t="s">
        <v>1014</v>
      </c>
      <c r="C986" s="594" t="s">
        <v>1205</v>
      </c>
      <c r="D986" s="595">
        <v>2.8</v>
      </c>
      <c r="E986" s="596">
        <v>54</v>
      </c>
      <c r="F986" s="408">
        <f t="shared" si="85"/>
        <v>151.2</v>
      </c>
      <c r="G986" s="187">
        <f t="shared" si="86"/>
        <v>1952893.6216701083</v>
      </c>
      <c r="H986" s="597"/>
    </row>
    <row r="987" spans="1:8" ht="12.75">
      <c r="A987" s="593" t="s">
        <v>1293</v>
      </c>
      <c r="B987" s="594" t="s">
        <v>941</v>
      </c>
      <c r="C987" s="594" t="s">
        <v>1205</v>
      </c>
      <c r="D987" s="595">
        <v>2.8</v>
      </c>
      <c r="E987" s="596">
        <v>15</v>
      </c>
      <c r="F987" s="408">
        <f t="shared" si="85"/>
        <v>42</v>
      </c>
      <c r="G987" s="187">
        <f t="shared" si="86"/>
        <v>542470.450463919</v>
      </c>
      <c r="H987" s="597"/>
    </row>
    <row r="988" spans="1:8" ht="12.75">
      <c r="A988" s="593" t="s">
        <v>1293</v>
      </c>
      <c r="B988" s="594" t="s">
        <v>813</v>
      </c>
      <c r="C988" s="594" t="s">
        <v>1205</v>
      </c>
      <c r="D988" s="595">
        <v>2.25</v>
      </c>
      <c r="E988" s="596">
        <v>27</v>
      </c>
      <c r="F988" s="408">
        <f t="shared" si="85"/>
        <v>60.75</v>
      </c>
      <c r="G988" s="187">
        <f t="shared" si="86"/>
        <v>784644.7587067399</v>
      </c>
      <c r="H988" s="597"/>
    </row>
    <row r="989" spans="1:8" ht="12.75">
      <c r="A989" s="593" t="s">
        <v>1293</v>
      </c>
      <c r="B989" s="594" t="s">
        <v>866</v>
      </c>
      <c r="C989" s="594" t="s">
        <v>221</v>
      </c>
      <c r="D989" s="595">
        <v>2.8</v>
      </c>
      <c r="E989" s="596">
        <v>1</v>
      </c>
      <c r="F989" s="408">
        <f>D989*E989*1.5</f>
        <v>4.199999999999999</v>
      </c>
      <c r="G989" s="187">
        <f t="shared" si="86"/>
        <v>54247.04504639188</v>
      </c>
      <c r="H989" s="597"/>
    </row>
    <row r="990" spans="1:8" ht="12.75">
      <c r="A990" s="593" t="s">
        <v>1293</v>
      </c>
      <c r="B990" s="594" t="s">
        <v>867</v>
      </c>
      <c r="C990" s="594" t="s">
        <v>221</v>
      </c>
      <c r="D990" s="595">
        <v>2.8</v>
      </c>
      <c r="E990" s="596">
        <v>16</v>
      </c>
      <c r="F990" s="408">
        <f>D990*E990*1.5</f>
        <v>67.19999999999999</v>
      </c>
      <c r="G990" s="187">
        <f t="shared" si="86"/>
        <v>867952.7207422701</v>
      </c>
      <c r="H990" s="597"/>
    </row>
    <row r="991" spans="1:8" ht="12.75">
      <c r="A991" s="593" t="s">
        <v>1294</v>
      </c>
      <c r="B991" s="594" t="s">
        <v>647</v>
      </c>
      <c r="C991" s="594" t="s">
        <v>1203</v>
      </c>
      <c r="D991" s="595">
        <v>1</v>
      </c>
      <c r="E991" s="596">
        <v>61</v>
      </c>
      <c r="F991" s="408">
        <f>D991*E991</f>
        <v>61</v>
      </c>
      <c r="G991" s="187">
        <f t="shared" si="86"/>
        <v>787873.7494833109</v>
      </c>
      <c r="H991" s="597"/>
    </row>
    <row r="992" spans="1:8" ht="12.75">
      <c r="A992" s="593" t="s">
        <v>1294</v>
      </c>
      <c r="B992" s="594" t="s">
        <v>612</v>
      </c>
      <c r="C992" s="594" t="s">
        <v>1203</v>
      </c>
      <c r="D992" s="595">
        <v>1</v>
      </c>
      <c r="E992" s="596">
        <v>383</v>
      </c>
      <c r="F992" s="408">
        <f>D992*E992</f>
        <v>383</v>
      </c>
      <c r="G992" s="187">
        <f t="shared" si="86"/>
        <v>4946813.869706689</v>
      </c>
      <c r="H992" s="597"/>
    </row>
    <row r="993" spans="1:8" ht="12.75">
      <c r="A993" s="593" t="s">
        <v>1294</v>
      </c>
      <c r="B993" s="594" t="s">
        <v>700</v>
      </c>
      <c r="C993" s="594" t="s">
        <v>1205</v>
      </c>
      <c r="D993" s="595">
        <v>1</v>
      </c>
      <c r="E993" s="596">
        <v>103</v>
      </c>
      <c r="F993" s="408">
        <f>D993*E993</f>
        <v>103</v>
      </c>
      <c r="G993" s="187">
        <f t="shared" si="86"/>
        <v>1330344.1999472298</v>
      </c>
      <c r="H993" s="597"/>
    </row>
    <row r="994" spans="1:8" ht="12.75">
      <c r="A994" s="593" t="s">
        <v>1294</v>
      </c>
      <c r="B994" s="594" t="s">
        <v>627</v>
      </c>
      <c r="C994" s="594" t="s">
        <v>1205</v>
      </c>
      <c r="D994" s="595">
        <v>1</v>
      </c>
      <c r="E994" s="596">
        <v>309</v>
      </c>
      <c r="F994" s="408">
        <f>D994*E994</f>
        <v>309</v>
      </c>
      <c r="G994" s="187">
        <f t="shared" si="86"/>
        <v>3991032.5998416897</v>
      </c>
      <c r="H994" s="597"/>
    </row>
    <row r="995" spans="1:8" ht="12.75">
      <c r="A995" s="593" t="s">
        <v>1294</v>
      </c>
      <c r="B995" s="594" t="s">
        <v>635</v>
      </c>
      <c r="C995" s="594" t="s">
        <v>221</v>
      </c>
      <c r="D995" s="595">
        <v>1</v>
      </c>
      <c r="E995" s="596">
        <v>5</v>
      </c>
      <c r="F995" s="408">
        <f>D995*E995*1.5</f>
        <v>7.5</v>
      </c>
      <c r="G995" s="187">
        <f t="shared" si="86"/>
        <v>96869.72329712838</v>
      </c>
      <c r="H995" s="597"/>
    </row>
    <row r="996" spans="1:8" ht="12.75">
      <c r="A996" s="593" t="s">
        <v>1295</v>
      </c>
      <c r="B996" s="594" t="s">
        <v>327</v>
      </c>
      <c r="C996" s="594" t="s">
        <v>1203</v>
      </c>
      <c r="D996" s="595">
        <v>1.65</v>
      </c>
      <c r="E996" s="596">
        <v>78</v>
      </c>
      <c r="F996" s="408">
        <f aca="true" t="shared" si="87" ref="F996:F1004">D996*E996</f>
        <v>128.7</v>
      </c>
      <c r="G996" s="187">
        <f t="shared" si="86"/>
        <v>1662284.451778723</v>
      </c>
      <c r="H996" s="597"/>
    </row>
    <row r="997" spans="1:8" ht="12.75">
      <c r="A997" s="593" t="s">
        <v>1295</v>
      </c>
      <c r="B997" s="594" t="s">
        <v>649</v>
      </c>
      <c r="C997" s="594" t="s">
        <v>1203</v>
      </c>
      <c r="D997" s="595">
        <v>3.5</v>
      </c>
      <c r="E997" s="596">
        <v>44</v>
      </c>
      <c r="F997" s="408">
        <f t="shared" si="87"/>
        <v>154</v>
      </c>
      <c r="G997" s="187">
        <f t="shared" si="86"/>
        <v>1989058.318367703</v>
      </c>
      <c r="H997" s="597"/>
    </row>
    <row r="998" spans="1:8" ht="12.75">
      <c r="A998" s="593" t="s">
        <v>1295</v>
      </c>
      <c r="B998" s="594" t="s">
        <v>439</v>
      </c>
      <c r="C998" s="594" t="s">
        <v>1205</v>
      </c>
      <c r="D998" s="595">
        <v>1.65</v>
      </c>
      <c r="E998" s="596">
        <v>116</v>
      </c>
      <c r="F998" s="408">
        <f t="shared" si="87"/>
        <v>191.39999999999998</v>
      </c>
      <c r="G998" s="187">
        <f t="shared" si="86"/>
        <v>2472115.338542716</v>
      </c>
      <c r="H998" s="597"/>
    </row>
    <row r="999" spans="1:8" ht="12.75">
      <c r="A999" s="593" t="s">
        <v>1295</v>
      </c>
      <c r="B999" s="594" t="s">
        <v>652</v>
      </c>
      <c r="C999" s="594" t="s">
        <v>1205</v>
      </c>
      <c r="D999" s="595">
        <v>3.5</v>
      </c>
      <c r="E999" s="596">
        <v>38</v>
      </c>
      <c r="F999" s="408">
        <f t="shared" si="87"/>
        <v>133</v>
      </c>
      <c r="G999" s="187">
        <f t="shared" si="86"/>
        <v>1717823.0931357434</v>
      </c>
      <c r="H999" s="597"/>
    </row>
    <row r="1000" spans="1:8" ht="12.75">
      <c r="A1000" s="593" t="s">
        <v>1296</v>
      </c>
      <c r="B1000" s="594" t="s">
        <v>916</v>
      </c>
      <c r="C1000" s="594" t="s">
        <v>1203</v>
      </c>
      <c r="D1000" s="595">
        <v>2.8</v>
      </c>
      <c r="E1000" s="596">
        <v>16</v>
      </c>
      <c r="F1000" s="408">
        <f t="shared" si="87"/>
        <v>44.8</v>
      </c>
      <c r="G1000" s="187">
        <f t="shared" si="86"/>
        <v>578635.1471615136</v>
      </c>
      <c r="H1000" s="597"/>
    </row>
    <row r="1001" spans="1:8" ht="12.75">
      <c r="A1001" s="593" t="s">
        <v>1296</v>
      </c>
      <c r="B1001" s="594" t="s">
        <v>853</v>
      </c>
      <c r="C1001" s="594" t="s">
        <v>1203</v>
      </c>
      <c r="D1001" s="595">
        <v>1.65</v>
      </c>
      <c r="E1001" s="596">
        <v>187</v>
      </c>
      <c r="F1001" s="408">
        <f t="shared" si="87"/>
        <v>308.55</v>
      </c>
      <c r="G1001" s="187">
        <f t="shared" si="86"/>
        <v>3985220.4164438616</v>
      </c>
      <c r="H1001" s="597"/>
    </row>
    <row r="1002" spans="1:8" ht="12.75">
      <c r="A1002" s="593" t="s">
        <v>1296</v>
      </c>
      <c r="B1002" s="594" t="s">
        <v>856</v>
      </c>
      <c r="C1002" s="594" t="s">
        <v>1204</v>
      </c>
      <c r="D1002" s="595">
        <v>2.8</v>
      </c>
      <c r="E1002" s="596">
        <v>4</v>
      </c>
      <c r="F1002" s="408">
        <f t="shared" si="87"/>
        <v>11.2</v>
      </c>
      <c r="G1002" s="187">
        <f t="shared" si="86"/>
        <v>144658.7867903784</v>
      </c>
      <c r="H1002" s="597"/>
    </row>
    <row r="1003" spans="1:8" ht="12.75">
      <c r="A1003" s="593" t="s">
        <v>1296</v>
      </c>
      <c r="B1003" s="594" t="s">
        <v>1013</v>
      </c>
      <c r="C1003" s="594" t="s">
        <v>1205</v>
      </c>
      <c r="D1003" s="595">
        <v>2.8</v>
      </c>
      <c r="E1003" s="596">
        <v>18</v>
      </c>
      <c r="F1003" s="408">
        <f t="shared" si="87"/>
        <v>50.4</v>
      </c>
      <c r="G1003" s="187">
        <f t="shared" si="86"/>
        <v>650964.5405567028</v>
      </c>
      <c r="H1003" s="597"/>
    </row>
    <row r="1004" spans="1:8" ht="12.75">
      <c r="A1004" s="593" t="s">
        <v>1296</v>
      </c>
      <c r="B1004" s="594" t="s">
        <v>893</v>
      </c>
      <c r="C1004" s="594" t="s">
        <v>1205</v>
      </c>
      <c r="D1004" s="595">
        <v>1.65</v>
      </c>
      <c r="E1004" s="596">
        <v>90</v>
      </c>
      <c r="F1004" s="408">
        <f t="shared" si="87"/>
        <v>148.5</v>
      </c>
      <c r="G1004" s="187">
        <f t="shared" si="86"/>
        <v>1918020.521283142</v>
      </c>
      <c r="H1004" s="597"/>
    </row>
    <row r="1005" spans="1:8" ht="12.75">
      <c r="A1005" s="593" t="s">
        <v>1296</v>
      </c>
      <c r="B1005" s="594" t="s">
        <v>866</v>
      </c>
      <c r="C1005" s="594" t="s">
        <v>221</v>
      </c>
      <c r="D1005" s="595">
        <v>2.8</v>
      </c>
      <c r="E1005" s="596">
        <v>1</v>
      </c>
      <c r="F1005" s="408">
        <f>D1005*E1005*1.5</f>
        <v>4.199999999999999</v>
      </c>
      <c r="G1005" s="187">
        <f t="shared" si="86"/>
        <v>54247.04504639188</v>
      </c>
      <c r="H1005" s="597"/>
    </row>
    <row r="1006" spans="1:8" ht="12.75">
      <c r="A1006" s="593" t="s">
        <v>1232</v>
      </c>
      <c r="B1006" s="594" t="s">
        <v>337</v>
      </c>
      <c r="C1006" s="594" t="s">
        <v>1203</v>
      </c>
      <c r="D1006" s="595">
        <v>1</v>
      </c>
      <c r="E1006" s="596">
        <v>409</v>
      </c>
      <c r="F1006" s="408">
        <f>D1006*E1006</f>
        <v>409</v>
      </c>
      <c r="G1006" s="187">
        <f t="shared" si="86"/>
        <v>5282628.9104700675</v>
      </c>
      <c r="H1006" s="597"/>
    </row>
    <row r="1007" spans="1:8" ht="12.75">
      <c r="A1007" s="593" t="s">
        <v>1232</v>
      </c>
      <c r="B1007" s="594" t="s">
        <v>343</v>
      </c>
      <c r="C1007" s="594" t="s">
        <v>1203</v>
      </c>
      <c r="D1007" s="595">
        <v>1.2</v>
      </c>
      <c r="E1007" s="596">
        <v>50</v>
      </c>
      <c r="F1007" s="408">
        <f>D1007*E1007</f>
        <v>60</v>
      </c>
      <c r="G1007" s="187">
        <f t="shared" si="86"/>
        <v>774957.786377027</v>
      </c>
      <c r="H1007" s="597"/>
    </row>
    <row r="1008" spans="1:8" ht="12.75">
      <c r="A1008" s="598"/>
      <c r="B1008" s="599"/>
      <c r="C1008" s="599"/>
      <c r="D1008" s="600"/>
      <c r="E1008" s="599"/>
      <c r="F1008" s="408"/>
      <c r="G1008" s="187"/>
      <c r="H1008" s="601">
        <f>ROUNDUP(SUM(G980:G1007)/1000,0)</f>
        <v>42258</v>
      </c>
    </row>
    <row r="1009" spans="1:8" ht="12.75">
      <c r="A1009" s="900" t="s">
        <v>1297</v>
      </c>
      <c r="B1009" s="901"/>
      <c r="C1009" s="901"/>
      <c r="D1009" s="901"/>
      <c r="E1009" s="901"/>
      <c r="F1009" s="408"/>
      <c r="G1009" s="187"/>
      <c r="H1009" s="597"/>
    </row>
    <row r="1010" spans="1:8" ht="12.75">
      <c r="A1010" s="593" t="s">
        <v>1298</v>
      </c>
      <c r="B1010" s="594" t="s">
        <v>647</v>
      </c>
      <c r="C1010" s="594" t="s">
        <v>1203</v>
      </c>
      <c r="D1010" s="595">
        <v>1</v>
      </c>
      <c r="E1010" s="596">
        <v>248</v>
      </c>
      <c r="F1010" s="408">
        <f>D1010*E1010</f>
        <v>248</v>
      </c>
      <c r="G1010" s="187">
        <f aca="true" t="shared" si="88" ref="G1010:G1037">F1010*$H$1176/$F$1174</f>
        <v>3203158.8503583786</v>
      </c>
      <c r="H1010" s="597"/>
    </row>
    <row r="1011" spans="1:8" ht="12.75">
      <c r="A1011" s="593" t="s">
        <v>1298</v>
      </c>
      <c r="B1011" s="594" t="s">
        <v>689</v>
      </c>
      <c r="C1011" s="594" t="s">
        <v>1204</v>
      </c>
      <c r="D1011" s="595">
        <v>1</v>
      </c>
      <c r="E1011" s="596">
        <v>278</v>
      </c>
      <c r="F1011" s="408">
        <f>D1011*E1011</f>
        <v>278</v>
      </c>
      <c r="G1011" s="187">
        <f t="shared" si="88"/>
        <v>3590637.743546892</v>
      </c>
      <c r="H1011" s="597"/>
    </row>
    <row r="1012" spans="1:8" ht="12.75">
      <c r="A1012" s="593" t="s">
        <v>1298</v>
      </c>
      <c r="B1012" s="594" t="s">
        <v>700</v>
      </c>
      <c r="C1012" s="594" t="s">
        <v>1205</v>
      </c>
      <c r="D1012" s="595">
        <v>1</v>
      </c>
      <c r="E1012" s="596">
        <v>36</v>
      </c>
      <c r="F1012" s="408">
        <f>D1012*E1012</f>
        <v>36</v>
      </c>
      <c r="G1012" s="187">
        <f t="shared" si="88"/>
        <v>464974.6718262163</v>
      </c>
      <c r="H1012" s="597"/>
    </row>
    <row r="1013" spans="1:8" ht="12.75">
      <c r="A1013" s="593" t="s">
        <v>1298</v>
      </c>
      <c r="B1013" s="594" t="s">
        <v>707</v>
      </c>
      <c r="C1013" s="594" t="s">
        <v>221</v>
      </c>
      <c r="D1013" s="595">
        <v>1</v>
      </c>
      <c r="E1013" s="596">
        <v>15</v>
      </c>
      <c r="F1013" s="408">
        <f>D1013*E1013*1.5</f>
        <v>22.5</v>
      </c>
      <c r="G1013" s="187">
        <f t="shared" si="88"/>
        <v>290609.1698913851</v>
      </c>
      <c r="H1013" s="597"/>
    </row>
    <row r="1014" spans="1:8" ht="12.75">
      <c r="A1014" s="593" t="s">
        <v>1299</v>
      </c>
      <c r="B1014" s="594" t="s">
        <v>1016</v>
      </c>
      <c r="C1014" s="594" t="s">
        <v>1203</v>
      </c>
      <c r="D1014" s="595">
        <v>1</v>
      </c>
      <c r="E1014" s="596">
        <v>434</v>
      </c>
      <c r="F1014" s="408">
        <f>D1014*E1014</f>
        <v>434</v>
      </c>
      <c r="G1014" s="187">
        <f t="shared" si="88"/>
        <v>5605527.988127163</v>
      </c>
      <c r="H1014" s="597"/>
    </row>
    <row r="1015" spans="1:8" ht="12.75">
      <c r="A1015" s="593" t="s">
        <v>1299</v>
      </c>
      <c r="B1015" s="594" t="s">
        <v>1024</v>
      </c>
      <c r="C1015" s="594" t="s">
        <v>1204</v>
      </c>
      <c r="D1015" s="595">
        <v>1</v>
      </c>
      <c r="E1015" s="596">
        <v>320</v>
      </c>
      <c r="F1015" s="408">
        <f>D1015*E1015</f>
        <v>320</v>
      </c>
      <c r="G1015" s="187">
        <f t="shared" si="88"/>
        <v>4133108.194010811</v>
      </c>
      <c r="H1015" s="597"/>
    </row>
    <row r="1016" spans="1:8" ht="12.75">
      <c r="A1016" s="593" t="s">
        <v>1299</v>
      </c>
      <c r="B1016" s="594" t="s">
        <v>1026</v>
      </c>
      <c r="C1016" s="594" t="s">
        <v>1205</v>
      </c>
      <c r="D1016" s="595">
        <v>1</v>
      </c>
      <c r="E1016" s="596">
        <v>92</v>
      </c>
      <c r="F1016" s="408">
        <f>D1016*E1016</f>
        <v>92</v>
      </c>
      <c r="G1016" s="187">
        <f t="shared" si="88"/>
        <v>1188268.6057781081</v>
      </c>
      <c r="H1016" s="597"/>
    </row>
    <row r="1017" spans="1:8" ht="12.75">
      <c r="A1017" s="593" t="s">
        <v>1299</v>
      </c>
      <c r="B1017" s="594" t="s">
        <v>1030</v>
      </c>
      <c r="C1017" s="594" t="s">
        <v>221</v>
      </c>
      <c r="D1017" s="595">
        <v>1</v>
      </c>
      <c r="E1017" s="596">
        <v>16</v>
      </c>
      <c r="F1017" s="408">
        <f>D1017*E1017*1.5</f>
        <v>24</v>
      </c>
      <c r="G1017" s="187">
        <f t="shared" si="88"/>
        <v>309983.11455081083</v>
      </c>
      <c r="H1017" s="597"/>
    </row>
    <row r="1018" spans="1:8" ht="12.75">
      <c r="A1018" s="593" t="s">
        <v>1299</v>
      </c>
      <c r="B1018" s="594" t="s">
        <v>579</v>
      </c>
      <c r="C1018" s="594" t="s">
        <v>221</v>
      </c>
      <c r="D1018" s="595">
        <v>1</v>
      </c>
      <c r="E1018" s="596">
        <v>4</v>
      </c>
      <c r="F1018" s="408">
        <f>D1018*E1018*1.5</f>
        <v>6</v>
      </c>
      <c r="G1018" s="187">
        <f t="shared" si="88"/>
        <v>77495.77863770271</v>
      </c>
      <c r="H1018" s="597"/>
    </row>
    <row r="1019" spans="1:8" ht="12.75">
      <c r="A1019" s="593" t="s">
        <v>1300</v>
      </c>
      <c r="B1019" s="594" t="s">
        <v>612</v>
      </c>
      <c r="C1019" s="594" t="s">
        <v>1203</v>
      </c>
      <c r="D1019" s="595">
        <v>1</v>
      </c>
      <c r="E1019" s="596">
        <v>383</v>
      </c>
      <c r="F1019" s="408">
        <f>D1019*E1019</f>
        <v>383</v>
      </c>
      <c r="G1019" s="187">
        <f t="shared" si="88"/>
        <v>4946813.869706689</v>
      </c>
      <c r="H1019" s="597"/>
    </row>
    <row r="1020" spans="1:8" ht="12.75">
      <c r="A1020" s="593" t="s">
        <v>1300</v>
      </c>
      <c r="B1020" s="594" t="s">
        <v>619</v>
      </c>
      <c r="C1020" s="594" t="s">
        <v>1204</v>
      </c>
      <c r="D1020" s="595">
        <v>1</v>
      </c>
      <c r="E1020" s="596">
        <v>172</v>
      </c>
      <c r="F1020" s="408">
        <f>D1020*E1020</f>
        <v>172</v>
      </c>
      <c r="G1020" s="187">
        <f t="shared" si="88"/>
        <v>2221545.654280811</v>
      </c>
      <c r="H1020" s="597"/>
    </row>
    <row r="1021" spans="1:8" ht="12.75">
      <c r="A1021" s="593" t="s">
        <v>1300</v>
      </c>
      <c r="B1021" s="594" t="s">
        <v>627</v>
      </c>
      <c r="C1021" s="594" t="s">
        <v>1205</v>
      </c>
      <c r="D1021" s="595">
        <v>1</v>
      </c>
      <c r="E1021" s="596">
        <v>214</v>
      </c>
      <c r="F1021" s="408">
        <f>D1021*E1021</f>
        <v>214</v>
      </c>
      <c r="G1021" s="187">
        <f t="shared" si="88"/>
        <v>2764016.10474473</v>
      </c>
      <c r="H1021" s="597"/>
    </row>
    <row r="1022" spans="1:8" ht="12.75">
      <c r="A1022" s="593" t="s">
        <v>1300</v>
      </c>
      <c r="B1022" s="594" t="s">
        <v>635</v>
      </c>
      <c r="C1022" s="594" t="s">
        <v>221</v>
      </c>
      <c r="D1022" s="595">
        <v>1</v>
      </c>
      <c r="E1022" s="596">
        <v>19</v>
      </c>
      <c r="F1022" s="408">
        <f>D1022*E1022*1.5</f>
        <v>28.5</v>
      </c>
      <c r="G1022" s="187">
        <f t="shared" si="88"/>
        <v>368104.9485290879</v>
      </c>
      <c r="H1022" s="597"/>
    </row>
    <row r="1023" spans="1:8" ht="12.75">
      <c r="A1023" s="593" t="s">
        <v>1301</v>
      </c>
      <c r="B1023" s="594" t="s">
        <v>602</v>
      </c>
      <c r="C1023" s="594" t="s">
        <v>1203</v>
      </c>
      <c r="D1023" s="595">
        <v>1.65</v>
      </c>
      <c r="E1023" s="596">
        <v>193</v>
      </c>
      <c r="F1023" s="408">
        <f aca="true" t="shared" si="89" ref="F1023:F1028">D1023*E1023</f>
        <v>318.45</v>
      </c>
      <c r="G1023" s="187">
        <f t="shared" si="88"/>
        <v>4113088.451196071</v>
      </c>
      <c r="H1023" s="597"/>
    </row>
    <row r="1024" spans="1:8" ht="12.75">
      <c r="A1024" s="593" t="s">
        <v>1301</v>
      </c>
      <c r="B1024" s="594" t="s">
        <v>979</v>
      </c>
      <c r="C1024" s="594" t="s">
        <v>1203</v>
      </c>
      <c r="D1024" s="595">
        <v>1</v>
      </c>
      <c r="E1024" s="596">
        <v>18</v>
      </c>
      <c r="F1024" s="408">
        <f t="shared" si="89"/>
        <v>18</v>
      </c>
      <c r="G1024" s="187">
        <f t="shared" si="88"/>
        <v>232487.33591310814</v>
      </c>
      <c r="H1024" s="597"/>
    </row>
    <row r="1025" spans="1:8" ht="12.75">
      <c r="A1025" s="593" t="s">
        <v>1301</v>
      </c>
      <c r="B1025" s="594" t="s">
        <v>1022</v>
      </c>
      <c r="C1025" s="594" t="s">
        <v>1204</v>
      </c>
      <c r="D1025" s="595">
        <v>1.65</v>
      </c>
      <c r="E1025" s="596">
        <v>76</v>
      </c>
      <c r="F1025" s="408">
        <f t="shared" si="89"/>
        <v>125.39999999999999</v>
      </c>
      <c r="G1025" s="187">
        <f t="shared" si="88"/>
        <v>1619661.7735279864</v>
      </c>
      <c r="H1025" s="597"/>
    </row>
    <row r="1026" spans="1:8" ht="12.75">
      <c r="A1026" s="593" t="s">
        <v>1301</v>
      </c>
      <c r="B1026" s="594" t="s">
        <v>1023</v>
      </c>
      <c r="C1026" s="594" t="s">
        <v>1204</v>
      </c>
      <c r="D1026" s="595">
        <v>1</v>
      </c>
      <c r="E1026" s="596">
        <v>34</v>
      </c>
      <c r="F1026" s="408">
        <f t="shared" si="89"/>
        <v>34</v>
      </c>
      <c r="G1026" s="187">
        <f t="shared" si="88"/>
        <v>439142.7456136487</v>
      </c>
      <c r="H1026" s="597"/>
    </row>
    <row r="1027" spans="1:8" ht="12.75">
      <c r="A1027" s="593" t="s">
        <v>1301</v>
      </c>
      <c r="B1027" s="594" t="s">
        <v>697</v>
      </c>
      <c r="C1027" s="594" t="s">
        <v>1205</v>
      </c>
      <c r="D1027" s="595">
        <v>1.65</v>
      </c>
      <c r="E1027" s="596">
        <v>65</v>
      </c>
      <c r="F1027" s="408">
        <f t="shared" si="89"/>
        <v>107.25</v>
      </c>
      <c r="G1027" s="187">
        <f t="shared" si="88"/>
        <v>1385237.043148936</v>
      </c>
      <c r="H1027" s="597"/>
    </row>
    <row r="1028" spans="1:8" ht="12.75">
      <c r="A1028" s="593" t="s">
        <v>1301</v>
      </c>
      <c r="B1028" s="594" t="s">
        <v>1025</v>
      </c>
      <c r="C1028" s="594" t="s">
        <v>1205</v>
      </c>
      <c r="D1028" s="595">
        <v>1</v>
      </c>
      <c r="E1028" s="596">
        <v>12</v>
      </c>
      <c r="F1028" s="408">
        <f t="shared" si="89"/>
        <v>12</v>
      </c>
      <c r="G1028" s="187">
        <f t="shared" si="88"/>
        <v>154991.55727540542</v>
      </c>
      <c r="H1028" s="597"/>
    </row>
    <row r="1029" spans="1:8" ht="12.75">
      <c r="A1029" s="593" t="s">
        <v>1301</v>
      </c>
      <c r="B1029" s="594" t="s">
        <v>1028</v>
      </c>
      <c r="C1029" s="594" t="s">
        <v>221</v>
      </c>
      <c r="D1029" s="595">
        <v>1.65</v>
      </c>
      <c r="E1029" s="596">
        <v>7</v>
      </c>
      <c r="F1029" s="408">
        <f>D1029*E1029*1.5</f>
        <v>17.325</v>
      </c>
      <c r="G1029" s="187">
        <f t="shared" si="88"/>
        <v>223769.06081636657</v>
      </c>
      <c r="H1029" s="597"/>
    </row>
    <row r="1030" spans="1:8" ht="12.75">
      <c r="A1030" s="593" t="s">
        <v>1301</v>
      </c>
      <c r="B1030" s="594" t="s">
        <v>1029</v>
      </c>
      <c r="C1030" s="594" t="s">
        <v>221</v>
      </c>
      <c r="D1030" s="595">
        <v>1</v>
      </c>
      <c r="E1030" s="596">
        <v>6</v>
      </c>
      <c r="F1030" s="408">
        <f>D1030*E1030*1.5</f>
        <v>9</v>
      </c>
      <c r="G1030" s="187">
        <f t="shared" si="88"/>
        <v>116243.66795655407</v>
      </c>
      <c r="H1030" s="597"/>
    </row>
    <row r="1031" spans="1:8" ht="12.75">
      <c r="A1031" s="593" t="s">
        <v>1302</v>
      </c>
      <c r="B1031" s="594" t="s">
        <v>647</v>
      </c>
      <c r="C1031" s="594" t="s">
        <v>1203</v>
      </c>
      <c r="D1031" s="595">
        <v>1</v>
      </c>
      <c r="E1031" s="596">
        <v>34</v>
      </c>
      <c r="F1031" s="408">
        <f>D1031*E1031</f>
        <v>34</v>
      </c>
      <c r="G1031" s="187">
        <f t="shared" si="88"/>
        <v>439142.7456136487</v>
      </c>
      <c r="H1031" s="597"/>
    </row>
    <row r="1032" spans="1:8" ht="12.75">
      <c r="A1032" s="593" t="s">
        <v>1302</v>
      </c>
      <c r="B1032" s="594" t="s">
        <v>689</v>
      </c>
      <c r="C1032" s="594" t="s">
        <v>1204</v>
      </c>
      <c r="D1032" s="595">
        <v>1</v>
      </c>
      <c r="E1032" s="596">
        <v>176</v>
      </c>
      <c r="F1032" s="408">
        <f>D1032*E1032</f>
        <v>176</v>
      </c>
      <c r="G1032" s="187">
        <f t="shared" si="88"/>
        <v>2273209.5067059463</v>
      </c>
      <c r="H1032" s="597"/>
    </row>
    <row r="1033" spans="1:8" ht="12.75">
      <c r="A1033" s="593" t="s">
        <v>1302</v>
      </c>
      <c r="B1033" s="594" t="s">
        <v>700</v>
      </c>
      <c r="C1033" s="594" t="s">
        <v>1205</v>
      </c>
      <c r="D1033" s="595">
        <v>1</v>
      </c>
      <c r="E1033" s="596">
        <v>19</v>
      </c>
      <c r="F1033" s="408">
        <f>D1033*E1033</f>
        <v>19</v>
      </c>
      <c r="G1033" s="187">
        <f t="shared" si="88"/>
        <v>245403.2990193919</v>
      </c>
      <c r="H1033" s="597"/>
    </row>
    <row r="1034" spans="1:8" ht="12.75">
      <c r="A1034" s="593" t="s">
        <v>1302</v>
      </c>
      <c r="B1034" s="594" t="s">
        <v>707</v>
      </c>
      <c r="C1034" s="594" t="s">
        <v>221</v>
      </c>
      <c r="D1034" s="595">
        <v>1</v>
      </c>
      <c r="E1034" s="596">
        <v>5</v>
      </c>
      <c r="F1034" s="408">
        <f>D1034*E1034*1.5</f>
        <v>7.5</v>
      </c>
      <c r="G1034" s="187">
        <f t="shared" si="88"/>
        <v>96869.72329712838</v>
      </c>
      <c r="H1034" s="597"/>
    </row>
    <row r="1035" spans="1:8" ht="12.75">
      <c r="A1035" s="593" t="s">
        <v>1291</v>
      </c>
      <c r="B1035" s="594" t="s">
        <v>612</v>
      </c>
      <c r="C1035" s="594" t="s">
        <v>1203</v>
      </c>
      <c r="D1035" s="595">
        <v>1</v>
      </c>
      <c r="E1035" s="596">
        <v>136</v>
      </c>
      <c r="F1035" s="408">
        <f>D1035*E1035</f>
        <v>136</v>
      </c>
      <c r="G1035" s="187">
        <f t="shared" si="88"/>
        <v>1756570.9824545947</v>
      </c>
      <c r="H1035" s="597"/>
    </row>
    <row r="1036" spans="1:8" ht="12.75">
      <c r="A1036" s="593" t="s">
        <v>1291</v>
      </c>
      <c r="B1036" s="594" t="s">
        <v>619</v>
      </c>
      <c r="C1036" s="594" t="s">
        <v>1204</v>
      </c>
      <c r="D1036" s="595">
        <v>1</v>
      </c>
      <c r="E1036" s="596">
        <v>42</v>
      </c>
      <c r="F1036" s="408">
        <f>D1036*E1036</f>
        <v>42</v>
      </c>
      <c r="G1036" s="187">
        <f t="shared" si="88"/>
        <v>542470.450463919</v>
      </c>
      <c r="H1036" s="597"/>
    </row>
    <row r="1037" spans="1:8" ht="12.75">
      <c r="A1037" s="593" t="s">
        <v>1291</v>
      </c>
      <c r="B1037" s="594" t="s">
        <v>627</v>
      </c>
      <c r="C1037" s="594" t="s">
        <v>1205</v>
      </c>
      <c r="D1037" s="595">
        <v>1</v>
      </c>
      <c r="E1037" s="596">
        <v>61</v>
      </c>
      <c r="F1037" s="408">
        <f>D1037*E1037</f>
        <v>61</v>
      </c>
      <c r="G1037" s="187">
        <f t="shared" si="88"/>
        <v>787873.7494833109</v>
      </c>
      <c r="H1037" s="597"/>
    </row>
    <row r="1038" spans="1:8" ht="12.75">
      <c r="A1038" s="598"/>
      <c r="B1038" s="599"/>
      <c r="C1038" s="599"/>
      <c r="D1038" s="600"/>
      <c r="E1038" s="599"/>
      <c r="F1038" s="408"/>
      <c r="G1038" s="187"/>
      <c r="H1038" s="601">
        <f>ROUNDUP(SUM(G1009:G1037)/1000,0)</f>
        <v>43591</v>
      </c>
    </row>
    <row r="1039" spans="1:8" ht="12.75">
      <c r="A1039" s="900" t="s">
        <v>1303</v>
      </c>
      <c r="B1039" s="901"/>
      <c r="C1039" s="901"/>
      <c r="D1039" s="901"/>
      <c r="E1039" s="901"/>
      <c r="F1039" s="408"/>
      <c r="G1039" s="187"/>
      <c r="H1039" s="597"/>
    </row>
    <row r="1040" spans="1:8" ht="12.75">
      <c r="A1040" s="593" t="s">
        <v>1304</v>
      </c>
      <c r="B1040" s="594" t="s">
        <v>647</v>
      </c>
      <c r="C1040" s="594" t="s">
        <v>1203</v>
      </c>
      <c r="D1040" s="595">
        <v>1</v>
      </c>
      <c r="E1040" s="596">
        <v>174</v>
      </c>
      <c r="F1040" s="408">
        <f aca="true" t="shared" si="90" ref="F1040:F1047">D1040*E1040</f>
        <v>174</v>
      </c>
      <c r="G1040" s="187">
        <f aca="true" t="shared" si="91" ref="G1040:G1071">F1040*$H$1176/$F$1174</f>
        <v>2247377.5804933785</v>
      </c>
      <c r="H1040" s="597"/>
    </row>
    <row r="1041" spans="1:8" ht="12.75">
      <c r="A1041" s="593" t="s">
        <v>1304</v>
      </c>
      <c r="B1041" s="594" t="s">
        <v>668</v>
      </c>
      <c r="C1041" s="594" t="s">
        <v>1203</v>
      </c>
      <c r="D1041" s="595">
        <v>1.65</v>
      </c>
      <c r="E1041" s="596">
        <v>27</v>
      </c>
      <c r="F1041" s="408">
        <f t="shared" si="90"/>
        <v>44.55</v>
      </c>
      <c r="G1041" s="187">
        <f t="shared" si="91"/>
        <v>575406.1563849426</v>
      </c>
      <c r="H1041" s="597"/>
    </row>
    <row r="1042" spans="1:8" ht="12.75">
      <c r="A1042" s="593" t="s">
        <v>1304</v>
      </c>
      <c r="B1042" s="594" t="s">
        <v>689</v>
      </c>
      <c r="C1042" s="594" t="s">
        <v>1204</v>
      </c>
      <c r="D1042" s="595">
        <v>1</v>
      </c>
      <c r="E1042" s="596">
        <v>108</v>
      </c>
      <c r="F1042" s="408">
        <f t="shared" si="90"/>
        <v>108</v>
      </c>
      <c r="G1042" s="187">
        <f t="shared" si="91"/>
        <v>1394924.0154786487</v>
      </c>
      <c r="H1042" s="597"/>
    </row>
    <row r="1043" spans="1:8" ht="12.75">
      <c r="A1043" s="593" t="s">
        <v>1304</v>
      </c>
      <c r="B1043" s="594" t="s">
        <v>619</v>
      </c>
      <c r="C1043" s="594" t="s">
        <v>1204</v>
      </c>
      <c r="D1043" s="595">
        <v>1</v>
      </c>
      <c r="E1043" s="596">
        <v>370</v>
      </c>
      <c r="F1043" s="408">
        <f t="shared" si="90"/>
        <v>370</v>
      </c>
      <c r="G1043" s="187">
        <f t="shared" si="91"/>
        <v>4778906.349325</v>
      </c>
      <c r="H1043" s="597"/>
    </row>
    <row r="1044" spans="1:8" ht="12.75">
      <c r="A1044" s="593" t="s">
        <v>1304</v>
      </c>
      <c r="B1044" s="594" t="s">
        <v>764</v>
      </c>
      <c r="C1044" s="594" t="s">
        <v>1204</v>
      </c>
      <c r="D1044" s="595">
        <v>1.65</v>
      </c>
      <c r="E1044" s="596">
        <v>86</v>
      </c>
      <c r="F1044" s="408">
        <f t="shared" si="90"/>
        <v>141.9</v>
      </c>
      <c r="G1044" s="187">
        <f t="shared" si="91"/>
        <v>1832775.1647816692</v>
      </c>
      <c r="H1044" s="597"/>
    </row>
    <row r="1045" spans="1:8" ht="12.75">
      <c r="A1045" s="593" t="s">
        <v>1304</v>
      </c>
      <c r="B1045" s="594" t="s">
        <v>700</v>
      </c>
      <c r="C1045" s="594" t="s">
        <v>1205</v>
      </c>
      <c r="D1045" s="595">
        <v>1</v>
      </c>
      <c r="E1045" s="596">
        <v>255</v>
      </c>
      <c r="F1045" s="408">
        <f t="shared" si="90"/>
        <v>255</v>
      </c>
      <c r="G1045" s="187">
        <f t="shared" si="91"/>
        <v>3293570.592102365</v>
      </c>
      <c r="H1045" s="597"/>
    </row>
    <row r="1046" spans="1:8" ht="12.75">
      <c r="A1046" s="593" t="s">
        <v>1304</v>
      </c>
      <c r="B1046" s="594" t="s">
        <v>627</v>
      </c>
      <c r="C1046" s="594" t="s">
        <v>1205</v>
      </c>
      <c r="D1046" s="595">
        <v>1</v>
      </c>
      <c r="E1046" s="596">
        <v>50</v>
      </c>
      <c r="F1046" s="408">
        <f t="shared" si="90"/>
        <v>50</v>
      </c>
      <c r="G1046" s="187">
        <f t="shared" si="91"/>
        <v>645798.1553141893</v>
      </c>
      <c r="H1046" s="597"/>
    </row>
    <row r="1047" spans="1:8" ht="12.75">
      <c r="A1047" s="593" t="s">
        <v>1304</v>
      </c>
      <c r="B1047" s="594" t="s">
        <v>765</v>
      </c>
      <c r="C1047" s="594" t="s">
        <v>1205</v>
      </c>
      <c r="D1047" s="595">
        <v>1.65</v>
      </c>
      <c r="E1047" s="596">
        <v>1</v>
      </c>
      <c r="F1047" s="408">
        <f t="shared" si="90"/>
        <v>1.65</v>
      </c>
      <c r="G1047" s="187">
        <f t="shared" si="91"/>
        <v>21311.339125368246</v>
      </c>
      <c r="H1047" s="597"/>
    </row>
    <row r="1048" spans="1:8" ht="12.75">
      <c r="A1048" s="593" t="s">
        <v>1304</v>
      </c>
      <c r="B1048" s="594" t="s">
        <v>1029</v>
      </c>
      <c r="C1048" s="594" t="s">
        <v>221</v>
      </c>
      <c r="D1048" s="595">
        <v>1</v>
      </c>
      <c r="E1048" s="596">
        <v>2</v>
      </c>
      <c r="F1048" s="408">
        <f>D1048*E1048*1.5</f>
        <v>3</v>
      </c>
      <c r="G1048" s="187">
        <f t="shared" si="91"/>
        <v>38747.889318851354</v>
      </c>
      <c r="H1048" s="597"/>
    </row>
    <row r="1049" spans="1:8" ht="12.75">
      <c r="A1049" s="593" t="s">
        <v>1304</v>
      </c>
      <c r="B1049" s="594" t="s">
        <v>635</v>
      </c>
      <c r="C1049" s="594" t="s">
        <v>221</v>
      </c>
      <c r="D1049" s="595">
        <v>1</v>
      </c>
      <c r="E1049" s="596">
        <v>2</v>
      </c>
      <c r="F1049" s="408">
        <f>D1049*E1049*1.5</f>
        <v>3</v>
      </c>
      <c r="G1049" s="187">
        <f t="shared" si="91"/>
        <v>38747.889318851354</v>
      </c>
      <c r="H1049" s="597"/>
    </row>
    <row r="1050" spans="1:8" ht="12.75">
      <c r="A1050" s="593" t="s">
        <v>1305</v>
      </c>
      <c r="B1050" s="594" t="s">
        <v>1038</v>
      </c>
      <c r="C1050" s="594" t="s">
        <v>1203</v>
      </c>
      <c r="D1050" s="595">
        <v>2.25</v>
      </c>
      <c r="E1050" s="596">
        <v>29</v>
      </c>
      <c r="F1050" s="408">
        <f aca="true" t="shared" si="92" ref="F1050:F1057">D1050*E1050</f>
        <v>65.25</v>
      </c>
      <c r="G1050" s="187">
        <f t="shared" si="91"/>
        <v>842766.5926850169</v>
      </c>
      <c r="H1050" s="597"/>
    </row>
    <row r="1051" spans="1:8" ht="12.75">
      <c r="A1051" s="593" t="s">
        <v>1305</v>
      </c>
      <c r="B1051" s="594" t="s">
        <v>606</v>
      </c>
      <c r="C1051" s="594" t="s">
        <v>1203</v>
      </c>
      <c r="D1051" s="595">
        <v>2.25</v>
      </c>
      <c r="E1051" s="596">
        <v>88</v>
      </c>
      <c r="F1051" s="408">
        <f t="shared" si="92"/>
        <v>198</v>
      </c>
      <c r="G1051" s="187">
        <f t="shared" si="91"/>
        <v>2557360.695044189</v>
      </c>
      <c r="H1051" s="597"/>
    </row>
    <row r="1052" spans="1:8" ht="12.75">
      <c r="A1052" s="593" t="s">
        <v>1305</v>
      </c>
      <c r="B1052" s="594" t="s">
        <v>1041</v>
      </c>
      <c r="C1052" s="594" t="s">
        <v>1203</v>
      </c>
      <c r="D1052" s="595">
        <v>2.25</v>
      </c>
      <c r="E1052" s="596">
        <v>55</v>
      </c>
      <c r="F1052" s="408">
        <f t="shared" si="92"/>
        <v>123.75</v>
      </c>
      <c r="G1052" s="187">
        <f t="shared" si="91"/>
        <v>1598350.4344026183</v>
      </c>
      <c r="H1052" s="597"/>
    </row>
    <row r="1053" spans="1:8" ht="12.75">
      <c r="A1053" s="593" t="s">
        <v>1305</v>
      </c>
      <c r="B1053" s="594" t="s">
        <v>1043</v>
      </c>
      <c r="C1053" s="594" t="s">
        <v>1203</v>
      </c>
      <c r="D1053" s="595">
        <v>1.65</v>
      </c>
      <c r="E1053" s="596">
        <v>58</v>
      </c>
      <c r="F1053" s="408">
        <f t="shared" si="92"/>
        <v>95.69999999999999</v>
      </c>
      <c r="G1053" s="187">
        <f t="shared" si="91"/>
        <v>1236057.669271358</v>
      </c>
      <c r="H1053" s="597"/>
    </row>
    <row r="1054" spans="1:8" ht="12.75">
      <c r="A1054" s="593" t="s">
        <v>1305</v>
      </c>
      <c r="B1054" s="594" t="s">
        <v>1045</v>
      </c>
      <c r="C1054" s="594" t="s">
        <v>1203</v>
      </c>
      <c r="D1054" s="595">
        <v>2.25</v>
      </c>
      <c r="E1054" s="596">
        <v>114</v>
      </c>
      <c r="F1054" s="408">
        <f t="shared" si="92"/>
        <v>256.5</v>
      </c>
      <c r="G1054" s="187">
        <f t="shared" si="91"/>
        <v>3312944.536761791</v>
      </c>
      <c r="H1054" s="597"/>
    </row>
    <row r="1055" spans="1:8" ht="12.75">
      <c r="A1055" s="593" t="s">
        <v>1305</v>
      </c>
      <c r="B1055" s="594" t="s">
        <v>616</v>
      </c>
      <c r="C1055" s="594" t="s">
        <v>1204</v>
      </c>
      <c r="D1055" s="595">
        <v>2.25</v>
      </c>
      <c r="E1055" s="596">
        <v>164</v>
      </c>
      <c r="F1055" s="408">
        <f t="shared" si="92"/>
        <v>369</v>
      </c>
      <c r="G1055" s="187">
        <f t="shared" si="91"/>
        <v>4765990.386218716</v>
      </c>
      <c r="H1055" s="597"/>
    </row>
    <row r="1056" spans="1:8" ht="12.75">
      <c r="A1056" s="593" t="s">
        <v>1305</v>
      </c>
      <c r="B1056" s="594" t="s">
        <v>1056</v>
      </c>
      <c r="C1056" s="594" t="s">
        <v>1204</v>
      </c>
      <c r="D1056" s="595">
        <v>2.25</v>
      </c>
      <c r="E1056" s="596">
        <v>57</v>
      </c>
      <c r="F1056" s="408">
        <f t="shared" si="92"/>
        <v>128.25</v>
      </c>
      <c r="G1056" s="187">
        <f t="shared" si="91"/>
        <v>1656472.2683808955</v>
      </c>
      <c r="H1056" s="597"/>
    </row>
    <row r="1057" spans="1:8" ht="12.75">
      <c r="A1057" s="593" t="s">
        <v>1305</v>
      </c>
      <c r="B1057" s="594" t="s">
        <v>1079</v>
      </c>
      <c r="C1057" s="594" t="s">
        <v>1205</v>
      </c>
      <c r="D1057" s="595">
        <v>1.65</v>
      </c>
      <c r="E1057" s="596">
        <v>2</v>
      </c>
      <c r="F1057" s="408">
        <f t="shared" si="92"/>
        <v>3.3</v>
      </c>
      <c r="G1057" s="187">
        <f t="shared" si="91"/>
        <v>42622.67825073649</v>
      </c>
      <c r="H1057" s="597"/>
    </row>
    <row r="1058" spans="1:8" ht="12.75">
      <c r="A1058" s="593" t="s">
        <v>1305</v>
      </c>
      <c r="B1058" s="594" t="s">
        <v>631</v>
      </c>
      <c r="C1058" s="594" t="s">
        <v>221</v>
      </c>
      <c r="D1058" s="595">
        <v>2.25</v>
      </c>
      <c r="E1058" s="596">
        <v>11</v>
      </c>
      <c r="F1058" s="408">
        <f>D1058*E1058*1.5</f>
        <v>37.125</v>
      </c>
      <c r="G1058" s="187">
        <f t="shared" si="91"/>
        <v>479505.1303207855</v>
      </c>
      <c r="H1058" s="597"/>
    </row>
    <row r="1059" spans="1:8" ht="12.75">
      <c r="A1059" s="593" t="s">
        <v>1305</v>
      </c>
      <c r="B1059" s="594" t="s">
        <v>633</v>
      </c>
      <c r="C1059" s="594" t="s">
        <v>221</v>
      </c>
      <c r="D1059" s="595">
        <v>2.25</v>
      </c>
      <c r="E1059" s="596">
        <v>19</v>
      </c>
      <c r="F1059" s="408">
        <f>D1059*E1059*1.5</f>
        <v>64.125</v>
      </c>
      <c r="G1059" s="187">
        <f t="shared" si="91"/>
        <v>828236.1341904477</v>
      </c>
      <c r="H1059" s="597"/>
    </row>
    <row r="1060" spans="1:8" ht="12.75">
      <c r="A1060" s="593" t="s">
        <v>1305</v>
      </c>
      <c r="B1060" s="594" t="s">
        <v>1089</v>
      </c>
      <c r="C1060" s="594" t="s">
        <v>221</v>
      </c>
      <c r="D1060" s="595">
        <v>2.25</v>
      </c>
      <c r="E1060" s="596">
        <v>3</v>
      </c>
      <c r="F1060" s="408">
        <f>D1060*E1060*1.5</f>
        <v>10.125</v>
      </c>
      <c r="G1060" s="187">
        <f t="shared" si="91"/>
        <v>130774.12645112332</v>
      </c>
      <c r="H1060" s="597"/>
    </row>
    <row r="1061" spans="1:8" ht="12.75">
      <c r="A1061" s="593" t="s">
        <v>1306</v>
      </c>
      <c r="B1061" s="594" t="s">
        <v>792</v>
      </c>
      <c r="C1061" s="594" t="s">
        <v>1203</v>
      </c>
      <c r="D1061" s="595">
        <v>1.65</v>
      </c>
      <c r="E1061" s="596">
        <v>8</v>
      </c>
      <c r="F1061" s="408">
        <f aca="true" t="shared" si="93" ref="F1061:F1069">D1061*E1061</f>
        <v>13.2</v>
      </c>
      <c r="G1061" s="187">
        <f t="shared" si="91"/>
        <v>170490.71300294597</v>
      </c>
      <c r="H1061" s="597"/>
    </row>
    <row r="1062" spans="1:8" ht="12.75">
      <c r="A1062" s="593" t="s">
        <v>1306</v>
      </c>
      <c r="B1062" s="594" t="s">
        <v>974</v>
      </c>
      <c r="C1062" s="594" t="s">
        <v>1203</v>
      </c>
      <c r="D1062" s="595">
        <v>2.25</v>
      </c>
      <c r="E1062" s="596">
        <v>10</v>
      </c>
      <c r="F1062" s="408">
        <f t="shared" si="93"/>
        <v>22.5</v>
      </c>
      <c r="G1062" s="187">
        <f t="shared" si="91"/>
        <v>290609.1698913851</v>
      </c>
      <c r="H1062" s="597"/>
    </row>
    <row r="1063" spans="1:8" ht="12.75">
      <c r="A1063" s="593" t="s">
        <v>1306</v>
      </c>
      <c r="B1063" s="594" t="s">
        <v>1037</v>
      </c>
      <c r="C1063" s="594" t="s">
        <v>1203</v>
      </c>
      <c r="D1063" s="595">
        <v>2.25</v>
      </c>
      <c r="E1063" s="596">
        <v>7</v>
      </c>
      <c r="F1063" s="408">
        <f t="shared" si="93"/>
        <v>15.75</v>
      </c>
      <c r="G1063" s="187">
        <f t="shared" si="91"/>
        <v>203426.4189239696</v>
      </c>
      <c r="H1063" s="597"/>
    </row>
    <row r="1064" spans="1:8" ht="12.75">
      <c r="A1064" s="593" t="s">
        <v>1306</v>
      </c>
      <c r="B1064" s="594" t="s">
        <v>608</v>
      </c>
      <c r="C1064" s="594" t="s">
        <v>1203</v>
      </c>
      <c r="D1064" s="595">
        <v>2.25</v>
      </c>
      <c r="E1064" s="596">
        <v>17</v>
      </c>
      <c r="F1064" s="408">
        <f t="shared" si="93"/>
        <v>38.25</v>
      </c>
      <c r="G1064" s="187">
        <f t="shared" si="91"/>
        <v>494035.58881535474</v>
      </c>
      <c r="H1064" s="597"/>
    </row>
    <row r="1065" spans="1:8" ht="12.75">
      <c r="A1065" s="593" t="s">
        <v>1306</v>
      </c>
      <c r="B1065" s="594" t="s">
        <v>1049</v>
      </c>
      <c r="C1065" s="594" t="s">
        <v>1204</v>
      </c>
      <c r="D1065" s="595">
        <v>1.65</v>
      </c>
      <c r="E1065" s="596">
        <v>38</v>
      </c>
      <c r="F1065" s="408">
        <f t="shared" si="93"/>
        <v>62.699999999999996</v>
      </c>
      <c r="G1065" s="187">
        <f t="shared" si="91"/>
        <v>809830.8867639932</v>
      </c>
      <c r="H1065" s="597"/>
    </row>
    <row r="1066" spans="1:8" ht="12.75">
      <c r="A1066" s="593" t="s">
        <v>1306</v>
      </c>
      <c r="B1066" s="594" t="s">
        <v>986</v>
      </c>
      <c r="C1066" s="594" t="s">
        <v>1204</v>
      </c>
      <c r="D1066" s="595">
        <v>2.25</v>
      </c>
      <c r="E1066" s="596">
        <v>24</v>
      </c>
      <c r="F1066" s="408">
        <f t="shared" si="93"/>
        <v>54</v>
      </c>
      <c r="G1066" s="187">
        <f t="shared" si="91"/>
        <v>697462.0077393244</v>
      </c>
      <c r="H1066" s="597"/>
    </row>
    <row r="1067" spans="1:8" ht="12.75">
      <c r="A1067" s="593" t="s">
        <v>1306</v>
      </c>
      <c r="B1067" s="594" t="s">
        <v>616</v>
      </c>
      <c r="C1067" s="594" t="s">
        <v>1204</v>
      </c>
      <c r="D1067" s="595">
        <v>2.25</v>
      </c>
      <c r="E1067" s="596">
        <v>10</v>
      </c>
      <c r="F1067" s="408">
        <f t="shared" si="93"/>
        <v>22.5</v>
      </c>
      <c r="G1067" s="187">
        <f t="shared" si="91"/>
        <v>290609.1698913851</v>
      </c>
      <c r="H1067" s="597"/>
    </row>
    <row r="1068" spans="1:8" ht="12.75">
      <c r="A1068" s="593" t="s">
        <v>1306</v>
      </c>
      <c r="B1068" s="594" t="s">
        <v>1053</v>
      </c>
      <c r="C1068" s="594" t="s">
        <v>1204</v>
      </c>
      <c r="D1068" s="595">
        <v>2.25</v>
      </c>
      <c r="E1068" s="596">
        <v>81</v>
      </c>
      <c r="F1068" s="408">
        <f t="shared" si="93"/>
        <v>182.25</v>
      </c>
      <c r="G1068" s="187">
        <f t="shared" si="91"/>
        <v>2353934.27612022</v>
      </c>
      <c r="H1068" s="597"/>
    </row>
    <row r="1069" spans="1:8" ht="12.75">
      <c r="A1069" s="593" t="s">
        <v>1306</v>
      </c>
      <c r="B1069" s="594" t="s">
        <v>813</v>
      </c>
      <c r="C1069" s="594" t="s">
        <v>1205</v>
      </c>
      <c r="D1069" s="595">
        <v>2.25</v>
      </c>
      <c r="E1069" s="596">
        <v>1</v>
      </c>
      <c r="F1069" s="408">
        <f t="shared" si="93"/>
        <v>2.25</v>
      </c>
      <c r="G1069" s="187">
        <f t="shared" si="91"/>
        <v>29060.916989138517</v>
      </c>
      <c r="H1069" s="597"/>
    </row>
    <row r="1070" spans="1:8" ht="12.75">
      <c r="A1070" s="593" t="s">
        <v>1306</v>
      </c>
      <c r="B1070" s="594" t="s">
        <v>1083</v>
      </c>
      <c r="C1070" s="594" t="s">
        <v>221</v>
      </c>
      <c r="D1070" s="595">
        <v>1.65</v>
      </c>
      <c r="E1070" s="596">
        <v>5</v>
      </c>
      <c r="F1070" s="408">
        <f>D1070*E1070*1.5</f>
        <v>12.375</v>
      </c>
      <c r="G1070" s="187">
        <f t="shared" si="91"/>
        <v>159835.04344026183</v>
      </c>
      <c r="H1070" s="597"/>
    </row>
    <row r="1071" spans="1:8" ht="12.75">
      <c r="A1071" s="593" t="s">
        <v>1306</v>
      </c>
      <c r="B1071" s="594" t="s">
        <v>1085</v>
      </c>
      <c r="C1071" s="594" t="s">
        <v>221</v>
      </c>
      <c r="D1071" s="595">
        <v>1.65</v>
      </c>
      <c r="E1071" s="596">
        <v>4</v>
      </c>
      <c r="F1071" s="408">
        <f>D1071*E1071*1.5</f>
        <v>9.899999999999999</v>
      </c>
      <c r="G1071" s="187">
        <f t="shared" si="91"/>
        <v>127868.03475220944</v>
      </c>
      <c r="H1071" s="597"/>
    </row>
    <row r="1072" spans="1:8" ht="12.75">
      <c r="A1072" s="593" t="s">
        <v>1306</v>
      </c>
      <c r="B1072" s="594" t="s">
        <v>1088</v>
      </c>
      <c r="C1072" s="594" t="s">
        <v>221</v>
      </c>
      <c r="D1072" s="595">
        <v>2.25</v>
      </c>
      <c r="E1072" s="596">
        <v>4</v>
      </c>
      <c r="F1072" s="408">
        <f>D1072*E1072*1.5</f>
        <v>13.5</v>
      </c>
      <c r="G1072" s="187">
        <f aca="true" t="shared" si="94" ref="G1072:G1089">F1072*$H$1176/$F$1174</f>
        <v>174365.5019348311</v>
      </c>
      <c r="H1072" s="597"/>
    </row>
    <row r="1073" spans="1:8" ht="12.75">
      <c r="A1073" s="593" t="s">
        <v>1307</v>
      </c>
      <c r="B1073" s="594" t="s">
        <v>1033</v>
      </c>
      <c r="C1073" s="594" t="s">
        <v>1203</v>
      </c>
      <c r="D1073" s="595">
        <v>2.25</v>
      </c>
      <c r="E1073" s="596">
        <v>2</v>
      </c>
      <c r="F1073" s="408">
        <f aca="true" t="shared" si="95" ref="F1073:F1080">D1073*E1073</f>
        <v>4.5</v>
      </c>
      <c r="G1073" s="187">
        <f t="shared" si="94"/>
        <v>58121.833978277034</v>
      </c>
      <c r="H1073" s="597"/>
    </row>
    <row r="1074" spans="1:8" ht="12.75">
      <c r="A1074" s="593" t="s">
        <v>1307</v>
      </c>
      <c r="B1074" s="594" t="s">
        <v>645</v>
      </c>
      <c r="C1074" s="594" t="s">
        <v>1203</v>
      </c>
      <c r="D1074" s="595">
        <v>1.65</v>
      </c>
      <c r="E1074" s="596">
        <v>11</v>
      </c>
      <c r="F1074" s="408">
        <f t="shared" si="95"/>
        <v>18.15</v>
      </c>
      <c r="G1074" s="187">
        <f t="shared" si="94"/>
        <v>234424.73037905068</v>
      </c>
      <c r="H1074" s="597"/>
    </row>
    <row r="1075" spans="1:8" ht="12.75">
      <c r="A1075" s="593" t="s">
        <v>1307</v>
      </c>
      <c r="B1075" s="594" t="s">
        <v>1035</v>
      </c>
      <c r="C1075" s="594" t="s">
        <v>1203</v>
      </c>
      <c r="D1075" s="595">
        <v>1.65</v>
      </c>
      <c r="E1075" s="596">
        <v>27</v>
      </c>
      <c r="F1075" s="408">
        <f t="shared" si="95"/>
        <v>44.55</v>
      </c>
      <c r="G1075" s="187">
        <f t="shared" si="94"/>
        <v>575406.1563849426</v>
      </c>
      <c r="H1075" s="597"/>
    </row>
    <row r="1076" spans="1:8" ht="12.75">
      <c r="A1076" s="593" t="s">
        <v>1307</v>
      </c>
      <c r="B1076" s="594" t="s">
        <v>1039</v>
      </c>
      <c r="C1076" s="594" t="s">
        <v>1203</v>
      </c>
      <c r="D1076" s="595">
        <v>2.25</v>
      </c>
      <c r="E1076" s="596">
        <v>42</v>
      </c>
      <c r="F1076" s="408">
        <f t="shared" si="95"/>
        <v>94.5</v>
      </c>
      <c r="G1076" s="187">
        <f t="shared" si="94"/>
        <v>1220558.5135438177</v>
      </c>
      <c r="H1076" s="597"/>
    </row>
    <row r="1077" spans="1:8" ht="12.75">
      <c r="A1077" s="593" t="s">
        <v>1307</v>
      </c>
      <c r="B1077" s="594" t="s">
        <v>1047</v>
      </c>
      <c r="C1077" s="594" t="s">
        <v>1204</v>
      </c>
      <c r="D1077" s="595">
        <v>2.25</v>
      </c>
      <c r="E1077" s="596">
        <v>23</v>
      </c>
      <c r="F1077" s="408">
        <f t="shared" si="95"/>
        <v>51.75</v>
      </c>
      <c r="G1077" s="187">
        <f t="shared" si="94"/>
        <v>668401.0907501859</v>
      </c>
      <c r="H1077" s="597"/>
    </row>
    <row r="1078" spans="1:8" ht="12.75">
      <c r="A1078" s="593" t="s">
        <v>1307</v>
      </c>
      <c r="B1078" s="594" t="s">
        <v>1051</v>
      </c>
      <c r="C1078" s="594" t="s">
        <v>1204</v>
      </c>
      <c r="D1078" s="595">
        <v>1.65</v>
      </c>
      <c r="E1078" s="596">
        <v>83</v>
      </c>
      <c r="F1078" s="408">
        <f t="shared" si="95"/>
        <v>136.95</v>
      </c>
      <c r="G1078" s="187">
        <f t="shared" si="94"/>
        <v>1768841.1474055643</v>
      </c>
      <c r="H1078" s="597"/>
    </row>
    <row r="1079" spans="1:8" ht="12.75">
      <c r="A1079" s="593" t="s">
        <v>1307</v>
      </c>
      <c r="B1079" s="594" t="s">
        <v>1054</v>
      </c>
      <c r="C1079" s="594" t="s">
        <v>1204</v>
      </c>
      <c r="D1079" s="595">
        <v>2.25</v>
      </c>
      <c r="E1079" s="596">
        <v>57</v>
      </c>
      <c r="F1079" s="408">
        <f t="shared" si="95"/>
        <v>128.25</v>
      </c>
      <c r="G1079" s="187">
        <f t="shared" si="94"/>
        <v>1656472.2683808955</v>
      </c>
      <c r="H1079" s="597"/>
    </row>
    <row r="1080" spans="1:8" ht="12.75">
      <c r="A1080" s="593" t="s">
        <v>1307</v>
      </c>
      <c r="B1080" s="594" t="s">
        <v>1064</v>
      </c>
      <c r="C1080" s="594" t="s">
        <v>1205</v>
      </c>
      <c r="D1080" s="595">
        <v>2.25</v>
      </c>
      <c r="E1080" s="596">
        <v>5</v>
      </c>
      <c r="F1080" s="408">
        <f t="shared" si="95"/>
        <v>11.25</v>
      </c>
      <c r="G1080" s="187">
        <f t="shared" si="94"/>
        <v>145304.58494569256</v>
      </c>
      <c r="H1080" s="597"/>
    </row>
    <row r="1081" spans="1:8" ht="12.75">
      <c r="A1081" s="593" t="s">
        <v>1307</v>
      </c>
      <c r="B1081" s="594" t="s">
        <v>481</v>
      </c>
      <c r="C1081" s="594" t="s">
        <v>221</v>
      </c>
      <c r="D1081" s="595">
        <v>2.25</v>
      </c>
      <c r="E1081" s="596">
        <v>4</v>
      </c>
      <c r="F1081" s="408">
        <f aca="true" t="shared" si="96" ref="F1081:F1086">D1081*E1081*1.5</f>
        <v>13.5</v>
      </c>
      <c r="G1081" s="187">
        <f t="shared" si="94"/>
        <v>174365.5019348311</v>
      </c>
      <c r="H1081" s="597"/>
    </row>
    <row r="1082" spans="1:8" ht="12.75">
      <c r="A1082" s="593" t="s">
        <v>1307</v>
      </c>
      <c r="B1082" s="594" t="s">
        <v>489</v>
      </c>
      <c r="C1082" s="594" t="s">
        <v>221</v>
      </c>
      <c r="D1082" s="595">
        <v>1.65</v>
      </c>
      <c r="E1082" s="596">
        <v>2</v>
      </c>
      <c r="F1082" s="408">
        <f t="shared" si="96"/>
        <v>4.949999999999999</v>
      </c>
      <c r="G1082" s="187">
        <f t="shared" si="94"/>
        <v>63934.01737610472</v>
      </c>
      <c r="H1082" s="597"/>
    </row>
    <row r="1083" spans="1:8" ht="12.75">
      <c r="A1083" s="593" t="s">
        <v>1307</v>
      </c>
      <c r="B1083" s="594" t="s">
        <v>1005</v>
      </c>
      <c r="C1083" s="594" t="s">
        <v>221</v>
      </c>
      <c r="D1083" s="595">
        <v>1.65</v>
      </c>
      <c r="E1083" s="596">
        <v>3</v>
      </c>
      <c r="F1083" s="408">
        <f t="shared" si="96"/>
        <v>7.424999999999999</v>
      </c>
      <c r="G1083" s="187">
        <f t="shared" si="94"/>
        <v>95901.0260641571</v>
      </c>
      <c r="H1083" s="597"/>
    </row>
    <row r="1084" spans="1:8" ht="12.75">
      <c r="A1084" s="593" t="s">
        <v>1307</v>
      </c>
      <c r="B1084" s="594" t="s">
        <v>1087</v>
      </c>
      <c r="C1084" s="594" t="s">
        <v>221</v>
      </c>
      <c r="D1084" s="595">
        <v>1.65</v>
      </c>
      <c r="E1084" s="596">
        <v>5</v>
      </c>
      <c r="F1084" s="408">
        <f t="shared" si="96"/>
        <v>12.375</v>
      </c>
      <c r="G1084" s="187">
        <f t="shared" si="94"/>
        <v>159835.04344026183</v>
      </c>
      <c r="H1084" s="597"/>
    </row>
    <row r="1085" spans="1:8" ht="12.75">
      <c r="A1085" s="593" t="s">
        <v>1307</v>
      </c>
      <c r="B1085" s="594" t="s">
        <v>1090</v>
      </c>
      <c r="C1085" s="594" t="s">
        <v>221</v>
      </c>
      <c r="D1085" s="595">
        <v>2.25</v>
      </c>
      <c r="E1085" s="596">
        <v>9</v>
      </c>
      <c r="F1085" s="408">
        <f t="shared" si="96"/>
        <v>30.375</v>
      </c>
      <c r="G1085" s="187">
        <f t="shared" si="94"/>
        <v>392322.37935336994</v>
      </c>
      <c r="H1085" s="597"/>
    </row>
    <row r="1086" spans="1:8" ht="12.75">
      <c r="A1086" s="593" t="s">
        <v>1307</v>
      </c>
      <c r="B1086" s="594" t="s">
        <v>635</v>
      </c>
      <c r="C1086" s="594" t="s">
        <v>221</v>
      </c>
      <c r="D1086" s="595">
        <v>1</v>
      </c>
      <c r="E1086" s="596">
        <v>1</v>
      </c>
      <c r="F1086" s="408">
        <f t="shared" si="96"/>
        <v>1.5</v>
      </c>
      <c r="G1086" s="187">
        <f t="shared" si="94"/>
        <v>19373.944659425677</v>
      </c>
      <c r="H1086" s="597"/>
    </row>
    <row r="1087" spans="1:8" ht="12.75">
      <c r="A1087" s="593" t="s">
        <v>1232</v>
      </c>
      <c r="B1087" s="594" t="s">
        <v>608</v>
      </c>
      <c r="C1087" s="594" t="s">
        <v>1203</v>
      </c>
      <c r="D1087" s="595">
        <v>2.25</v>
      </c>
      <c r="E1087" s="596">
        <v>54</v>
      </c>
      <c r="F1087" s="408">
        <f>D1087*E1087</f>
        <v>121.5</v>
      </c>
      <c r="G1087" s="187">
        <f t="shared" si="94"/>
        <v>1569289.5174134797</v>
      </c>
      <c r="H1087" s="597"/>
    </row>
    <row r="1088" spans="1:8" ht="12.75">
      <c r="A1088" s="593" t="s">
        <v>1232</v>
      </c>
      <c r="B1088" s="594" t="s">
        <v>1053</v>
      </c>
      <c r="C1088" s="594" t="s">
        <v>1204</v>
      </c>
      <c r="D1088" s="595">
        <v>2.25</v>
      </c>
      <c r="E1088" s="596">
        <v>29</v>
      </c>
      <c r="F1088" s="408">
        <f>D1088*E1088</f>
        <v>65.25</v>
      </c>
      <c r="G1088" s="187">
        <f t="shared" si="94"/>
        <v>842766.5926850169</v>
      </c>
      <c r="H1088" s="597"/>
    </row>
    <row r="1089" spans="1:8" ht="12.75">
      <c r="A1089" s="593" t="s">
        <v>1232</v>
      </c>
      <c r="B1089" s="594" t="s">
        <v>1089</v>
      </c>
      <c r="C1089" s="594" t="s">
        <v>221</v>
      </c>
      <c r="D1089" s="595">
        <v>2.25</v>
      </c>
      <c r="E1089" s="596">
        <v>5</v>
      </c>
      <c r="F1089" s="408">
        <f>D1089*E1089*1.5</f>
        <v>16.875</v>
      </c>
      <c r="G1089" s="187">
        <f t="shared" si="94"/>
        <v>217956.87741853888</v>
      </c>
      <c r="H1089" s="597"/>
    </row>
    <row r="1090" spans="1:8" ht="12.75">
      <c r="A1090" s="598"/>
      <c r="B1090" s="599"/>
      <c r="C1090" s="599"/>
      <c r="D1090" s="600"/>
      <c r="E1090" s="599"/>
      <c r="F1090" s="408"/>
      <c r="G1090" s="187"/>
      <c r="H1090" s="601">
        <f>ROUNDUP(SUM(G1039:G1089)/1000,0)</f>
        <v>47984</v>
      </c>
    </row>
    <row r="1091" spans="1:8" ht="12.75">
      <c r="A1091" s="900" t="s">
        <v>1308</v>
      </c>
      <c r="B1091" s="901"/>
      <c r="C1091" s="901"/>
      <c r="D1091" s="901"/>
      <c r="E1091" s="901"/>
      <c r="F1091" s="408"/>
      <c r="G1091" s="187"/>
      <c r="H1091" s="597"/>
    </row>
    <row r="1092" spans="1:8" ht="12.75">
      <c r="A1092" s="593" t="s">
        <v>1309</v>
      </c>
      <c r="B1092" s="594" t="s">
        <v>647</v>
      </c>
      <c r="C1092" s="594" t="s">
        <v>1203</v>
      </c>
      <c r="D1092" s="595">
        <v>1</v>
      </c>
      <c r="E1092" s="596">
        <v>80</v>
      </c>
      <c r="F1092" s="408">
        <f aca="true" t="shared" si="97" ref="F1092:F1100">D1092*E1092</f>
        <v>80</v>
      </c>
      <c r="G1092" s="187">
        <f aca="true" t="shared" si="98" ref="G1092:G1139">F1092*$H$1176/$F$1174</f>
        <v>1033277.0485027027</v>
      </c>
      <c r="H1092" s="597"/>
    </row>
    <row r="1093" spans="1:8" ht="12.75">
      <c r="A1093" s="593" t="s">
        <v>1309</v>
      </c>
      <c r="B1093" s="594" t="s">
        <v>612</v>
      </c>
      <c r="C1093" s="594" t="s">
        <v>1203</v>
      </c>
      <c r="D1093" s="595">
        <v>1</v>
      </c>
      <c r="E1093" s="596">
        <v>256</v>
      </c>
      <c r="F1093" s="408">
        <f t="shared" si="97"/>
        <v>256</v>
      </c>
      <c r="G1093" s="187">
        <f t="shared" si="98"/>
        <v>3306486.555208649</v>
      </c>
      <c r="H1093" s="597"/>
    </row>
    <row r="1094" spans="1:8" ht="12.75">
      <c r="A1094" s="593" t="s">
        <v>1309</v>
      </c>
      <c r="B1094" s="594" t="s">
        <v>668</v>
      </c>
      <c r="C1094" s="594" t="s">
        <v>1203</v>
      </c>
      <c r="D1094" s="595">
        <v>1.65</v>
      </c>
      <c r="E1094" s="596">
        <v>48</v>
      </c>
      <c r="F1094" s="408">
        <f t="shared" si="97"/>
        <v>79.19999999999999</v>
      </c>
      <c r="G1094" s="187">
        <f t="shared" si="98"/>
        <v>1022944.2780176755</v>
      </c>
      <c r="H1094" s="597"/>
    </row>
    <row r="1095" spans="1:8" ht="12.75">
      <c r="A1095" s="593" t="s">
        <v>1309</v>
      </c>
      <c r="B1095" s="594" t="s">
        <v>689</v>
      </c>
      <c r="C1095" s="594" t="s">
        <v>1204</v>
      </c>
      <c r="D1095" s="595">
        <v>1</v>
      </c>
      <c r="E1095" s="596">
        <v>1</v>
      </c>
      <c r="F1095" s="408">
        <f t="shared" si="97"/>
        <v>1</v>
      </c>
      <c r="G1095" s="187">
        <f t="shared" si="98"/>
        <v>12915.963106283785</v>
      </c>
      <c r="H1095" s="597"/>
    </row>
    <row r="1096" spans="1:8" ht="12.75">
      <c r="A1096" s="593" t="s">
        <v>1309</v>
      </c>
      <c r="B1096" s="594" t="s">
        <v>619</v>
      </c>
      <c r="C1096" s="594" t="s">
        <v>1204</v>
      </c>
      <c r="D1096" s="595">
        <v>1</v>
      </c>
      <c r="E1096" s="596">
        <v>6</v>
      </c>
      <c r="F1096" s="408">
        <f t="shared" si="97"/>
        <v>6</v>
      </c>
      <c r="G1096" s="187">
        <f t="shared" si="98"/>
        <v>77495.77863770271</v>
      </c>
      <c r="H1096" s="597"/>
    </row>
    <row r="1097" spans="1:8" ht="12.75">
      <c r="A1097" s="593" t="s">
        <v>1309</v>
      </c>
      <c r="B1097" s="594" t="s">
        <v>764</v>
      </c>
      <c r="C1097" s="594" t="s">
        <v>1204</v>
      </c>
      <c r="D1097" s="595">
        <v>1.65</v>
      </c>
      <c r="E1097" s="596">
        <v>2</v>
      </c>
      <c r="F1097" s="408">
        <f t="shared" si="97"/>
        <v>3.3</v>
      </c>
      <c r="G1097" s="187">
        <f t="shared" si="98"/>
        <v>42622.67825073649</v>
      </c>
      <c r="H1097" s="597"/>
    </row>
    <row r="1098" spans="1:8" ht="12.75">
      <c r="A1098" s="593" t="s">
        <v>1309</v>
      </c>
      <c r="B1098" s="594" t="s">
        <v>700</v>
      </c>
      <c r="C1098" s="594" t="s">
        <v>1205</v>
      </c>
      <c r="D1098" s="595">
        <v>1</v>
      </c>
      <c r="E1098" s="596">
        <v>31</v>
      </c>
      <c r="F1098" s="408">
        <f t="shared" si="97"/>
        <v>31</v>
      </c>
      <c r="G1098" s="187">
        <f t="shared" si="98"/>
        <v>400394.8562947973</v>
      </c>
      <c r="H1098" s="597"/>
    </row>
    <row r="1099" spans="1:8" ht="12.75">
      <c r="A1099" s="593" t="s">
        <v>1309</v>
      </c>
      <c r="B1099" s="594" t="s">
        <v>627</v>
      </c>
      <c r="C1099" s="594" t="s">
        <v>1205</v>
      </c>
      <c r="D1099" s="595">
        <v>1</v>
      </c>
      <c r="E1099" s="596">
        <v>233</v>
      </c>
      <c r="F1099" s="408">
        <f t="shared" si="97"/>
        <v>233</v>
      </c>
      <c r="G1099" s="187">
        <f t="shared" si="98"/>
        <v>3009419.4037641217</v>
      </c>
      <c r="H1099" s="597"/>
    </row>
    <row r="1100" spans="1:8" ht="12.75">
      <c r="A1100" s="593" t="s">
        <v>1309</v>
      </c>
      <c r="B1100" s="594" t="s">
        <v>765</v>
      </c>
      <c r="C1100" s="594" t="s">
        <v>1205</v>
      </c>
      <c r="D1100" s="595">
        <v>1.65</v>
      </c>
      <c r="E1100" s="596">
        <v>32</v>
      </c>
      <c r="F1100" s="408">
        <f t="shared" si="97"/>
        <v>52.8</v>
      </c>
      <c r="G1100" s="187">
        <f t="shared" si="98"/>
        <v>681962.8520117839</v>
      </c>
      <c r="H1100" s="597"/>
    </row>
    <row r="1101" spans="1:8" ht="12.75">
      <c r="A1101" s="593" t="s">
        <v>1309</v>
      </c>
      <c r="B1101" s="594" t="s">
        <v>635</v>
      </c>
      <c r="C1101" s="594" t="s">
        <v>221</v>
      </c>
      <c r="D1101" s="595">
        <v>1</v>
      </c>
      <c r="E1101" s="596">
        <v>6</v>
      </c>
      <c r="F1101" s="408">
        <f>D1101*E1101*1.5</f>
        <v>9</v>
      </c>
      <c r="G1101" s="187">
        <f t="shared" si="98"/>
        <v>116243.66795655407</v>
      </c>
      <c r="H1101" s="597"/>
    </row>
    <row r="1102" spans="1:8" ht="12.75">
      <c r="A1102" s="593" t="s">
        <v>1309</v>
      </c>
      <c r="B1102" s="594" t="s">
        <v>766</v>
      </c>
      <c r="C1102" s="594" t="s">
        <v>221</v>
      </c>
      <c r="D1102" s="595">
        <v>1.65</v>
      </c>
      <c r="E1102" s="596">
        <v>3</v>
      </c>
      <c r="F1102" s="408">
        <f>D1102*E1102*1.5</f>
        <v>7.424999999999999</v>
      </c>
      <c r="G1102" s="187">
        <f t="shared" si="98"/>
        <v>95901.0260641571</v>
      </c>
      <c r="H1102" s="597"/>
    </row>
    <row r="1103" spans="1:8" ht="12.75">
      <c r="A1103" s="593" t="s">
        <v>1310</v>
      </c>
      <c r="B1103" s="594" t="s">
        <v>1092</v>
      </c>
      <c r="C1103" s="594" t="s">
        <v>1203</v>
      </c>
      <c r="D1103" s="595">
        <v>2.8</v>
      </c>
      <c r="E1103" s="596">
        <v>24</v>
      </c>
      <c r="F1103" s="408">
        <f aca="true" t="shared" si="99" ref="F1103:F1113">D1103*E1103</f>
        <v>67.19999999999999</v>
      </c>
      <c r="G1103" s="187">
        <f t="shared" si="98"/>
        <v>867952.7207422701</v>
      </c>
      <c r="H1103" s="597"/>
    </row>
    <row r="1104" spans="1:8" ht="12.75">
      <c r="A1104" s="593" t="s">
        <v>1310</v>
      </c>
      <c r="B1104" s="594" t="s">
        <v>847</v>
      </c>
      <c r="C1104" s="594" t="s">
        <v>1203</v>
      </c>
      <c r="D1104" s="595">
        <v>2.8</v>
      </c>
      <c r="E1104" s="596">
        <v>102</v>
      </c>
      <c r="F1104" s="408">
        <f t="shared" si="99"/>
        <v>285.59999999999997</v>
      </c>
      <c r="G1104" s="187">
        <f t="shared" si="98"/>
        <v>3688799.063154648</v>
      </c>
      <c r="H1104" s="597"/>
    </row>
    <row r="1105" spans="1:8" ht="12.75">
      <c r="A1105" s="593" t="s">
        <v>1310</v>
      </c>
      <c r="B1105" s="594" t="s">
        <v>1038</v>
      </c>
      <c r="C1105" s="594" t="s">
        <v>1203</v>
      </c>
      <c r="D1105" s="595">
        <v>2.25</v>
      </c>
      <c r="E1105" s="596">
        <v>19</v>
      </c>
      <c r="F1105" s="408">
        <f t="shared" si="99"/>
        <v>42.75</v>
      </c>
      <c r="G1105" s="187">
        <f t="shared" si="98"/>
        <v>552157.4227936318</v>
      </c>
      <c r="H1105" s="597"/>
    </row>
    <row r="1106" spans="1:8" ht="12.75">
      <c r="A1106" s="593" t="s">
        <v>1310</v>
      </c>
      <c r="B1106" s="594" t="s">
        <v>606</v>
      </c>
      <c r="C1106" s="594" t="s">
        <v>1203</v>
      </c>
      <c r="D1106" s="595">
        <v>2.25</v>
      </c>
      <c r="E1106" s="596">
        <v>43</v>
      </c>
      <c r="F1106" s="408">
        <f t="shared" si="99"/>
        <v>96.75</v>
      </c>
      <c r="G1106" s="187">
        <f t="shared" si="98"/>
        <v>1249619.4305329563</v>
      </c>
      <c r="H1106" s="597"/>
    </row>
    <row r="1107" spans="1:8" ht="12.75">
      <c r="A1107" s="593" t="s">
        <v>1310</v>
      </c>
      <c r="B1107" s="594" t="s">
        <v>608</v>
      </c>
      <c r="C1107" s="594" t="s">
        <v>1203</v>
      </c>
      <c r="D1107" s="595">
        <v>2.25</v>
      </c>
      <c r="E1107" s="596">
        <v>124</v>
      </c>
      <c r="F1107" s="408">
        <f t="shared" si="99"/>
        <v>279</v>
      </c>
      <c r="G1107" s="187">
        <f t="shared" si="98"/>
        <v>3603553.706653176</v>
      </c>
      <c r="H1107" s="597"/>
    </row>
    <row r="1108" spans="1:8" ht="12.75">
      <c r="A1108" s="593" t="s">
        <v>1310</v>
      </c>
      <c r="B1108" s="594" t="s">
        <v>1101</v>
      </c>
      <c r="C1108" s="594" t="s">
        <v>1203</v>
      </c>
      <c r="D1108" s="595">
        <v>2.25</v>
      </c>
      <c r="E1108" s="596">
        <v>28</v>
      </c>
      <c r="F1108" s="408">
        <f t="shared" si="99"/>
        <v>63</v>
      </c>
      <c r="G1108" s="187">
        <f t="shared" si="98"/>
        <v>813705.6756958785</v>
      </c>
      <c r="H1108" s="597"/>
    </row>
    <row r="1109" spans="1:8" ht="12.75">
      <c r="A1109" s="593" t="s">
        <v>1310</v>
      </c>
      <c r="B1109" s="594" t="s">
        <v>863</v>
      </c>
      <c r="C1109" s="594" t="s">
        <v>1204</v>
      </c>
      <c r="D1109" s="595">
        <v>2.8</v>
      </c>
      <c r="E1109" s="596">
        <v>62</v>
      </c>
      <c r="F1109" s="408">
        <f t="shared" si="99"/>
        <v>173.6</v>
      </c>
      <c r="G1109" s="187">
        <f t="shared" si="98"/>
        <v>2242211.195250865</v>
      </c>
      <c r="H1109" s="597"/>
    </row>
    <row r="1110" spans="1:8" ht="12.75">
      <c r="A1110" s="593" t="s">
        <v>1310</v>
      </c>
      <c r="B1110" s="594" t="s">
        <v>616</v>
      </c>
      <c r="C1110" s="594" t="s">
        <v>1204</v>
      </c>
      <c r="D1110" s="595">
        <v>2.25</v>
      </c>
      <c r="E1110" s="596">
        <v>37</v>
      </c>
      <c r="F1110" s="408">
        <f t="shared" si="99"/>
        <v>83.25</v>
      </c>
      <c r="G1110" s="187">
        <f t="shared" si="98"/>
        <v>1075253.928598125</v>
      </c>
      <c r="H1110" s="597"/>
    </row>
    <row r="1111" spans="1:8" ht="12.75">
      <c r="A1111" s="593" t="s">
        <v>1310</v>
      </c>
      <c r="B1111" s="594" t="s">
        <v>1102</v>
      </c>
      <c r="C1111" s="594" t="s">
        <v>1204</v>
      </c>
      <c r="D1111" s="595">
        <v>2.25</v>
      </c>
      <c r="E1111" s="596">
        <v>17</v>
      </c>
      <c r="F1111" s="408">
        <f t="shared" si="99"/>
        <v>38.25</v>
      </c>
      <c r="G1111" s="187">
        <f t="shared" si="98"/>
        <v>494035.58881535474</v>
      </c>
      <c r="H1111" s="597"/>
    </row>
    <row r="1112" spans="1:8" ht="12.75">
      <c r="A1112" s="593" t="s">
        <v>1310</v>
      </c>
      <c r="B1112" s="594" t="s">
        <v>618</v>
      </c>
      <c r="C1112" s="594" t="s">
        <v>1204</v>
      </c>
      <c r="D1112" s="595">
        <v>2.25</v>
      </c>
      <c r="E1112" s="596">
        <v>40</v>
      </c>
      <c r="F1112" s="408">
        <f t="shared" si="99"/>
        <v>90</v>
      </c>
      <c r="G1112" s="187">
        <f t="shared" si="98"/>
        <v>1162436.6795655405</v>
      </c>
      <c r="H1112" s="597"/>
    </row>
    <row r="1113" spans="1:8" ht="12.75">
      <c r="A1113" s="593" t="s">
        <v>1310</v>
      </c>
      <c r="B1113" s="594" t="s">
        <v>1053</v>
      </c>
      <c r="C1113" s="594" t="s">
        <v>1204</v>
      </c>
      <c r="D1113" s="595">
        <v>2.25</v>
      </c>
      <c r="E1113" s="596">
        <v>98</v>
      </c>
      <c r="F1113" s="408">
        <f t="shared" si="99"/>
        <v>220.5</v>
      </c>
      <c r="G1113" s="187">
        <f t="shared" si="98"/>
        <v>2847969.8649355746</v>
      </c>
      <c r="H1113" s="597"/>
    </row>
    <row r="1114" spans="1:8" ht="12.75">
      <c r="A1114" s="593" t="s">
        <v>1310</v>
      </c>
      <c r="B1114" s="594" t="s">
        <v>629</v>
      </c>
      <c r="C1114" s="594" t="s">
        <v>221</v>
      </c>
      <c r="D1114" s="595">
        <v>2.8</v>
      </c>
      <c r="E1114" s="596">
        <v>1</v>
      </c>
      <c r="F1114" s="408">
        <f aca="true" t="shared" si="100" ref="F1114:F1120">D1114*E1114*1.5</f>
        <v>4.199999999999999</v>
      </c>
      <c r="G1114" s="187">
        <f t="shared" si="98"/>
        <v>54247.04504639188</v>
      </c>
      <c r="H1114" s="597"/>
    </row>
    <row r="1115" spans="1:8" ht="12.75">
      <c r="A1115" s="593" t="s">
        <v>1310</v>
      </c>
      <c r="B1115" s="594" t="s">
        <v>481</v>
      </c>
      <c r="C1115" s="594" t="s">
        <v>221</v>
      </c>
      <c r="D1115" s="595">
        <v>2.25</v>
      </c>
      <c r="E1115" s="596">
        <v>5</v>
      </c>
      <c r="F1115" s="408">
        <f t="shared" si="100"/>
        <v>16.875</v>
      </c>
      <c r="G1115" s="187">
        <f t="shared" si="98"/>
        <v>217956.87741853888</v>
      </c>
      <c r="H1115" s="597"/>
    </row>
    <row r="1116" spans="1:8" ht="12.75">
      <c r="A1116" s="593" t="s">
        <v>1310</v>
      </c>
      <c r="B1116" s="594" t="s">
        <v>511</v>
      </c>
      <c r="C1116" s="594" t="s">
        <v>221</v>
      </c>
      <c r="D1116" s="595">
        <v>1.65</v>
      </c>
      <c r="E1116" s="596">
        <v>5</v>
      </c>
      <c r="F1116" s="408">
        <f t="shared" si="100"/>
        <v>12.375</v>
      </c>
      <c r="G1116" s="187">
        <f t="shared" si="98"/>
        <v>159835.04344026183</v>
      </c>
      <c r="H1116" s="597"/>
    </row>
    <row r="1117" spans="1:8" ht="12.75">
      <c r="A1117" s="593" t="s">
        <v>1310</v>
      </c>
      <c r="B1117" s="594" t="s">
        <v>870</v>
      </c>
      <c r="C1117" s="594" t="s">
        <v>221</v>
      </c>
      <c r="D1117" s="595">
        <v>2.8</v>
      </c>
      <c r="E1117" s="596">
        <v>1</v>
      </c>
      <c r="F1117" s="408">
        <f t="shared" si="100"/>
        <v>4.199999999999999</v>
      </c>
      <c r="G1117" s="187">
        <f t="shared" si="98"/>
        <v>54247.04504639188</v>
      </c>
      <c r="H1117" s="597"/>
    </row>
    <row r="1118" spans="1:8" ht="12.75">
      <c r="A1118" s="593" t="s">
        <v>1310</v>
      </c>
      <c r="B1118" s="594" t="s">
        <v>631</v>
      </c>
      <c r="C1118" s="594" t="s">
        <v>221</v>
      </c>
      <c r="D1118" s="595">
        <v>2.25</v>
      </c>
      <c r="E1118" s="596">
        <v>8</v>
      </c>
      <c r="F1118" s="408">
        <f t="shared" si="100"/>
        <v>27</v>
      </c>
      <c r="G1118" s="187">
        <f t="shared" si="98"/>
        <v>348731.0038696622</v>
      </c>
      <c r="H1118" s="597"/>
    </row>
    <row r="1119" spans="1:8" ht="12.75">
      <c r="A1119" s="593" t="s">
        <v>1310</v>
      </c>
      <c r="B1119" s="594" t="s">
        <v>633</v>
      </c>
      <c r="C1119" s="594" t="s">
        <v>221</v>
      </c>
      <c r="D1119" s="595">
        <v>2.25</v>
      </c>
      <c r="E1119" s="596">
        <v>14</v>
      </c>
      <c r="F1119" s="408">
        <f t="shared" si="100"/>
        <v>47.25</v>
      </c>
      <c r="G1119" s="187">
        <f t="shared" si="98"/>
        <v>610279.2567719088</v>
      </c>
      <c r="H1119" s="597"/>
    </row>
    <row r="1120" spans="1:8" ht="12.75">
      <c r="A1120" s="593" t="s">
        <v>1310</v>
      </c>
      <c r="B1120" s="594" t="s">
        <v>1089</v>
      </c>
      <c r="C1120" s="594" t="s">
        <v>221</v>
      </c>
      <c r="D1120" s="595">
        <v>2.25</v>
      </c>
      <c r="E1120" s="596">
        <v>6</v>
      </c>
      <c r="F1120" s="408">
        <f t="shared" si="100"/>
        <v>20.25</v>
      </c>
      <c r="G1120" s="187">
        <f t="shared" si="98"/>
        <v>261548.25290224663</v>
      </c>
      <c r="H1120" s="597"/>
    </row>
    <row r="1121" spans="1:8" ht="12.75">
      <c r="A1121" s="593" t="s">
        <v>1311</v>
      </c>
      <c r="B1121" s="594" t="s">
        <v>1033</v>
      </c>
      <c r="C1121" s="594" t="s">
        <v>1203</v>
      </c>
      <c r="D1121" s="595">
        <v>2.25</v>
      </c>
      <c r="E1121" s="596">
        <v>96</v>
      </c>
      <c r="F1121" s="408">
        <f aca="true" t="shared" si="101" ref="F1121:F1126">D1121*E1121</f>
        <v>216</v>
      </c>
      <c r="G1121" s="187">
        <f t="shared" si="98"/>
        <v>2789848.0309572974</v>
      </c>
      <c r="H1121" s="597"/>
    </row>
    <row r="1122" spans="1:8" ht="12.75">
      <c r="A1122" s="593" t="s">
        <v>1311</v>
      </c>
      <c r="B1122" s="594" t="s">
        <v>1035</v>
      </c>
      <c r="C1122" s="594" t="s">
        <v>1203</v>
      </c>
      <c r="D1122" s="595">
        <v>1.65</v>
      </c>
      <c r="E1122" s="596">
        <v>48</v>
      </c>
      <c r="F1122" s="408">
        <f t="shared" si="101"/>
        <v>79.19999999999999</v>
      </c>
      <c r="G1122" s="187">
        <f t="shared" si="98"/>
        <v>1022944.2780176755</v>
      </c>
      <c r="H1122" s="597"/>
    </row>
    <row r="1123" spans="1:8" ht="12.75">
      <c r="A1123" s="593" t="s">
        <v>1311</v>
      </c>
      <c r="B1123" s="594" t="s">
        <v>1039</v>
      </c>
      <c r="C1123" s="594" t="s">
        <v>1203</v>
      </c>
      <c r="D1123" s="595">
        <v>2.25</v>
      </c>
      <c r="E1123" s="596">
        <v>93</v>
      </c>
      <c r="F1123" s="408">
        <f t="shared" si="101"/>
        <v>209.25</v>
      </c>
      <c r="G1123" s="187">
        <f t="shared" si="98"/>
        <v>2702665.279989882</v>
      </c>
      <c r="H1123" s="597"/>
    </row>
    <row r="1124" spans="1:8" ht="12.75">
      <c r="A1124" s="593" t="s">
        <v>1311</v>
      </c>
      <c r="B1124" s="594" t="s">
        <v>1047</v>
      </c>
      <c r="C1124" s="594" t="s">
        <v>1204</v>
      </c>
      <c r="D1124" s="595">
        <v>2.25</v>
      </c>
      <c r="E1124" s="596">
        <v>81</v>
      </c>
      <c r="F1124" s="408">
        <f t="shared" si="101"/>
        <v>182.25</v>
      </c>
      <c r="G1124" s="187">
        <f t="shared" si="98"/>
        <v>2353934.27612022</v>
      </c>
      <c r="H1124" s="597"/>
    </row>
    <row r="1125" spans="1:8" ht="12.75">
      <c r="A1125" s="593" t="s">
        <v>1311</v>
      </c>
      <c r="B1125" s="594" t="s">
        <v>1051</v>
      </c>
      <c r="C1125" s="594" t="s">
        <v>1204</v>
      </c>
      <c r="D1125" s="595">
        <v>1.65</v>
      </c>
      <c r="E1125" s="596">
        <v>46</v>
      </c>
      <c r="F1125" s="408">
        <f t="shared" si="101"/>
        <v>75.89999999999999</v>
      </c>
      <c r="G1125" s="187">
        <f t="shared" si="98"/>
        <v>980321.5997669391</v>
      </c>
      <c r="H1125" s="597"/>
    </row>
    <row r="1126" spans="1:8" ht="12.75">
      <c r="A1126" s="593" t="s">
        <v>1311</v>
      </c>
      <c r="B1126" s="594" t="s">
        <v>1054</v>
      </c>
      <c r="C1126" s="594" t="s">
        <v>1204</v>
      </c>
      <c r="D1126" s="595">
        <v>2.25</v>
      </c>
      <c r="E1126" s="596">
        <v>126</v>
      </c>
      <c r="F1126" s="408">
        <f t="shared" si="101"/>
        <v>283.5</v>
      </c>
      <c r="G1126" s="187">
        <f t="shared" si="98"/>
        <v>3661675.540631453</v>
      </c>
      <c r="H1126" s="597"/>
    </row>
    <row r="1127" spans="1:8" ht="12.75">
      <c r="A1127" s="593" t="s">
        <v>1311</v>
      </c>
      <c r="B1127" s="594" t="s">
        <v>481</v>
      </c>
      <c r="C1127" s="594" t="s">
        <v>221</v>
      </c>
      <c r="D1127" s="595">
        <v>2.25</v>
      </c>
      <c r="E1127" s="596">
        <v>3</v>
      </c>
      <c r="F1127" s="408">
        <f>D1127*E1127*1.5</f>
        <v>10.125</v>
      </c>
      <c r="G1127" s="187">
        <f t="shared" si="98"/>
        <v>130774.12645112332</v>
      </c>
      <c r="H1127" s="597"/>
    </row>
    <row r="1128" spans="1:8" ht="12.75">
      <c r="A1128" s="593" t="s">
        <v>1311</v>
      </c>
      <c r="B1128" s="594" t="s">
        <v>1109</v>
      </c>
      <c r="C1128" s="594" t="s">
        <v>221</v>
      </c>
      <c r="D1128" s="595">
        <v>2.25</v>
      </c>
      <c r="E1128" s="596">
        <v>2</v>
      </c>
      <c r="F1128" s="408">
        <f>D1128*E1128*1.5</f>
        <v>6.75</v>
      </c>
      <c r="G1128" s="187">
        <f t="shared" si="98"/>
        <v>87182.75096741554</v>
      </c>
      <c r="H1128" s="597"/>
    </row>
    <row r="1129" spans="1:8" ht="12.75">
      <c r="A1129" s="593" t="s">
        <v>1311</v>
      </c>
      <c r="B1129" s="594" t="s">
        <v>1087</v>
      </c>
      <c r="C1129" s="594" t="s">
        <v>221</v>
      </c>
      <c r="D1129" s="595">
        <v>1.65</v>
      </c>
      <c r="E1129" s="596">
        <v>5</v>
      </c>
      <c r="F1129" s="408">
        <f>D1129*E1129*1.5</f>
        <v>12.375</v>
      </c>
      <c r="G1129" s="187">
        <f t="shared" si="98"/>
        <v>159835.04344026183</v>
      </c>
      <c r="H1129" s="597"/>
    </row>
    <row r="1130" spans="1:8" ht="12.75">
      <c r="A1130" s="593" t="s">
        <v>1311</v>
      </c>
      <c r="B1130" s="594" t="s">
        <v>1090</v>
      </c>
      <c r="C1130" s="594" t="s">
        <v>221</v>
      </c>
      <c r="D1130" s="595">
        <v>2.25</v>
      </c>
      <c r="E1130" s="596">
        <v>8</v>
      </c>
      <c r="F1130" s="408">
        <f>D1130*E1130*1.5</f>
        <v>27</v>
      </c>
      <c r="G1130" s="187">
        <f t="shared" si="98"/>
        <v>348731.0038696622</v>
      </c>
      <c r="H1130" s="597"/>
    </row>
    <row r="1131" spans="1:8" ht="12.75">
      <c r="A1131" s="593" t="s">
        <v>1311</v>
      </c>
      <c r="B1131" s="594" t="s">
        <v>635</v>
      </c>
      <c r="C1131" s="594" t="s">
        <v>221</v>
      </c>
      <c r="D1131" s="595">
        <v>1</v>
      </c>
      <c r="E1131" s="596">
        <v>1</v>
      </c>
      <c r="F1131" s="408">
        <f>D1131*E1131*1.5</f>
        <v>1.5</v>
      </c>
      <c r="G1131" s="187">
        <f t="shared" si="98"/>
        <v>19373.944659425677</v>
      </c>
      <c r="H1131" s="597"/>
    </row>
    <row r="1132" spans="1:8" ht="12.75">
      <c r="A1132" s="593" t="s">
        <v>1312</v>
      </c>
      <c r="B1132" s="594" t="s">
        <v>1096</v>
      </c>
      <c r="C1132" s="594" t="s">
        <v>1203</v>
      </c>
      <c r="D1132" s="595">
        <v>2.25</v>
      </c>
      <c r="E1132" s="596">
        <v>86</v>
      </c>
      <c r="F1132" s="408">
        <f aca="true" t="shared" si="102" ref="F1132:F1137">D1132*E1132</f>
        <v>193.5</v>
      </c>
      <c r="G1132" s="187">
        <f t="shared" si="98"/>
        <v>2499238.8610659125</v>
      </c>
      <c r="H1132" s="597"/>
    </row>
    <row r="1133" spans="1:8" ht="12.75">
      <c r="A1133" s="593" t="s">
        <v>1312</v>
      </c>
      <c r="B1133" s="594" t="s">
        <v>1097</v>
      </c>
      <c r="C1133" s="594" t="s">
        <v>1203</v>
      </c>
      <c r="D1133" s="595">
        <v>2.25</v>
      </c>
      <c r="E1133" s="596">
        <v>80</v>
      </c>
      <c r="F1133" s="408">
        <f t="shared" si="102"/>
        <v>180</v>
      </c>
      <c r="G1133" s="187">
        <f t="shared" si="98"/>
        <v>2324873.359131081</v>
      </c>
      <c r="H1133" s="597"/>
    </row>
    <row r="1134" spans="1:8" ht="12.75">
      <c r="A1134" s="593" t="s">
        <v>1312</v>
      </c>
      <c r="B1134" s="594" t="s">
        <v>1041</v>
      </c>
      <c r="C1134" s="594" t="s">
        <v>1203</v>
      </c>
      <c r="D1134" s="595">
        <v>2.25</v>
      </c>
      <c r="E1134" s="596">
        <v>1</v>
      </c>
      <c r="F1134" s="408">
        <f t="shared" si="102"/>
        <v>2.25</v>
      </c>
      <c r="G1134" s="187">
        <f t="shared" si="98"/>
        <v>29060.916989138517</v>
      </c>
      <c r="H1134" s="597"/>
    </row>
    <row r="1135" spans="1:8" ht="12.75">
      <c r="A1135" s="593" t="s">
        <v>1312</v>
      </c>
      <c r="B1135" s="594" t="s">
        <v>1103</v>
      </c>
      <c r="C1135" s="594" t="s">
        <v>1204</v>
      </c>
      <c r="D1135" s="595">
        <v>2.25</v>
      </c>
      <c r="E1135" s="596">
        <v>1</v>
      </c>
      <c r="F1135" s="408">
        <f t="shared" si="102"/>
        <v>2.25</v>
      </c>
      <c r="G1135" s="187">
        <f t="shared" si="98"/>
        <v>29060.916989138517</v>
      </c>
      <c r="H1135" s="597"/>
    </row>
    <row r="1136" spans="1:8" ht="12.75">
      <c r="A1136" s="593" t="s">
        <v>1312</v>
      </c>
      <c r="B1136" s="594" t="s">
        <v>1065</v>
      </c>
      <c r="C1136" s="594" t="s">
        <v>1205</v>
      </c>
      <c r="D1136" s="595">
        <v>2.25</v>
      </c>
      <c r="E1136" s="596">
        <v>105</v>
      </c>
      <c r="F1136" s="408">
        <f t="shared" si="102"/>
        <v>236.25</v>
      </c>
      <c r="G1136" s="187">
        <f t="shared" si="98"/>
        <v>3051396.283859544</v>
      </c>
      <c r="H1136" s="597"/>
    </row>
    <row r="1137" spans="1:8" ht="12.75">
      <c r="A1137" s="593" t="s">
        <v>1312</v>
      </c>
      <c r="B1137" s="594" t="s">
        <v>1107</v>
      </c>
      <c r="C1137" s="594" t="s">
        <v>1205</v>
      </c>
      <c r="D1137" s="595">
        <v>2.25</v>
      </c>
      <c r="E1137" s="596">
        <v>31</v>
      </c>
      <c r="F1137" s="408">
        <f t="shared" si="102"/>
        <v>69.75</v>
      </c>
      <c r="G1137" s="187">
        <f t="shared" si="98"/>
        <v>900888.426663294</v>
      </c>
      <c r="H1137" s="597"/>
    </row>
    <row r="1138" spans="1:8" ht="12.75">
      <c r="A1138" s="593" t="s">
        <v>1312</v>
      </c>
      <c r="B1138" s="594" t="s">
        <v>1110</v>
      </c>
      <c r="C1138" s="594" t="s">
        <v>221</v>
      </c>
      <c r="D1138" s="595">
        <v>2.25</v>
      </c>
      <c r="E1138" s="596">
        <v>5</v>
      </c>
      <c r="F1138" s="408">
        <f>D1138*E1138*1.5</f>
        <v>16.875</v>
      </c>
      <c r="G1138" s="187">
        <f t="shared" si="98"/>
        <v>217956.87741853888</v>
      </c>
      <c r="H1138" s="597"/>
    </row>
    <row r="1139" spans="1:8" ht="12.75">
      <c r="A1139" s="593" t="s">
        <v>1312</v>
      </c>
      <c r="B1139" s="594" t="s">
        <v>1111</v>
      </c>
      <c r="C1139" s="594" t="s">
        <v>221</v>
      </c>
      <c r="D1139" s="595">
        <v>2.25</v>
      </c>
      <c r="E1139" s="596">
        <v>2</v>
      </c>
      <c r="F1139" s="408">
        <f>D1139*E1139*1.5</f>
        <v>6.75</v>
      </c>
      <c r="G1139" s="187">
        <f t="shared" si="98"/>
        <v>87182.75096741554</v>
      </c>
      <c r="H1139" s="597"/>
    </row>
    <row r="1140" spans="1:8" ht="12.75">
      <c r="A1140" s="598"/>
      <c r="B1140" s="599"/>
      <c r="C1140" s="599"/>
      <c r="D1140" s="600"/>
      <c r="E1140" s="599"/>
      <c r="F1140" s="408"/>
      <c r="G1140" s="187"/>
      <c r="H1140" s="601">
        <f>ROUNDUP(SUM(G1091:G1139)/1000,0)</f>
        <v>53502</v>
      </c>
    </row>
    <row r="1141" spans="1:8" ht="12.75">
      <c r="A1141" s="900" t="s">
        <v>1313</v>
      </c>
      <c r="B1141" s="901"/>
      <c r="C1141" s="901"/>
      <c r="D1141" s="901"/>
      <c r="E1141" s="901"/>
      <c r="F1141" s="408"/>
      <c r="G1141" s="187"/>
      <c r="H1141" s="597"/>
    </row>
    <row r="1142" spans="1:8" ht="12.75">
      <c r="A1142" s="593" t="s">
        <v>1314</v>
      </c>
      <c r="B1142" s="594" t="s">
        <v>1114</v>
      </c>
      <c r="C1142" s="594" t="s">
        <v>1203</v>
      </c>
      <c r="D1142" s="595">
        <v>5.9</v>
      </c>
      <c r="E1142" s="596">
        <v>43</v>
      </c>
      <c r="F1142" s="408">
        <f>D1142*E1142</f>
        <v>253.70000000000002</v>
      </c>
      <c r="G1142" s="187">
        <f aca="true" t="shared" si="103" ref="G1142:G1153">F1142*$H$1176/$F$1174</f>
        <v>3276779.8400641964</v>
      </c>
      <c r="H1142" s="597"/>
    </row>
    <row r="1143" spans="1:8" ht="12.75">
      <c r="A1143" s="593" t="s">
        <v>1314</v>
      </c>
      <c r="B1143" s="594" t="s">
        <v>1115</v>
      </c>
      <c r="C1143" s="594" t="s">
        <v>1203</v>
      </c>
      <c r="D1143" s="595">
        <v>5.9</v>
      </c>
      <c r="E1143" s="596">
        <v>14</v>
      </c>
      <c r="F1143" s="408">
        <f>D1143*E1143</f>
        <v>82.60000000000001</v>
      </c>
      <c r="G1143" s="187">
        <f t="shared" si="103"/>
        <v>1066858.5525790409</v>
      </c>
      <c r="H1143" s="597"/>
    </row>
    <row r="1144" spans="1:8" ht="12.75">
      <c r="A1144" s="593" t="s">
        <v>1314</v>
      </c>
      <c r="B1144" s="594" t="s">
        <v>1118</v>
      </c>
      <c r="C1144" s="594" t="s">
        <v>1205</v>
      </c>
      <c r="D1144" s="595">
        <v>5.9</v>
      </c>
      <c r="E1144" s="596">
        <v>51</v>
      </c>
      <c r="F1144" s="408">
        <f>D1144*E1144</f>
        <v>300.90000000000003</v>
      </c>
      <c r="G1144" s="187">
        <f t="shared" si="103"/>
        <v>3886413.2986807916</v>
      </c>
      <c r="H1144" s="597"/>
    </row>
    <row r="1145" spans="1:8" ht="12.75">
      <c r="A1145" s="593" t="s">
        <v>1314</v>
      </c>
      <c r="B1145" s="594" t="s">
        <v>1119</v>
      </c>
      <c r="C1145" s="594" t="s">
        <v>1205</v>
      </c>
      <c r="D1145" s="595">
        <v>5.9</v>
      </c>
      <c r="E1145" s="596">
        <v>12</v>
      </c>
      <c r="F1145" s="408">
        <f>D1145*E1145</f>
        <v>70.80000000000001</v>
      </c>
      <c r="G1145" s="187">
        <f t="shared" si="103"/>
        <v>914450.1879248922</v>
      </c>
      <c r="H1145" s="597"/>
    </row>
    <row r="1146" spans="1:8" ht="12.75">
      <c r="A1146" s="593" t="s">
        <v>1314</v>
      </c>
      <c r="B1146" s="594" t="s">
        <v>1121</v>
      </c>
      <c r="C1146" s="594" t="s">
        <v>221</v>
      </c>
      <c r="D1146" s="595">
        <v>5.9</v>
      </c>
      <c r="E1146" s="596">
        <v>4</v>
      </c>
      <c r="F1146" s="408">
        <f>D1146*E1146*1.5</f>
        <v>35.400000000000006</v>
      </c>
      <c r="G1146" s="187">
        <f t="shared" si="103"/>
        <v>457225.0939624461</v>
      </c>
      <c r="H1146" s="597"/>
    </row>
    <row r="1147" spans="1:8" ht="12.75">
      <c r="A1147" s="593" t="s">
        <v>1315</v>
      </c>
      <c r="B1147" s="594" t="s">
        <v>770</v>
      </c>
      <c r="C1147" s="594" t="s">
        <v>1203</v>
      </c>
      <c r="D1147" s="595">
        <v>5.9</v>
      </c>
      <c r="E1147" s="596">
        <v>30</v>
      </c>
      <c r="F1147" s="408">
        <f>D1147*E1147</f>
        <v>177</v>
      </c>
      <c r="G1147" s="187">
        <f t="shared" si="103"/>
        <v>2286125.4698122297</v>
      </c>
      <c r="H1147" s="597"/>
    </row>
    <row r="1148" spans="1:8" ht="12.75">
      <c r="A1148" s="593" t="s">
        <v>1315</v>
      </c>
      <c r="B1148" s="594" t="s">
        <v>1117</v>
      </c>
      <c r="C1148" s="594" t="s">
        <v>1204</v>
      </c>
      <c r="D1148" s="595">
        <v>5.9</v>
      </c>
      <c r="E1148" s="596">
        <v>20</v>
      </c>
      <c r="F1148" s="408">
        <f>D1148*E1148</f>
        <v>118</v>
      </c>
      <c r="G1148" s="187">
        <f t="shared" si="103"/>
        <v>1524083.6465414865</v>
      </c>
      <c r="H1148" s="597"/>
    </row>
    <row r="1149" spans="1:8" ht="12.75">
      <c r="A1149" s="593" t="s">
        <v>1315</v>
      </c>
      <c r="B1149" s="594" t="s">
        <v>1120</v>
      </c>
      <c r="C1149" s="594" t="s">
        <v>1205</v>
      </c>
      <c r="D1149" s="595">
        <v>5.9</v>
      </c>
      <c r="E1149" s="596">
        <v>43</v>
      </c>
      <c r="F1149" s="408">
        <f>D1149*E1149</f>
        <v>253.70000000000002</v>
      </c>
      <c r="G1149" s="187">
        <f t="shared" si="103"/>
        <v>3276779.8400641964</v>
      </c>
      <c r="H1149" s="597"/>
    </row>
    <row r="1150" spans="1:8" ht="12.75">
      <c r="A1150" s="593" t="s">
        <v>1315</v>
      </c>
      <c r="B1150" s="594" t="s">
        <v>1123</v>
      </c>
      <c r="C1150" s="594" t="s">
        <v>221</v>
      </c>
      <c r="D1150" s="595">
        <v>5.9</v>
      </c>
      <c r="E1150" s="596">
        <v>4</v>
      </c>
      <c r="F1150" s="408">
        <f>D1150*E1150*1.5</f>
        <v>35.400000000000006</v>
      </c>
      <c r="G1150" s="187">
        <f t="shared" si="103"/>
        <v>457225.0939624461</v>
      </c>
      <c r="H1150" s="597"/>
    </row>
    <row r="1151" spans="1:8" ht="12.75">
      <c r="A1151" s="593" t="s">
        <v>1316</v>
      </c>
      <c r="B1151" s="594" t="s">
        <v>772</v>
      </c>
      <c r="C1151" s="594" t="s">
        <v>1203</v>
      </c>
      <c r="D1151" s="595">
        <v>5.9</v>
      </c>
      <c r="E1151" s="596">
        <v>47</v>
      </c>
      <c r="F1151" s="408">
        <f>D1151*E1151</f>
        <v>277.3</v>
      </c>
      <c r="G1151" s="187">
        <f t="shared" si="103"/>
        <v>3581596.5693724933</v>
      </c>
      <c r="H1151" s="597"/>
    </row>
    <row r="1152" spans="1:8" ht="12.75">
      <c r="A1152" s="593" t="s">
        <v>1316</v>
      </c>
      <c r="B1152" s="594" t="s">
        <v>774</v>
      </c>
      <c r="C1152" s="594" t="s">
        <v>1205</v>
      </c>
      <c r="D1152" s="595">
        <v>5.9</v>
      </c>
      <c r="E1152" s="596">
        <v>34</v>
      </c>
      <c r="F1152" s="408">
        <f>D1152*E1152</f>
        <v>200.60000000000002</v>
      </c>
      <c r="G1152" s="187">
        <f t="shared" si="103"/>
        <v>2590942.1991205276</v>
      </c>
      <c r="H1152" s="597"/>
    </row>
    <row r="1153" spans="1:8" ht="12.75">
      <c r="A1153" s="593" t="s">
        <v>1316</v>
      </c>
      <c r="B1153" s="594" t="s">
        <v>1124</v>
      </c>
      <c r="C1153" s="594" t="s">
        <v>221</v>
      </c>
      <c r="D1153" s="595">
        <v>5.9</v>
      </c>
      <c r="E1153" s="596">
        <v>5</v>
      </c>
      <c r="F1153" s="408">
        <f>D1153*E1153*1.5</f>
        <v>44.25</v>
      </c>
      <c r="G1153" s="187">
        <f t="shared" si="103"/>
        <v>571531.3674530574</v>
      </c>
      <c r="H1153" s="597"/>
    </row>
    <row r="1154" spans="1:8" ht="12.75">
      <c r="A1154" s="598"/>
      <c r="B1154" s="599"/>
      <c r="C1154" s="599"/>
      <c r="D1154" s="600"/>
      <c r="E1154" s="599"/>
      <c r="F1154" s="408"/>
      <c r="G1154" s="187"/>
      <c r="H1154" s="601">
        <f>ROUNDUP(SUM(G1141:G1153)/1000,0)</f>
        <v>23891</v>
      </c>
    </row>
    <row r="1155" spans="1:8" ht="12.75">
      <c r="A1155" s="900" t="s">
        <v>1317</v>
      </c>
      <c r="B1155" s="901"/>
      <c r="C1155" s="901"/>
      <c r="D1155" s="901"/>
      <c r="E1155" s="901"/>
      <c r="F1155" s="408"/>
      <c r="G1155" s="187"/>
      <c r="H1155" s="597"/>
    </row>
    <row r="1156" spans="1:8" ht="12.75">
      <c r="A1156" s="593" t="s">
        <v>1232</v>
      </c>
      <c r="B1156" s="594" t="s">
        <v>1126</v>
      </c>
      <c r="C1156" s="594" t="s">
        <v>1204</v>
      </c>
      <c r="D1156" s="595">
        <v>5.9</v>
      </c>
      <c r="E1156" s="596">
        <v>39</v>
      </c>
      <c r="F1156" s="408">
        <f>D1156*E1156</f>
        <v>230.10000000000002</v>
      </c>
      <c r="G1156" s="187">
        <f>F1156*$H$1176/$F$1174</f>
        <v>2971963.1107558995</v>
      </c>
      <c r="H1156" s="597"/>
    </row>
    <row r="1157" spans="1:8" ht="12.75">
      <c r="A1157" s="598"/>
      <c r="B1157" s="599"/>
      <c r="C1157" s="599"/>
      <c r="D1157" s="600"/>
      <c r="E1157" s="599"/>
      <c r="F1157" s="408"/>
      <c r="G1157" s="187"/>
      <c r="H1157" s="601">
        <f>ROUNDUP(SUM(G1155:G1156)/1000,0)</f>
        <v>2972</v>
      </c>
    </row>
    <row r="1158" spans="1:8" ht="12.75">
      <c r="A1158" s="900" t="s">
        <v>1318</v>
      </c>
      <c r="B1158" s="901"/>
      <c r="C1158" s="901"/>
      <c r="D1158" s="901"/>
      <c r="E1158" s="901"/>
      <c r="F1158" s="408"/>
      <c r="G1158" s="187"/>
      <c r="H1158" s="597"/>
    </row>
    <row r="1159" spans="1:8" ht="12.75">
      <c r="A1159" s="593" t="s">
        <v>1232</v>
      </c>
      <c r="B1159" s="594" t="s">
        <v>1126</v>
      </c>
      <c r="C1159" s="594" t="s">
        <v>1204</v>
      </c>
      <c r="D1159" s="595">
        <v>5.9</v>
      </c>
      <c r="E1159" s="596">
        <v>56</v>
      </c>
      <c r="F1159" s="408">
        <f>D1159*E1159</f>
        <v>330.40000000000003</v>
      </c>
      <c r="G1159" s="187">
        <f>F1159*$H$1176/$F$1174</f>
        <v>4267434.2103161635</v>
      </c>
      <c r="H1159" s="597"/>
    </row>
    <row r="1160" spans="1:8" ht="12.75">
      <c r="A1160" s="593" t="s">
        <v>1232</v>
      </c>
      <c r="B1160" s="594" t="s">
        <v>954</v>
      </c>
      <c r="C1160" s="594" t="s">
        <v>221</v>
      </c>
      <c r="D1160" s="595">
        <v>5.9</v>
      </c>
      <c r="E1160" s="596">
        <v>4</v>
      </c>
      <c r="F1160" s="408">
        <f>D1160*E1160*1.5</f>
        <v>35.400000000000006</v>
      </c>
      <c r="G1160" s="187">
        <f>F1160*$H$1176/$F$1174</f>
        <v>457225.0939624461</v>
      </c>
      <c r="H1160" s="597"/>
    </row>
    <row r="1161" spans="1:8" ht="12.75">
      <c r="A1161" s="598"/>
      <c r="B1161" s="599"/>
      <c r="C1161" s="599"/>
      <c r="D1161" s="600"/>
      <c r="E1161" s="599"/>
      <c r="F1161" s="408"/>
      <c r="G1161" s="187"/>
      <c r="H1161" s="601">
        <f>ROUNDUP(SUM(G1158:G1160)/1000,0)</f>
        <v>4725</v>
      </c>
    </row>
    <row r="1162" spans="1:8" ht="12.75">
      <c r="A1162" s="900" t="s">
        <v>1319</v>
      </c>
      <c r="B1162" s="901"/>
      <c r="C1162" s="901"/>
      <c r="D1162" s="901"/>
      <c r="E1162" s="901"/>
      <c r="F1162" s="408"/>
      <c r="G1162" s="187"/>
      <c r="H1162" s="597"/>
    </row>
    <row r="1163" spans="1:8" ht="12.75">
      <c r="A1163" s="593" t="s">
        <v>1314</v>
      </c>
      <c r="B1163" s="594" t="s">
        <v>1114</v>
      </c>
      <c r="C1163" s="594" t="s">
        <v>1203</v>
      </c>
      <c r="D1163" s="595">
        <v>5.9</v>
      </c>
      <c r="E1163" s="596">
        <v>51</v>
      </c>
      <c r="F1163" s="408">
        <f>D1163*E1163</f>
        <v>300.90000000000003</v>
      </c>
      <c r="G1163" s="187">
        <f aca="true" t="shared" si="104" ref="G1163:G1170">F1163*$H$1176/$F$1174</f>
        <v>3886413.2986807916</v>
      </c>
      <c r="H1163" s="597"/>
    </row>
    <row r="1164" spans="1:8" ht="12.75">
      <c r="A1164" s="593" t="s">
        <v>1314</v>
      </c>
      <c r="B1164" s="594" t="s">
        <v>756</v>
      </c>
      <c r="C1164" s="594" t="s">
        <v>1204</v>
      </c>
      <c r="D1164" s="595">
        <v>5.9</v>
      </c>
      <c r="E1164" s="596">
        <v>41</v>
      </c>
      <c r="F1164" s="408">
        <f>D1164*E1164</f>
        <v>241.9</v>
      </c>
      <c r="G1164" s="187">
        <f t="shared" si="104"/>
        <v>3124371.4754100475</v>
      </c>
      <c r="H1164" s="597"/>
    </row>
    <row r="1165" spans="1:8" ht="12.75">
      <c r="A1165" s="593" t="s">
        <v>1314</v>
      </c>
      <c r="B1165" s="594" t="s">
        <v>1118</v>
      </c>
      <c r="C1165" s="594" t="s">
        <v>1205</v>
      </c>
      <c r="D1165" s="595">
        <v>5.9</v>
      </c>
      <c r="E1165" s="596">
        <v>4</v>
      </c>
      <c r="F1165" s="408">
        <f>D1165*E1165</f>
        <v>23.6</v>
      </c>
      <c r="G1165" s="187">
        <f t="shared" si="104"/>
        <v>304816.72930829733</v>
      </c>
      <c r="H1165" s="597"/>
    </row>
    <row r="1166" spans="1:8" ht="12.75">
      <c r="A1166" s="593" t="s">
        <v>1314</v>
      </c>
      <c r="B1166" s="594" t="s">
        <v>1121</v>
      </c>
      <c r="C1166" s="594" t="s">
        <v>221</v>
      </c>
      <c r="D1166" s="595">
        <v>5.9</v>
      </c>
      <c r="E1166" s="596">
        <v>2</v>
      </c>
      <c r="F1166" s="408">
        <f>D1166*E1166*1.5</f>
        <v>17.700000000000003</v>
      </c>
      <c r="G1166" s="187">
        <f t="shared" si="104"/>
        <v>228612.54698122304</v>
      </c>
      <c r="H1166" s="597"/>
    </row>
    <row r="1167" spans="1:8" ht="12.75">
      <c r="A1167" s="593" t="s">
        <v>1315</v>
      </c>
      <c r="B1167" s="594" t="s">
        <v>770</v>
      </c>
      <c r="C1167" s="594" t="s">
        <v>1203</v>
      </c>
      <c r="D1167" s="595">
        <v>5.9</v>
      </c>
      <c r="E1167" s="596">
        <v>24</v>
      </c>
      <c r="F1167" s="408">
        <f>D1167*E1167</f>
        <v>141.60000000000002</v>
      </c>
      <c r="G1167" s="187">
        <f t="shared" si="104"/>
        <v>1828900.3758497844</v>
      </c>
      <c r="H1167" s="597"/>
    </row>
    <row r="1168" spans="1:8" ht="12.75">
      <c r="A1168" s="593" t="s">
        <v>1315</v>
      </c>
      <c r="B1168" s="594" t="s">
        <v>1129</v>
      </c>
      <c r="C1168" s="594" t="s">
        <v>1204</v>
      </c>
      <c r="D1168" s="595">
        <v>5.9</v>
      </c>
      <c r="E1168" s="596">
        <v>8</v>
      </c>
      <c r="F1168" s="408">
        <f>D1168*E1168</f>
        <v>47.2</v>
      </c>
      <c r="G1168" s="187">
        <f t="shared" si="104"/>
        <v>609633.4586165947</v>
      </c>
      <c r="H1168" s="597"/>
    </row>
    <row r="1169" spans="1:8" ht="12.75">
      <c r="A1169" s="593" t="s">
        <v>1315</v>
      </c>
      <c r="B1169" s="594" t="s">
        <v>1117</v>
      </c>
      <c r="C1169" s="594" t="s">
        <v>1204</v>
      </c>
      <c r="D1169" s="595">
        <v>5.9</v>
      </c>
      <c r="E1169" s="596">
        <v>40</v>
      </c>
      <c r="F1169" s="408">
        <f>D1169*E1169</f>
        <v>236</v>
      </c>
      <c r="G1169" s="187">
        <f t="shared" si="104"/>
        <v>3048167.293082973</v>
      </c>
      <c r="H1169" s="597"/>
    </row>
    <row r="1170" spans="1:8" ht="12.75">
      <c r="A1170" s="593" t="s">
        <v>1315</v>
      </c>
      <c r="B1170" s="594" t="s">
        <v>1123</v>
      </c>
      <c r="C1170" s="594" t="s">
        <v>221</v>
      </c>
      <c r="D1170" s="595">
        <v>5.9</v>
      </c>
      <c r="E1170" s="596">
        <v>5</v>
      </c>
      <c r="F1170" s="408">
        <f>D1170*E1170*1.5</f>
        <v>44.25</v>
      </c>
      <c r="G1170" s="187">
        <f t="shared" si="104"/>
        <v>571531.3674530574</v>
      </c>
      <c r="H1170" s="597"/>
    </row>
    <row r="1171" spans="1:8" ht="12.75">
      <c r="A1171" s="598"/>
      <c r="B1171" s="599"/>
      <c r="C1171" s="599"/>
      <c r="D1171" s="600"/>
      <c r="E1171" s="599"/>
      <c r="F1171" s="408"/>
      <c r="G1171" s="187"/>
      <c r="H1171" s="601">
        <f>ROUNDUP(SUM(G1162:G1170)/1000,0)</f>
        <v>13603</v>
      </c>
    </row>
    <row r="1172" spans="1:8" ht="12.75">
      <c r="A1172" s="900" t="s">
        <v>1320</v>
      </c>
      <c r="B1172" s="901"/>
      <c r="C1172" s="901"/>
      <c r="D1172" s="901"/>
      <c r="E1172" s="901"/>
      <c r="F1172" s="408"/>
      <c r="G1172" s="187"/>
      <c r="H1172" s="597"/>
    </row>
    <row r="1173" spans="1:11" ht="13.5" thickBot="1">
      <c r="A1173" s="602"/>
      <c r="B1173" s="603"/>
      <c r="C1173" s="603"/>
      <c r="D1173" s="603"/>
      <c r="G1173" s="187"/>
      <c r="H1173" s="604">
        <v>0</v>
      </c>
      <c r="K1173" s="171"/>
    </row>
    <row r="1174" spans="1:8" ht="13.5" thickBot="1">
      <c r="A1174" s="605" t="s">
        <v>266</v>
      </c>
      <c r="B1174" s="606"/>
      <c r="C1174" s="606"/>
      <c r="D1174" s="606"/>
      <c r="E1174" s="607">
        <f>SUM(E16:E1173)</f>
        <v>48494</v>
      </c>
      <c r="F1174" s="607">
        <f>SUM(F16:F1173)</f>
        <v>78262.64999999995</v>
      </c>
      <c r="G1174" s="608">
        <f>SUM(G16:G1173)</f>
        <v>1010837500.0000007</v>
      </c>
      <c r="H1174" s="609">
        <f>SUM(H16:H1173)</f>
        <v>1010850</v>
      </c>
    </row>
    <row r="1175" spans="1:7" ht="13.5" thickBot="1">
      <c r="A1175" s="610"/>
      <c r="B1175" s="610"/>
      <c r="C1175" s="610"/>
      <c r="D1175" s="610"/>
      <c r="E1175" s="449"/>
      <c r="F1175" s="414"/>
      <c r="G1175" s="611"/>
    </row>
    <row r="1176" spans="1:8" ht="13.5" thickBot="1">
      <c r="A1176" s="612" t="s">
        <v>1321</v>
      </c>
      <c r="B1176" s="613"/>
      <c r="C1176" s="613"/>
      <c r="D1176" s="613"/>
      <c r="E1176" s="613"/>
      <c r="F1176" s="613"/>
      <c r="G1176" s="614"/>
      <c r="H1176" s="615">
        <v>1010837500</v>
      </c>
    </row>
    <row r="1177" spans="1:8" ht="14.25" thickBot="1" thickTop="1">
      <c r="A1177" s="616" t="s">
        <v>1322</v>
      </c>
      <c r="B1177" s="617"/>
      <c r="C1177" s="617"/>
      <c r="D1177" s="617"/>
      <c r="E1177" s="617"/>
      <c r="F1177" s="617"/>
      <c r="G1177" s="618"/>
      <c r="H1177" s="619">
        <f>SUM(H16:H1173)</f>
        <v>1010850</v>
      </c>
    </row>
    <row r="1178" spans="1:7" ht="13.5" thickTop="1">
      <c r="A1178"/>
      <c r="B1178"/>
      <c r="C1178"/>
      <c r="D1178"/>
      <c r="E1178"/>
      <c r="F1178"/>
      <c r="G1178" s="171"/>
    </row>
  </sheetData>
  <mergeCells count="33">
    <mergeCell ref="A7:H7"/>
    <mergeCell ref="A8:H8"/>
    <mergeCell ref="A9:H9"/>
    <mergeCell ref="A10:H10"/>
    <mergeCell ref="A1:H1"/>
    <mergeCell ref="A5:H5"/>
    <mergeCell ref="A6:H6"/>
    <mergeCell ref="A3:H3"/>
    <mergeCell ref="A1172:E1172"/>
    <mergeCell ref="A1091:E1091"/>
    <mergeCell ref="A1141:E1141"/>
    <mergeCell ref="A1155:E1155"/>
    <mergeCell ref="A1158:E1158"/>
    <mergeCell ref="A980:E980"/>
    <mergeCell ref="A1009:E1009"/>
    <mergeCell ref="A1039:E1039"/>
    <mergeCell ref="A1162:E1162"/>
    <mergeCell ref="A794:E794"/>
    <mergeCell ref="A830:E830"/>
    <mergeCell ref="A868:E868"/>
    <mergeCell ref="A920:E920"/>
    <mergeCell ref="A653:E653"/>
    <mergeCell ref="A682:E682"/>
    <mergeCell ref="A714:E714"/>
    <mergeCell ref="A739:E739"/>
    <mergeCell ref="A457:E457"/>
    <mergeCell ref="A563:E563"/>
    <mergeCell ref="A572:E572"/>
    <mergeCell ref="A628:E628"/>
    <mergeCell ref="A15:E15"/>
    <mergeCell ref="A235:E235"/>
    <mergeCell ref="A293:E293"/>
    <mergeCell ref="A320:E320"/>
  </mergeCells>
  <printOptions horizontalCentered="1"/>
  <pageMargins left="0.8267716535433072" right="0.2362204724409449" top="0.7874015748031497" bottom="0.18" header="0.5511811023622047" footer="0.15748031496062992"/>
  <pageSetup fitToHeight="28" horizontalDpi="600" verticalDpi="600" orientation="portrait" paperSize="9" scale="58" r:id="rId2"/>
  <headerFooter alignWithMargins="0">
    <oddHeader>&amp;R&amp;"Arial,Kurzíva"Kapitola B.3.I.1&amp;11
&amp;"Arial,Tučné"&amp;10Tabulka č.5a/str.&amp;P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1">
      <selection activeCell="E26" sqref="E26"/>
    </sheetView>
  </sheetViews>
  <sheetFormatPr defaultColWidth="9.140625" defaultRowHeight="12.75"/>
  <cols>
    <col min="1" max="1" width="20.140625" style="160" customWidth="1"/>
    <col min="2" max="3" width="9.8515625" style="160" customWidth="1"/>
    <col min="4" max="4" width="12.140625" style="160" customWidth="1"/>
    <col min="5" max="5" width="12.57421875" style="160" customWidth="1"/>
    <col min="6" max="16384" width="9.8515625" style="160" customWidth="1"/>
  </cols>
  <sheetData>
    <row r="1" spans="1:6" ht="66" customHeight="1">
      <c r="A1" s="902" t="s">
        <v>1323</v>
      </c>
      <c r="B1" s="902"/>
      <c r="C1" s="902"/>
      <c r="D1" s="902"/>
      <c r="E1" s="902"/>
      <c r="F1" s="620"/>
    </row>
    <row r="3" spans="1:6" ht="25.5" customHeight="1">
      <c r="A3" s="903" t="s">
        <v>1190</v>
      </c>
      <c r="B3" s="903"/>
      <c r="C3" s="903"/>
      <c r="D3" s="903"/>
      <c r="E3" s="903"/>
      <c r="F3" s="587"/>
    </row>
    <row r="4" spans="1:6" ht="38.25" customHeight="1">
      <c r="A4" s="903" t="s">
        <v>1324</v>
      </c>
      <c r="B4" s="903"/>
      <c r="C4" s="903"/>
      <c r="D4" s="903"/>
      <c r="E4" s="903"/>
      <c r="F4" s="587"/>
    </row>
    <row r="5" ht="12.75" customHeight="1" thickBot="1"/>
    <row r="6" spans="1:5" ht="18.75" thickBot="1">
      <c r="A6" s="907" t="s">
        <v>1193</v>
      </c>
      <c r="B6" s="908"/>
      <c r="C6" s="908"/>
      <c r="D6" s="909"/>
      <c r="E6" s="621" t="s">
        <v>167</v>
      </c>
    </row>
    <row r="7" spans="1:5" ht="12.75" customHeight="1">
      <c r="A7" s="622" t="s">
        <v>1201</v>
      </c>
      <c r="B7" s="623"/>
      <c r="C7" s="623"/>
      <c r="D7" s="623"/>
      <c r="E7" s="601">
        <v>146408</v>
      </c>
    </row>
    <row r="8" spans="1:5" ht="12.75">
      <c r="A8" s="624" t="s">
        <v>1223</v>
      </c>
      <c r="B8" s="625"/>
      <c r="C8" s="625"/>
      <c r="D8" s="625"/>
      <c r="E8" s="601">
        <v>36414</v>
      </c>
    </row>
    <row r="9" spans="1:5" ht="12.75">
      <c r="A9" s="624" t="s">
        <v>0</v>
      </c>
      <c r="B9" s="625"/>
      <c r="C9" s="625"/>
      <c r="D9" s="625"/>
      <c r="E9" s="601">
        <v>22444</v>
      </c>
    </row>
    <row r="10" spans="1:5" ht="12.75">
      <c r="A10" s="624" t="s">
        <v>1</v>
      </c>
      <c r="B10" s="625"/>
      <c r="C10" s="625"/>
      <c r="D10" s="625"/>
      <c r="E10" s="601">
        <v>103082</v>
      </c>
    </row>
    <row r="11" spans="1:5" ht="12.75">
      <c r="A11" s="624" t="s">
        <v>1239</v>
      </c>
      <c r="B11" s="625"/>
      <c r="C11" s="625"/>
      <c r="D11" s="625"/>
      <c r="E11" s="601">
        <v>58221</v>
      </c>
    </row>
    <row r="12" spans="1:5" ht="12.75">
      <c r="A12" s="624" t="s">
        <v>1242</v>
      </c>
      <c r="B12" s="625"/>
      <c r="C12" s="625"/>
      <c r="D12" s="625"/>
      <c r="E12" s="601">
        <v>13071</v>
      </c>
    </row>
    <row r="13" spans="1:5" ht="12.75">
      <c r="A13" s="624" t="s">
        <v>1246</v>
      </c>
      <c r="B13" s="625"/>
      <c r="C13" s="625"/>
      <c r="D13" s="625"/>
      <c r="E13" s="601">
        <v>35374</v>
      </c>
    </row>
    <row r="14" spans="1:5" ht="12.75">
      <c r="A14" s="624" t="s">
        <v>761</v>
      </c>
      <c r="B14" s="625"/>
      <c r="C14" s="625"/>
      <c r="D14" s="625"/>
      <c r="E14" s="601">
        <v>19835</v>
      </c>
    </row>
    <row r="15" spans="1:5" ht="12.75">
      <c r="A15" s="624" t="s">
        <v>1251</v>
      </c>
      <c r="B15" s="625"/>
      <c r="C15" s="625"/>
      <c r="D15" s="625"/>
      <c r="E15" s="601">
        <v>12839</v>
      </c>
    </row>
    <row r="16" spans="1:5" ht="12.75">
      <c r="A16" s="624" t="s">
        <v>1254</v>
      </c>
      <c r="B16" s="625"/>
      <c r="C16" s="625"/>
      <c r="D16" s="625"/>
      <c r="E16" s="601">
        <v>66711</v>
      </c>
    </row>
    <row r="17" spans="1:5" ht="12.75">
      <c r="A17" s="624" t="s">
        <v>1262</v>
      </c>
      <c r="B17" s="625"/>
      <c r="C17" s="625"/>
      <c r="D17" s="625"/>
      <c r="E17" s="601">
        <v>17578</v>
      </c>
    </row>
    <row r="18" spans="1:5" ht="12.75">
      <c r="A18" s="624" t="s">
        <v>1267</v>
      </c>
      <c r="B18" s="625"/>
      <c r="C18" s="625"/>
      <c r="D18" s="625"/>
      <c r="E18" s="601">
        <v>49117</v>
      </c>
    </row>
    <row r="19" spans="1:5" ht="12.75">
      <c r="A19" s="624" t="s">
        <v>1272</v>
      </c>
      <c r="B19" s="625"/>
      <c r="C19" s="625"/>
      <c r="D19" s="625"/>
      <c r="E19" s="601">
        <v>21856</v>
      </c>
    </row>
    <row r="20" spans="1:5" ht="12.75">
      <c r="A20" s="624" t="s">
        <v>1276</v>
      </c>
      <c r="B20" s="625"/>
      <c r="C20" s="625"/>
      <c r="D20" s="625"/>
      <c r="E20" s="601">
        <v>29213</v>
      </c>
    </row>
    <row r="21" spans="1:5" ht="12.75">
      <c r="A21" s="624" t="s">
        <v>1280</v>
      </c>
      <c r="B21" s="625"/>
      <c r="C21" s="625"/>
      <c r="D21" s="625"/>
      <c r="E21" s="601">
        <v>82325</v>
      </c>
    </row>
    <row r="22" spans="1:5" ht="12.75">
      <c r="A22" s="624" t="s">
        <v>1286</v>
      </c>
      <c r="B22" s="625"/>
      <c r="C22" s="625"/>
      <c r="D22" s="625"/>
      <c r="E22" s="601">
        <v>63836</v>
      </c>
    </row>
    <row r="23" spans="1:5" ht="12.75">
      <c r="A23" s="624" t="s">
        <v>1292</v>
      </c>
      <c r="B23" s="625"/>
      <c r="C23" s="625"/>
      <c r="D23" s="625"/>
      <c r="E23" s="601">
        <v>42258</v>
      </c>
    </row>
    <row r="24" spans="1:5" ht="12.75">
      <c r="A24" s="624" t="s">
        <v>1297</v>
      </c>
      <c r="B24" s="625"/>
      <c r="C24" s="625"/>
      <c r="D24" s="625"/>
      <c r="E24" s="601">
        <v>43591</v>
      </c>
    </row>
    <row r="25" spans="1:5" ht="12.75">
      <c r="A25" s="624" t="s">
        <v>1303</v>
      </c>
      <c r="B25" s="625"/>
      <c r="C25" s="625"/>
      <c r="D25" s="625"/>
      <c r="E25" s="601">
        <v>47984</v>
      </c>
    </row>
    <row r="26" spans="1:5" ht="12.75">
      <c r="A26" s="624" t="s">
        <v>1308</v>
      </c>
      <c r="B26" s="625"/>
      <c r="C26" s="625"/>
      <c r="D26" s="625"/>
      <c r="E26" s="601">
        <v>53502</v>
      </c>
    </row>
    <row r="27" spans="1:5" ht="12.75">
      <c r="A27" s="624" t="s">
        <v>1313</v>
      </c>
      <c r="B27" s="625"/>
      <c r="C27" s="625"/>
      <c r="D27" s="625"/>
      <c r="E27" s="601">
        <v>23891</v>
      </c>
    </row>
    <row r="28" spans="1:5" ht="12.75">
      <c r="A28" s="624" t="s">
        <v>1317</v>
      </c>
      <c r="B28" s="625"/>
      <c r="C28" s="625"/>
      <c r="D28" s="625"/>
      <c r="E28" s="601">
        <v>2972</v>
      </c>
    </row>
    <row r="29" spans="1:5" ht="12.75">
      <c r="A29" s="624" t="s">
        <v>2</v>
      </c>
      <c r="B29" s="625"/>
      <c r="C29" s="625"/>
      <c r="D29" s="625"/>
      <c r="E29" s="601">
        <v>4725</v>
      </c>
    </row>
    <row r="30" spans="1:5" ht="12.75">
      <c r="A30" s="624" t="s">
        <v>1319</v>
      </c>
      <c r="B30" s="625"/>
      <c r="C30" s="625"/>
      <c r="D30" s="625"/>
      <c r="E30" s="601">
        <v>13603</v>
      </c>
    </row>
    <row r="31" spans="1:5" ht="13.5" thickBot="1">
      <c r="A31" s="626" t="s">
        <v>1320</v>
      </c>
      <c r="B31" s="627"/>
      <c r="C31" s="627"/>
      <c r="D31" s="627"/>
      <c r="E31" s="604">
        <v>0</v>
      </c>
    </row>
    <row r="32" spans="1:5" ht="13.5" thickBot="1">
      <c r="A32" s="628" t="s">
        <v>266</v>
      </c>
      <c r="B32" s="629"/>
      <c r="C32" s="629"/>
      <c r="D32" s="629"/>
      <c r="E32" s="609">
        <f>SUM(E7:E31)</f>
        <v>1010850</v>
      </c>
    </row>
    <row r="34" spans="2:4" ht="18">
      <c r="B34" s="904" t="s">
        <v>3</v>
      </c>
      <c r="C34" s="904"/>
      <c r="D34" s="904"/>
    </row>
    <row r="35" ht="13.5" thickBot="1"/>
    <row r="36" spans="3:4" ht="14.25" thickBot="1" thickTop="1">
      <c r="C36" s="905" t="s">
        <v>4</v>
      </c>
      <c r="D36" s="906"/>
    </row>
    <row r="37" ht="14.25" thickBot="1" thickTop="1"/>
    <row r="38" spans="2:4" ht="27" thickBot="1" thickTop="1">
      <c r="B38" s="630" t="s">
        <v>5</v>
      </c>
      <c r="C38" s="631" t="s">
        <v>6</v>
      </c>
      <c r="D38" s="632" t="s">
        <v>7</v>
      </c>
    </row>
    <row r="39" spans="2:4" ht="13.5" thickTop="1">
      <c r="B39" s="633">
        <v>1</v>
      </c>
      <c r="C39" s="634">
        <v>12916</v>
      </c>
      <c r="D39" s="635">
        <f aca="true" t="shared" si="0" ref="D39:D45">C39*1.5</f>
        <v>19374</v>
      </c>
    </row>
    <row r="40" spans="2:4" ht="12.75">
      <c r="B40" s="636">
        <v>1.2</v>
      </c>
      <c r="C40" s="187">
        <f aca="true" t="shared" si="1" ref="C40:C45">B40*$C$39</f>
        <v>15499.199999999999</v>
      </c>
      <c r="D40" s="635">
        <f t="shared" si="0"/>
        <v>23248.8</v>
      </c>
    </row>
    <row r="41" spans="2:4" ht="12.75">
      <c r="B41" s="636">
        <v>1.65</v>
      </c>
      <c r="C41" s="187">
        <f t="shared" si="1"/>
        <v>21311.399999999998</v>
      </c>
      <c r="D41" s="635">
        <f t="shared" si="0"/>
        <v>31967.1</v>
      </c>
    </row>
    <row r="42" spans="2:4" ht="12.75">
      <c r="B42" s="636">
        <v>2.25</v>
      </c>
      <c r="C42" s="187">
        <f t="shared" si="1"/>
        <v>29061</v>
      </c>
      <c r="D42" s="635">
        <f t="shared" si="0"/>
        <v>43591.5</v>
      </c>
    </row>
    <row r="43" spans="2:4" ht="12.75">
      <c r="B43" s="636">
        <v>2.8</v>
      </c>
      <c r="C43" s="187">
        <f t="shared" si="1"/>
        <v>36164.799999999996</v>
      </c>
      <c r="D43" s="635">
        <f t="shared" si="0"/>
        <v>54247.2</v>
      </c>
    </row>
    <row r="44" spans="2:4" ht="12.75">
      <c r="B44" s="636">
        <v>3.5</v>
      </c>
      <c r="C44" s="187">
        <f t="shared" si="1"/>
        <v>45206</v>
      </c>
      <c r="D44" s="635">
        <f t="shared" si="0"/>
        <v>67809</v>
      </c>
    </row>
    <row r="45" spans="2:4" ht="13.5" thickBot="1">
      <c r="B45" s="637">
        <v>5.9</v>
      </c>
      <c r="C45" s="638">
        <f t="shared" si="1"/>
        <v>76204.40000000001</v>
      </c>
      <c r="D45" s="639">
        <f t="shared" si="0"/>
        <v>114306.6</v>
      </c>
    </row>
    <row r="46" ht="13.5" thickTop="1"/>
    <row r="203" ht="12.75" customHeight="1"/>
    <row r="261" ht="12.75" customHeight="1"/>
    <row r="288" ht="12.75" customHeight="1"/>
    <row r="425" ht="12.75" customHeight="1"/>
    <row r="531" ht="12.75" customHeight="1"/>
    <row r="540" ht="12.75" customHeight="1"/>
    <row r="596" ht="12.75" customHeight="1"/>
    <row r="621" ht="12.75" customHeight="1"/>
    <row r="650" ht="12.75" customHeight="1"/>
    <row r="682" ht="12.75" customHeight="1"/>
    <row r="707" ht="12.75" customHeight="1"/>
    <row r="762" ht="12.75" customHeight="1"/>
    <row r="836" ht="12.75" customHeight="1"/>
    <row r="888" ht="12.75" customHeight="1"/>
    <row r="948" ht="12.75" customHeight="1"/>
    <row r="977" ht="12.75" customHeight="1"/>
    <row r="1007" ht="12.75" customHeight="1"/>
    <row r="1059" ht="12.75" customHeight="1"/>
    <row r="1109" ht="12.75" customHeight="1"/>
    <row r="1123" ht="12.75" customHeight="1"/>
    <row r="1126" ht="12.75" customHeight="1"/>
    <row r="1130" ht="12.75" customHeight="1"/>
    <row r="1140" ht="12.75" customHeight="1"/>
  </sheetData>
  <mergeCells count="6">
    <mergeCell ref="C36:D36"/>
    <mergeCell ref="B34:D34"/>
    <mergeCell ref="A6:D6"/>
    <mergeCell ref="A1:E1"/>
    <mergeCell ref="A3:E3"/>
    <mergeCell ref="A4:E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2"/>
  <headerFooter alignWithMargins="0">
    <oddHeader>&amp;R&amp;"Arial,Kurzíva"Kapitola B.3.I.1
&amp;"Arial,Tučné"Tabulka č.5b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zoomScale="80" zoomScaleNormal="80" workbookViewId="0" topLeftCell="C1">
      <pane ySplit="7" topLeftCell="BM8" activePane="bottomLeft" state="frozen"/>
      <selection pane="topLeft" activeCell="E26" sqref="E26"/>
      <selection pane="bottomLeft" activeCell="Q7" sqref="Q7"/>
    </sheetView>
  </sheetViews>
  <sheetFormatPr defaultColWidth="9.140625" defaultRowHeight="12.75"/>
  <cols>
    <col min="1" max="1" width="6.421875" style="160" customWidth="1"/>
    <col min="2" max="2" width="24.57421875" style="160" customWidth="1"/>
    <col min="3" max="3" width="9.8515625" style="160" bestFit="1" customWidth="1"/>
    <col min="4" max="4" width="9.140625" style="160" customWidth="1"/>
    <col min="5" max="5" width="9.00390625" style="160" customWidth="1"/>
    <col min="6" max="6" width="10.8515625" style="160" bestFit="1" customWidth="1"/>
    <col min="7" max="7" width="11.140625" style="160" customWidth="1"/>
    <col min="8" max="8" width="8.7109375" style="160" customWidth="1"/>
    <col min="9" max="9" width="14.28125" style="160" customWidth="1"/>
    <col min="10" max="10" width="8.8515625" style="160" customWidth="1"/>
    <col min="11" max="11" width="10.421875" style="160" customWidth="1"/>
    <col min="12" max="12" width="13.7109375" style="160" customWidth="1"/>
    <col min="13" max="13" width="13.28125" style="160" customWidth="1"/>
    <col min="14" max="14" width="9.28125" style="160" customWidth="1"/>
    <col min="15" max="15" width="12.7109375" style="160" customWidth="1"/>
    <col min="16" max="16" width="12.140625" style="160" customWidth="1"/>
    <col min="17" max="17" width="9.57421875" style="160" customWidth="1"/>
    <col min="18" max="16384" width="9.140625" style="160" customWidth="1"/>
  </cols>
  <sheetData>
    <row r="1" spans="1:17" ht="26.25">
      <c r="A1" s="889" t="s">
        <v>8</v>
      </c>
      <c r="B1" s="889"/>
      <c r="C1" s="889"/>
      <c r="D1" s="889"/>
      <c r="E1" s="889"/>
      <c r="F1" s="889"/>
      <c r="G1" s="889"/>
      <c r="H1" s="889"/>
      <c r="I1" s="889"/>
      <c r="J1" s="889"/>
      <c r="K1" s="889"/>
      <c r="L1" s="889"/>
      <c r="M1" s="889"/>
      <c r="N1" s="889"/>
      <c r="O1" s="889"/>
      <c r="P1" s="889"/>
      <c r="Q1" s="889"/>
    </row>
    <row r="2" spans="1:17" ht="26.25">
      <c r="A2" s="889" t="s">
        <v>9</v>
      </c>
      <c r="B2" s="889"/>
      <c r="C2" s="889"/>
      <c r="D2" s="889"/>
      <c r="E2" s="889"/>
      <c r="F2" s="889"/>
      <c r="G2" s="889"/>
      <c r="H2" s="889"/>
      <c r="I2" s="889"/>
      <c r="J2" s="889"/>
      <c r="K2" s="889"/>
      <c r="L2" s="889"/>
      <c r="M2" s="889"/>
      <c r="N2" s="889"/>
      <c r="O2" s="889"/>
      <c r="P2" s="889"/>
      <c r="Q2" s="889"/>
    </row>
    <row r="3" spans="1:17" ht="23.25">
      <c r="A3" s="640"/>
      <c r="B3" s="640"/>
      <c r="C3" s="641"/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640"/>
      <c r="Q3" s="640"/>
    </row>
    <row r="4" spans="1:9" s="645" customFormat="1" ht="18">
      <c r="A4" s="642" t="s">
        <v>10</v>
      </c>
      <c r="B4" s="643"/>
      <c r="C4" s="643"/>
      <c r="D4" s="643"/>
      <c r="E4" s="643"/>
      <c r="F4" s="643"/>
      <c r="G4" s="643"/>
      <c r="H4" s="643"/>
      <c r="I4" s="644"/>
    </row>
    <row r="5" ht="13.5" thickBot="1"/>
    <row r="6" spans="1:17" s="271" customFormat="1" ht="90" customHeight="1">
      <c r="A6" s="646" t="s">
        <v>257</v>
      </c>
      <c r="B6" s="647" t="s">
        <v>258</v>
      </c>
      <c r="C6" s="647" t="s">
        <v>11</v>
      </c>
      <c r="D6" s="647" t="s">
        <v>12</v>
      </c>
      <c r="E6" s="647" t="s">
        <v>269</v>
      </c>
      <c r="F6" s="647" t="s">
        <v>270</v>
      </c>
      <c r="G6" s="647" t="s">
        <v>271</v>
      </c>
      <c r="H6" s="648" t="s">
        <v>269</v>
      </c>
      <c r="I6" s="649" t="s">
        <v>13</v>
      </c>
      <c r="J6" s="650" t="s">
        <v>14</v>
      </c>
      <c r="K6" s="649" t="s">
        <v>15</v>
      </c>
      <c r="L6" s="651" t="s">
        <v>16</v>
      </c>
      <c r="M6" s="652" t="s">
        <v>17</v>
      </c>
      <c r="N6" s="653" t="s">
        <v>258</v>
      </c>
      <c r="O6" s="646" t="s">
        <v>18</v>
      </c>
      <c r="P6" s="650" t="s">
        <v>19</v>
      </c>
      <c r="Q6" s="653" t="s">
        <v>61</v>
      </c>
    </row>
    <row r="7" spans="1:21" s="271" customFormat="1" ht="12.75">
      <c r="A7" s="654">
        <v>1</v>
      </c>
      <c r="B7" s="407">
        <v>2</v>
      </c>
      <c r="C7" s="407">
        <v>3</v>
      </c>
      <c r="D7" s="407">
        <v>4</v>
      </c>
      <c r="E7" s="407">
        <v>5</v>
      </c>
      <c r="F7" s="407">
        <v>6</v>
      </c>
      <c r="G7" s="407">
        <v>7</v>
      </c>
      <c r="H7" s="655">
        <v>8</v>
      </c>
      <c r="I7" s="656">
        <v>9</v>
      </c>
      <c r="J7" s="657">
        <v>10</v>
      </c>
      <c r="K7" s="656">
        <v>12</v>
      </c>
      <c r="L7" s="658">
        <v>13</v>
      </c>
      <c r="M7" s="659">
        <v>14</v>
      </c>
      <c r="N7" s="660">
        <v>15</v>
      </c>
      <c r="O7" s="186">
        <v>16</v>
      </c>
      <c r="P7" s="661">
        <v>17</v>
      </c>
      <c r="Q7" s="662">
        <v>18</v>
      </c>
      <c r="R7" s="160"/>
      <c r="S7" s="160"/>
      <c r="T7" s="160"/>
      <c r="U7" s="160"/>
    </row>
    <row r="8" spans="1:14" ht="3.75" customHeight="1">
      <c r="A8" s="663"/>
      <c r="B8" s="458"/>
      <c r="C8" s="458"/>
      <c r="D8" s="458"/>
      <c r="E8" s="458"/>
      <c r="F8" s="458"/>
      <c r="G8" s="458"/>
      <c r="H8" s="458"/>
      <c r="I8" s="664"/>
      <c r="J8" s="458"/>
      <c r="K8" s="664"/>
      <c r="L8" s="665"/>
      <c r="M8" s="666"/>
      <c r="N8" s="667"/>
    </row>
    <row r="9" spans="1:17" ht="12.75">
      <c r="A9" s="420">
        <v>1100</v>
      </c>
      <c r="B9" s="668" t="s">
        <v>272</v>
      </c>
      <c r="C9" s="669">
        <v>41034.5</v>
      </c>
      <c r="D9" s="669">
        <v>39852</v>
      </c>
      <c r="E9" s="669">
        <f aca="true" t="shared" si="0" ref="E9:E33">C9-D9</f>
        <v>1182.5</v>
      </c>
      <c r="F9" s="670">
        <v>69334.83</v>
      </c>
      <c r="G9" s="670">
        <v>67119.12</v>
      </c>
      <c r="H9" s="671">
        <f aca="true" t="shared" si="1" ref="H9:H33">F9-G9</f>
        <v>2215.7100000000064</v>
      </c>
      <c r="I9" s="672">
        <f aca="true" t="shared" si="2" ref="I9:I33">ROUND(G9*34325/1000,0)</f>
        <v>2303864</v>
      </c>
      <c r="J9" s="672">
        <v>4161</v>
      </c>
      <c r="K9" s="672">
        <v>146408</v>
      </c>
      <c r="L9" s="673">
        <f aca="true" t="shared" si="3" ref="L9:L33">ROUND(H9*34325/1000-J9,0)</f>
        <v>71893</v>
      </c>
      <c r="M9" s="674">
        <f aca="true" t="shared" si="4" ref="M9:M33">ROUND(I9+K9+L9,0)</f>
        <v>2522165</v>
      </c>
      <c r="N9" s="675" t="s">
        <v>20</v>
      </c>
      <c r="O9" s="676">
        <f aca="true" t="shared" si="5" ref="O9:O34">M9*1000/F9</f>
        <v>36376.594562934675</v>
      </c>
      <c r="P9" s="677">
        <v>35878.88220226964</v>
      </c>
      <c r="Q9" s="678">
        <f aca="true" t="shared" si="6" ref="Q9:Q32">O9/P9-1</f>
        <v>0.013872014124050702</v>
      </c>
    </row>
    <row r="10" spans="1:17" ht="12.75">
      <c r="A10" s="420">
        <v>1200</v>
      </c>
      <c r="B10" s="668" t="s">
        <v>598</v>
      </c>
      <c r="C10" s="669">
        <v>9813.5</v>
      </c>
      <c r="D10" s="669">
        <v>8993.5</v>
      </c>
      <c r="E10" s="669">
        <f t="shared" si="0"/>
        <v>820</v>
      </c>
      <c r="F10" s="670">
        <v>15057.17</v>
      </c>
      <c r="G10" s="670">
        <v>13772.67</v>
      </c>
      <c r="H10" s="671">
        <f t="shared" si="1"/>
        <v>1284.5</v>
      </c>
      <c r="I10" s="672">
        <f t="shared" si="2"/>
        <v>472747</v>
      </c>
      <c r="J10" s="672">
        <v>4848</v>
      </c>
      <c r="K10" s="672">
        <v>36414</v>
      </c>
      <c r="L10" s="673">
        <f t="shared" si="3"/>
        <v>39242</v>
      </c>
      <c r="M10" s="674">
        <f t="shared" si="4"/>
        <v>548403</v>
      </c>
      <c r="N10" s="675" t="s">
        <v>1161</v>
      </c>
      <c r="O10" s="676">
        <f t="shared" si="5"/>
        <v>36421.385957653394</v>
      </c>
      <c r="P10" s="677">
        <v>36010.30156098999</v>
      </c>
      <c r="Q10" s="678">
        <f t="shared" si="6"/>
        <v>0.011415744352130996</v>
      </c>
    </row>
    <row r="11" spans="1:17" ht="12.75">
      <c r="A11" s="420">
        <v>1300</v>
      </c>
      <c r="B11" s="668" t="s">
        <v>638</v>
      </c>
      <c r="C11" s="669">
        <v>8607</v>
      </c>
      <c r="D11" s="669">
        <v>7514.5</v>
      </c>
      <c r="E11" s="669">
        <f t="shared" si="0"/>
        <v>1092.5</v>
      </c>
      <c r="F11" s="670">
        <v>11997.3</v>
      </c>
      <c r="G11" s="670">
        <v>10350</v>
      </c>
      <c r="H11" s="671">
        <f t="shared" si="1"/>
        <v>1647.2999999999993</v>
      </c>
      <c r="I11" s="672">
        <f t="shared" si="2"/>
        <v>355264</v>
      </c>
      <c r="J11" s="672">
        <v>5070.5</v>
      </c>
      <c r="K11" s="672">
        <v>22444</v>
      </c>
      <c r="L11" s="673">
        <f t="shared" si="3"/>
        <v>51473</v>
      </c>
      <c r="M11" s="674">
        <f t="shared" si="4"/>
        <v>429181</v>
      </c>
      <c r="N11" s="675" t="s">
        <v>1162</v>
      </c>
      <c r="O11" s="676">
        <f t="shared" si="5"/>
        <v>35773.13228809816</v>
      </c>
      <c r="P11" s="677">
        <v>36066.086956521736</v>
      </c>
      <c r="Q11" s="678">
        <f t="shared" si="6"/>
        <v>-0.008122718407925333</v>
      </c>
    </row>
    <row r="12" spans="1:17" ht="12.75">
      <c r="A12" s="420">
        <v>1400</v>
      </c>
      <c r="B12" s="668" t="s">
        <v>653</v>
      </c>
      <c r="C12" s="669">
        <v>33212.5</v>
      </c>
      <c r="D12" s="669">
        <v>30799</v>
      </c>
      <c r="E12" s="669">
        <f t="shared" si="0"/>
        <v>2413.5</v>
      </c>
      <c r="F12" s="670">
        <v>46736.27</v>
      </c>
      <c r="G12" s="670">
        <v>43390.5</v>
      </c>
      <c r="H12" s="671">
        <f t="shared" si="1"/>
        <v>3345.769999999997</v>
      </c>
      <c r="I12" s="672">
        <f t="shared" si="2"/>
        <v>1489379</v>
      </c>
      <c r="J12" s="672">
        <v>22448</v>
      </c>
      <c r="K12" s="672">
        <v>103082</v>
      </c>
      <c r="L12" s="673">
        <f t="shared" si="3"/>
        <v>92396</v>
      </c>
      <c r="M12" s="674">
        <f t="shared" si="4"/>
        <v>1684857</v>
      </c>
      <c r="N12" s="675" t="s">
        <v>1163</v>
      </c>
      <c r="O12" s="676">
        <f t="shared" si="5"/>
        <v>36050.309534757485</v>
      </c>
      <c r="P12" s="677">
        <v>36199.006695013886</v>
      </c>
      <c r="Q12" s="678">
        <f t="shared" si="6"/>
        <v>-0.004107769075246015</v>
      </c>
    </row>
    <row r="13" spans="1:17" ht="12.75">
      <c r="A13" s="420">
        <v>1500</v>
      </c>
      <c r="B13" s="668" t="s">
        <v>710</v>
      </c>
      <c r="C13" s="669">
        <v>17785</v>
      </c>
      <c r="D13" s="669">
        <v>16147</v>
      </c>
      <c r="E13" s="669">
        <f t="shared" si="0"/>
        <v>1638</v>
      </c>
      <c r="F13" s="670">
        <v>26655.6</v>
      </c>
      <c r="G13" s="670">
        <v>24241.3</v>
      </c>
      <c r="H13" s="671">
        <f t="shared" si="1"/>
        <v>2414.2999999999993</v>
      </c>
      <c r="I13" s="672">
        <f t="shared" si="2"/>
        <v>832083</v>
      </c>
      <c r="J13" s="672">
        <v>15050.5</v>
      </c>
      <c r="K13" s="672">
        <v>58221</v>
      </c>
      <c r="L13" s="673">
        <f t="shared" si="3"/>
        <v>67820</v>
      </c>
      <c r="M13" s="674">
        <f t="shared" si="4"/>
        <v>958124</v>
      </c>
      <c r="N13" s="675" t="s">
        <v>21</v>
      </c>
      <c r="O13" s="676">
        <f t="shared" si="5"/>
        <v>35944.56699530305</v>
      </c>
      <c r="P13" s="677">
        <v>35986.64263055199</v>
      </c>
      <c r="Q13" s="678">
        <f t="shared" si="6"/>
        <v>-0.0011692014640237725</v>
      </c>
    </row>
    <row r="14" spans="1:17" ht="12.75">
      <c r="A14" s="420">
        <v>1600</v>
      </c>
      <c r="B14" s="668" t="s">
        <v>740</v>
      </c>
      <c r="C14" s="669">
        <v>2440.5</v>
      </c>
      <c r="D14" s="669">
        <v>2261.5</v>
      </c>
      <c r="E14" s="669">
        <f t="shared" si="0"/>
        <v>179</v>
      </c>
      <c r="F14" s="670">
        <v>7747.38</v>
      </c>
      <c r="G14" s="670">
        <v>7145.25</v>
      </c>
      <c r="H14" s="671">
        <f t="shared" si="1"/>
        <v>602.1300000000001</v>
      </c>
      <c r="I14" s="672">
        <f t="shared" si="2"/>
        <v>245261</v>
      </c>
      <c r="J14" s="672">
        <v>1373</v>
      </c>
      <c r="K14" s="672">
        <v>13071</v>
      </c>
      <c r="L14" s="673">
        <f t="shared" si="3"/>
        <v>19295</v>
      </c>
      <c r="M14" s="674">
        <f t="shared" si="4"/>
        <v>277627</v>
      </c>
      <c r="N14" s="675" t="s">
        <v>1165</v>
      </c>
      <c r="O14" s="676">
        <f t="shared" si="5"/>
        <v>35834.95323580359</v>
      </c>
      <c r="P14" s="677">
        <v>35769.77712466324</v>
      </c>
      <c r="Q14" s="678">
        <f t="shared" si="6"/>
        <v>0.001822100006751537</v>
      </c>
    </row>
    <row r="15" spans="1:17" ht="12.75">
      <c r="A15" s="420">
        <v>1700</v>
      </c>
      <c r="B15" s="668" t="s">
        <v>749</v>
      </c>
      <c r="C15" s="669">
        <v>8194</v>
      </c>
      <c r="D15" s="669">
        <v>7929</v>
      </c>
      <c r="E15" s="669">
        <f t="shared" si="0"/>
        <v>265</v>
      </c>
      <c r="F15" s="670">
        <v>12250</v>
      </c>
      <c r="G15" s="670">
        <v>11577.48</v>
      </c>
      <c r="H15" s="671">
        <f t="shared" si="1"/>
        <v>672.5200000000004</v>
      </c>
      <c r="I15" s="672">
        <f t="shared" si="2"/>
        <v>397397</v>
      </c>
      <c r="J15" s="672">
        <v>2540</v>
      </c>
      <c r="K15" s="672">
        <v>35374</v>
      </c>
      <c r="L15" s="673">
        <f t="shared" si="3"/>
        <v>20544</v>
      </c>
      <c r="M15" s="674">
        <f t="shared" si="4"/>
        <v>453315</v>
      </c>
      <c r="N15" s="675" t="s">
        <v>1166</v>
      </c>
      <c r="O15" s="676">
        <f t="shared" si="5"/>
        <v>37005.30612244898</v>
      </c>
      <c r="P15" s="677">
        <v>36501.98488790307</v>
      </c>
      <c r="Q15" s="678">
        <f t="shared" si="6"/>
        <v>0.013788873018593328</v>
      </c>
    </row>
    <row r="16" spans="1:17" ht="12.75">
      <c r="A16" s="420">
        <v>1800</v>
      </c>
      <c r="B16" s="668" t="s">
        <v>761</v>
      </c>
      <c r="C16" s="669">
        <v>6954</v>
      </c>
      <c r="D16" s="669">
        <v>6472</v>
      </c>
      <c r="E16" s="669">
        <f t="shared" si="0"/>
        <v>482</v>
      </c>
      <c r="F16" s="670">
        <v>8671.75</v>
      </c>
      <c r="G16" s="670">
        <v>8086.55</v>
      </c>
      <c r="H16" s="671">
        <f t="shared" si="1"/>
        <v>585.1999999999998</v>
      </c>
      <c r="I16" s="672">
        <f t="shared" si="2"/>
        <v>277571</v>
      </c>
      <c r="J16" s="672">
        <v>978</v>
      </c>
      <c r="K16" s="672">
        <v>19835</v>
      </c>
      <c r="L16" s="673">
        <f t="shared" si="3"/>
        <v>19109</v>
      </c>
      <c r="M16" s="674">
        <f t="shared" si="4"/>
        <v>316515</v>
      </c>
      <c r="N16" s="675" t="s">
        <v>1167</v>
      </c>
      <c r="O16" s="676">
        <f t="shared" si="5"/>
        <v>36499.55314671202</v>
      </c>
      <c r="P16" s="677">
        <v>36183.29200957145</v>
      </c>
      <c r="Q16" s="678">
        <f t="shared" si="6"/>
        <v>0.008740529663716412</v>
      </c>
    </row>
    <row r="17" spans="1:17" ht="12.75">
      <c r="A17" s="420">
        <v>1900</v>
      </c>
      <c r="B17" s="668" t="s">
        <v>767</v>
      </c>
      <c r="C17" s="669">
        <v>5447.5</v>
      </c>
      <c r="D17" s="669">
        <v>4692.5</v>
      </c>
      <c r="E17" s="669">
        <f t="shared" si="0"/>
        <v>755</v>
      </c>
      <c r="F17" s="670">
        <v>6774.73</v>
      </c>
      <c r="G17" s="670">
        <v>5832.33</v>
      </c>
      <c r="H17" s="671">
        <f t="shared" si="1"/>
        <v>942.3999999999996</v>
      </c>
      <c r="I17" s="672">
        <f t="shared" si="2"/>
        <v>200195</v>
      </c>
      <c r="J17" s="672">
        <v>2188</v>
      </c>
      <c r="K17" s="672">
        <v>12839</v>
      </c>
      <c r="L17" s="673">
        <f t="shared" si="3"/>
        <v>30160</v>
      </c>
      <c r="M17" s="674">
        <f t="shared" si="4"/>
        <v>243194</v>
      </c>
      <c r="N17" s="675" t="s">
        <v>1168</v>
      </c>
      <c r="O17" s="676">
        <f t="shared" si="5"/>
        <v>35897.223948408275</v>
      </c>
      <c r="P17" s="677">
        <v>36013.05138769583</v>
      </c>
      <c r="Q17" s="678">
        <f t="shared" si="6"/>
        <v>-0.003216262849838003</v>
      </c>
    </row>
    <row r="18" spans="1:17" ht="12.75">
      <c r="A18" s="420">
        <v>2100</v>
      </c>
      <c r="B18" s="668" t="s">
        <v>775</v>
      </c>
      <c r="C18" s="669">
        <v>20734</v>
      </c>
      <c r="D18" s="669">
        <v>20195.5</v>
      </c>
      <c r="E18" s="669">
        <f t="shared" si="0"/>
        <v>538.5</v>
      </c>
      <c r="F18" s="670">
        <v>38030.93</v>
      </c>
      <c r="G18" s="670">
        <v>36615.3</v>
      </c>
      <c r="H18" s="671">
        <f t="shared" si="1"/>
        <v>1415.6299999999974</v>
      </c>
      <c r="I18" s="672">
        <f t="shared" si="2"/>
        <v>1256820</v>
      </c>
      <c r="J18" s="672">
        <v>0</v>
      </c>
      <c r="K18" s="672">
        <v>66711</v>
      </c>
      <c r="L18" s="673">
        <f t="shared" si="3"/>
        <v>48591</v>
      </c>
      <c r="M18" s="674">
        <f t="shared" si="4"/>
        <v>1372122</v>
      </c>
      <c r="N18" s="675" t="s">
        <v>1169</v>
      </c>
      <c r="O18" s="676">
        <f t="shared" si="5"/>
        <v>36079.10718985836</v>
      </c>
      <c r="P18" s="677">
        <v>35543.365751475474</v>
      </c>
      <c r="Q18" s="678">
        <f t="shared" si="6"/>
        <v>0.01507289551948654</v>
      </c>
    </row>
    <row r="19" spans="1:17" ht="12.75">
      <c r="A19" s="420">
        <v>2200</v>
      </c>
      <c r="B19" s="668" t="s">
        <v>828</v>
      </c>
      <c r="C19" s="669">
        <v>3571</v>
      </c>
      <c r="D19" s="669">
        <v>3413</v>
      </c>
      <c r="E19" s="669">
        <f t="shared" si="0"/>
        <v>158</v>
      </c>
      <c r="F19" s="670">
        <v>9768.6</v>
      </c>
      <c r="G19" s="670">
        <v>9354.25</v>
      </c>
      <c r="H19" s="671">
        <f t="shared" si="1"/>
        <v>414.35000000000036</v>
      </c>
      <c r="I19" s="672">
        <f t="shared" si="2"/>
        <v>321085</v>
      </c>
      <c r="J19" s="672">
        <v>1407</v>
      </c>
      <c r="K19" s="672">
        <v>17578</v>
      </c>
      <c r="L19" s="673">
        <f t="shared" si="3"/>
        <v>12816</v>
      </c>
      <c r="M19" s="674">
        <f t="shared" si="4"/>
        <v>351479</v>
      </c>
      <c r="N19" s="675" t="s">
        <v>1170</v>
      </c>
      <c r="O19" s="676">
        <f t="shared" si="5"/>
        <v>35980.488503982146</v>
      </c>
      <c r="P19" s="677">
        <v>35445.06507737125</v>
      </c>
      <c r="Q19" s="678">
        <f t="shared" si="6"/>
        <v>0.015105725590915053</v>
      </c>
    </row>
    <row r="20" spans="1:17" ht="12.75">
      <c r="A20" s="420">
        <v>2300</v>
      </c>
      <c r="B20" s="668" t="s">
        <v>871</v>
      </c>
      <c r="C20" s="669">
        <v>16104.5</v>
      </c>
      <c r="D20" s="669">
        <v>15409.5</v>
      </c>
      <c r="E20" s="669">
        <f t="shared" si="0"/>
        <v>695</v>
      </c>
      <c r="F20" s="670">
        <v>21285.22</v>
      </c>
      <c r="G20" s="670">
        <v>20086.75</v>
      </c>
      <c r="H20" s="671">
        <f t="shared" si="1"/>
        <v>1198.4700000000012</v>
      </c>
      <c r="I20" s="672">
        <f t="shared" si="2"/>
        <v>689478</v>
      </c>
      <c r="J20" s="672">
        <v>1578.5</v>
      </c>
      <c r="K20" s="672">
        <v>49117</v>
      </c>
      <c r="L20" s="673">
        <f t="shared" si="3"/>
        <v>39559</v>
      </c>
      <c r="M20" s="674">
        <f t="shared" si="4"/>
        <v>778154</v>
      </c>
      <c r="N20" s="675" t="s">
        <v>1171</v>
      </c>
      <c r="O20" s="676">
        <f t="shared" si="5"/>
        <v>36558.419410276234</v>
      </c>
      <c r="P20" s="677">
        <v>35878.0788330616</v>
      </c>
      <c r="Q20" s="678">
        <f t="shared" si="6"/>
        <v>0.018962569885088154</v>
      </c>
    </row>
    <row r="21" spans="1:17" ht="12.75">
      <c r="A21" s="420">
        <v>2400</v>
      </c>
      <c r="B21" s="668" t="s">
        <v>899</v>
      </c>
      <c r="C21" s="669">
        <v>7660</v>
      </c>
      <c r="D21" s="669">
        <v>6844</v>
      </c>
      <c r="E21" s="669">
        <f t="shared" si="0"/>
        <v>816</v>
      </c>
      <c r="F21" s="670">
        <v>10883.17</v>
      </c>
      <c r="G21" s="670">
        <v>9740.47</v>
      </c>
      <c r="H21" s="671">
        <f t="shared" si="1"/>
        <v>1142.7000000000007</v>
      </c>
      <c r="I21" s="672">
        <f t="shared" si="2"/>
        <v>334342</v>
      </c>
      <c r="J21" s="672">
        <v>3012</v>
      </c>
      <c r="K21" s="672">
        <v>21856</v>
      </c>
      <c r="L21" s="673">
        <f t="shared" si="3"/>
        <v>36211</v>
      </c>
      <c r="M21" s="674">
        <f t="shared" si="4"/>
        <v>392409</v>
      </c>
      <c r="N21" s="675" t="s">
        <v>22</v>
      </c>
      <c r="O21" s="676">
        <f t="shared" si="5"/>
        <v>36056.49824453721</v>
      </c>
      <c r="P21" s="677">
        <v>35889.43859998543</v>
      </c>
      <c r="Q21" s="678">
        <f t="shared" si="6"/>
        <v>0.004654841398155751</v>
      </c>
    </row>
    <row r="22" spans="1:17" ht="12.75">
      <c r="A22" s="420">
        <v>2500</v>
      </c>
      <c r="B22" s="668" t="s">
        <v>911</v>
      </c>
      <c r="C22" s="669">
        <v>8101.5</v>
      </c>
      <c r="D22" s="669">
        <v>7245.5</v>
      </c>
      <c r="E22" s="669">
        <f t="shared" si="0"/>
        <v>856</v>
      </c>
      <c r="F22" s="670">
        <v>13176.25</v>
      </c>
      <c r="G22" s="670">
        <v>12144.42</v>
      </c>
      <c r="H22" s="671">
        <f t="shared" si="1"/>
        <v>1031.83</v>
      </c>
      <c r="I22" s="672">
        <f t="shared" si="2"/>
        <v>416857</v>
      </c>
      <c r="J22" s="672">
        <v>8512</v>
      </c>
      <c r="K22" s="672">
        <v>29213</v>
      </c>
      <c r="L22" s="673">
        <f t="shared" si="3"/>
        <v>26906</v>
      </c>
      <c r="M22" s="674">
        <f t="shared" si="4"/>
        <v>472976</v>
      </c>
      <c r="N22" s="675" t="s">
        <v>1173</v>
      </c>
      <c r="O22" s="676">
        <f t="shared" si="5"/>
        <v>35896.10093918983</v>
      </c>
      <c r="P22" s="677">
        <v>35519.7695731867</v>
      </c>
      <c r="Q22" s="678">
        <f t="shared" si="6"/>
        <v>0.010594983315635575</v>
      </c>
    </row>
    <row r="23" spans="1:17" ht="12.75">
      <c r="A23" s="420">
        <v>2600</v>
      </c>
      <c r="B23" s="668" t="s">
        <v>922</v>
      </c>
      <c r="C23" s="669">
        <v>19640</v>
      </c>
      <c r="D23" s="669">
        <v>18898.5</v>
      </c>
      <c r="E23" s="669">
        <f t="shared" si="0"/>
        <v>741.5</v>
      </c>
      <c r="F23" s="670">
        <v>33280.3</v>
      </c>
      <c r="G23" s="670">
        <v>32152</v>
      </c>
      <c r="H23" s="671">
        <f t="shared" si="1"/>
        <v>1128.300000000003</v>
      </c>
      <c r="I23" s="672">
        <f t="shared" si="2"/>
        <v>1103617</v>
      </c>
      <c r="J23" s="672">
        <v>16012</v>
      </c>
      <c r="K23" s="672">
        <v>82325</v>
      </c>
      <c r="L23" s="673">
        <f t="shared" si="3"/>
        <v>22717</v>
      </c>
      <c r="M23" s="674">
        <f t="shared" si="4"/>
        <v>1208659</v>
      </c>
      <c r="N23" s="675" t="s">
        <v>1174</v>
      </c>
      <c r="O23" s="676">
        <f t="shared" si="5"/>
        <v>36317.551223997376</v>
      </c>
      <c r="P23" s="677">
        <v>35836.588703657624</v>
      </c>
      <c r="Q23" s="678">
        <f t="shared" si="6"/>
        <v>0.013420990605912841</v>
      </c>
    </row>
    <row r="24" spans="1:17" ht="12.75">
      <c r="A24" s="420">
        <v>2700</v>
      </c>
      <c r="B24" s="668" t="s">
        <v>955</v>
      </c>
      <c r="C24" s="669">
        <v>20100.5</v>
      </c>
      <c r="D24" s="669">
        <v>18507</v>
      </c>
      <c r="E24" s="669">
        <f t="shared" si="0"/>
        <v>1593.5</v>
      </c>
      <c r="F24" s="670">
        <v>30152.9</v>
      </c>
      <c r="G24" s="670">
        <v>27842.57</v>
      </c>
      <c r="H24" s="671">
        <f t="shared" si="1"/>
        <v>2310.3300000000017</v>
      </c>
      <c r="I24" s="672">
        <f t="shared" si="2"/>
        <v>955696</v>
      </c>
      <c r="J24" s="672">
        <v>9696.5</v>
      </c>
      <c r="K24" s="672">
        <v>63836</v>
      </c>
      <c r="L24" s="673">
        <f t="shared" si="3"/>
        <v>69606</v>
      </c>
      <c r="M24" s="674">
        <f t="shared" si="4"/>
        <v>1089138</v>
      </c>
      <c r="N24" s="675" t="s">
        <v>23</v>
      </c>
      <c r="O24" s="676">
        <f t="shared" si="5"/>
        <v>36120.5058219939</v>
      </c>
      <c r="P24" s="677">
        <v>35811.27747905456</v>
      </c>
      <c r="Q24" s="678">
        <f t="shared" si="6"/>
        <v>0.008634943087975744</v>
      </c>
    </row>
    <row r="25" spans="1:17" ht="12.75">
      <c r="A25" s="420">
        <v>2800</v>
      </c>
      <c r="B25" s="668" t="s">
        <v>1012</v>
      </c>
      <c r="C25" s="669">
        <v>9662</v>
      </c>
      <c r="D25" s="669">
        <v>8275</v>
      </c>
      <c r="E25" s="669">
        <f t="shared" si="0"/>
        <v>1387</v>
      </c>
      <c r="F25" s="670">
        <v>15201.08</v>
      </c>
      <c r="G25" s="670">
        <v>12861.02</v>
      </c>
      <c r="H25" s="671">
        <f t="shared" si="1"/>
        <v>2340.0599999999995</v>
      </c>
      <c r="I25" s="672">
        <f t="shared" si="2"/>
        <v>441455</v>
      </c>
      <c r="J25" s="672">
        <v>0</v>
      </c>
      <c r="K25" s="672">
        <v>42258</v>
      </c>
      <c r="L25" s="673">
        <f t="shared" si="3"/>
        <v>80323</v>
      </c>
      <c r="M25" s="674">
        <f t="shared" si="4"/>
        <v>564036</v>
      </c>
      <c r="N25" s="675" t="s">
        <v>1176</v>
      </c>
      <c r="O25" s="676">
        <f t="shared" si="5"/>
        <v>37104.99517139572</v>
      </c>
      <c r="P25" s="677">
        <v>36206.61502742395</v>
      </c>
      <c r="Q25" s="678">
        <f t="shared" si="6"/>
        <v>0.024812596905049222</v>
      </c>
    </row>
    <row r="26" spans="1:17" ht="12.75">
      <c r="A26" s="420">
        <v>3100</v>
      </c>
      <c r="B26" s="668" t="s">
        <v>1015</v>
      </c>
      <c r="C26" s="669">
        <v>14743.5</v>
      </c>
      <c r="D26" s="669">
        <v>14252</v>
      </c>
      <c r="E26" s="669">
        <f t="shared" si="0"/>
        <v>491.5</v>
      </c>
      <c r="F26" s="670">
        <v>15911.55</v>
      </c>
      <c r="G26" s="670">
        <v>15391.45</v>
      </c>
      <c r="H26" s="671">
        <f t="shared" si="1"/>
        <v>520.0999999999985</v>
      </c>
      <c r="I26" s="672">
        <f t="shared" si="2"/>
        <v>528312</v>
      </c>
      <c r="J26" s="672">
        <v>14210</v>
      </c>
      <c r="K26" s="672">
        <v>43591</v>
      </c>
      <c r="L26" s="673">
        <f t="shared" si="3"/>
        <v>3642</v>
      </c>
      <c r="M26" s="674">
        <f t="shared" si="4"/>
        <v>575545</v>
      </c>
      <c r="N26" s="675" t="s">
        <v>1177</v>
      </c>
      <c r="O26" s="676">
        <f t="shared" si="5"/>
        <v>36171.5232016994</v>
      </c>
      <c r="P26" s="677">
        <v>36995.01996238171</v>
      </c>
      <c r="Q26" s="678">
        <f t="shared" si="6"/>
        <v>-0.0222596652608833</v>
      </c>
    </row>
    <row r="27" spans="1:17" ht="12.75">
      <c r="A27" s="420">
        <v>4100</v>
      </c>
      <c r="B27" s="668" t="s">
        <v>1032</v>
      </c>
      <c r="C27" s="669">
        <v>14923.5</v>
      </c>
      <c r="D27" s="669">
        <v>13104.5</v>
      </c>
      <c r="E27" s="669">
        <f t="shared" si="0"/>
        <v>1819</v>
      </c>
      <c r="F27" s="670">
        <v>23644.5</v>
      </c>
      <c r="G27" s="670">
        <v>21006.82</v>
      </c>
      <c r="H27" s="671">
        <f t="shared" si="1"/>
        <v>2637.6800000000003</v>
      </c>
      <c r="I27" s="672">
        <f t="shared" si="2"/>
        <v>721059</v>
      </c>
      <c r="J27" s="672">
        <v>8203</v>
      </c>
      <c r="K27" s="672">
        <v>47984</v>
      </c>
      <c r="L27" s="673">
        <f t="shared" si="3"/>
        <v>82335</v>
      </c>
      <c r="M27" s="674">
        <f t="shared" si="4"/>
        <v>851378</v>
      </c>
      <c r="N27" s="675" t="s">
        <v>236</v>
      </c>
      <c r="O27" s="676">
        <f t="shared" si="5"/>
        <v>36007.443591532916</v>
      </c>
      <c r="P27" s="677">
        <v>35772.19207857258</v>
      </c>
      <c r="Q27" s="678">
        <f t="shared" si="6"/>
        <v>0.0065763795644284695</v>
      </c>
    </row>
    <row r="28" spans="1:17" ht="12.75">
      <c r="A28" s="420">
        <v>4300</v>
      </c>
      <c r="B28" s="668" t="s">
        <v>1091</v>
      </c>
      <c r="C28" s="669">
        <v>8541.5</v>
      </c>
      <c r="D28" s="669">
        <v>7605.5</v>
      </c>
      <c r="E28" s="669">
        <f t="shared" si="0"/>
        <v>936</v>
      </c>
      <c r="F28" s="670">
        <v>15840.08</v>
      </c>
      <c r="G28" s="670">
        <v>14322.2</v>
      </c>
      <c r="H28" s="671">
        <f t="shared" si="1"/>
        <v>1517.8799999999992</v>
      </c>
      <c r="I28" s="672">
        <f t="shared" si="2"/>
        <v>491610</v>
      </c>
      <c r="J28" s="672">
        <v>10846</v>
      </c>
      <c r="K28" s="672">
        <v>53502</v>
      </c>
      <c r="L28" s="673">
        <f t="shared" si="3"/>
        <v>41255</v>
      </c>
      <c r="M28" s="674">
        <f t="shared" si="4"/>
        <v>586367</v>
      </c>
      <c r="N28" s="675" t="s">
        <v>238</v>
      </c>
      <c r="O28" s="676">
        <f t="shared" si="5"/>
        <v>37017.931727617535</v>
      </c>
      <c r="P28" s="677">
        <v>36569.94037228917</v>
      </c>
      <c r="Q28" s="678">
        <f t="shared" si="6"/>
        <v>0.012250262121505262</v>
      </c>
    </row>
    <row r="29" spans="1:17" ht="12.75">
      <c r="A29" s="420">
        <v>5100</v>
      </c>
      <c r="B29" s="668" t="s">
        <v>1113</v>
      </c>
      <c r="C29" s="669">
        <v>1111</v>
      </c>
      <c r="D29" s="669">
        <v>1102</v>
      </c>
      <c r="E29" s="669">
        <f t="shared" si="0"/>
        <v>9</v>
      </c>
      <c r="F29" s="670">
        <v>6554.9</v>
      </c>
      <c r="G29" s="670">
        <v>6501.8</v>
      </c>
      <c r="H29" s="671">
        <f t="shared" si="1"/>
        <v>53.099999999999454</v>
      </c>
      <c r="I29" s="672">
        <f t="shared" si="2"/>
        <v>223174</v>
      </c>
      <c r="J29" s="672">
        <v>0</v>
      </c>
      <c r="K29" s="672">
        <v>23891</v>
      </c>
      <c r="L29" s="673">
        <f t="shared" si="3"/>
        <v>1823</v>
      </c>
      <c r="M29" s="674">
        <f t="shared" si="4"/>
        <v>248888</v>
      </c>
      <c r="N29" s="675" t="s">
        <v>1178</v>
      </c>
      <c r="O29" s="676">
        <f t="shared" si="5"/>
        <v>37969.76307800272</v>
      </c>
      <c r="P29" s="677">
        <v>37710.48017472085</v>
      </c>
      <c r="Q29" s="678">
        <f t="shared" si="6"/>
        <v>0.006875619246441644</v>
      </c>
    </row>
    <row r="30" spans="1:17" ht="12.75">
      <c r="A30" s="420">
        <v>5200</v>
      </c>
      <c r="B30" s="668" t="s">
        <v>1125</v>
      </c>
      <c r="C30" s="669">
        <v>260</v>
      </c>
      <c r="D30" s="669">
        <v>238</v>
      </c>
      <c r="E30" s="669">
        <f t="shared" si="0"/>
        <v>22</v>
      </c>
      <c r="F30" s="670">
        <v>1534</v>
      </c>
      <c r="G30" s="670">
        <v>1404.2</v>
      </c>
      <c r="H30" s="671">
        <f t="shared" si="1"/>
        <v>129.79999999999995</v>
      </c>
      <c r="I30" s="672">
        <f t="shared" si="2"/>
        <v>48199</v>
      </c>
      <c r="J30" s="672">
        <v>0</v>
      </c>
      <c r="K30" s="672">
        <v>2972</v>
      </c>
      <c r="L30" s="673">
        <f t="shared" si="3"/>
        <v>4455</v>
      </c>
      <c r="M30" s="674">
        <f t="shared" si="4"/>
        <v>55626</v>
      </c>
      <c r="N30" s="675" t="s">
        <v>1179</v>
      </c>
      <c r="O30" s="676">
        <f t="shared" si="5"/>
        <v>36262.05997392438</v>
      </c>
      <c r="P30" s="677">
        <v>37236.14869676684</v>
      </c>
      <c r="Q30" s="678">
        <f t="shared" si="6"/>
        <v>-0.02615976025810207</v>
      </c>
    </row>
    <row r="31" spans="1:17" ht="12.75">
      <c r="A31" s="420">
        <v>5300</v>
      </c>
      <c r="B31" s="668" t="s">
        <v>1127</v>
      </c>
      <c r="C31" s="669">
        <v>437</v>
      </c>
      <c r="D31" s="669">
        <v>433</v>
      </c>
      <c r="E31" s="669">
        <f t="shared" si="0"/>
        <v>4</v>
      </c>
      <c r="F31" s="670">
        <v>2490.1</v>
      </c>
      <c r="G31" s="670">
        <v>2500.8</v>
      </c>
      <c r="H31" s="671">
        <f t="shared" si="1"/>
        <v>-10.700000000000273</v>
      </c>
      <c r="I31" s="672">
        <f t="shared" si="2"/>
        <v>85840</v>
      </c>
      <c r="J31" s="672">
        <v>102</v>
      </c>
      <c r="K31" s="672">
        <v>4725</v>
      </c>
      <c r="L31" s="673">
        <f t="shared" si="3"/>
        <v>-469</v>
      </c>
      <c r="M31" s="674">
        <f t="shared" si="4"/>
        <v>90096</v>
      </c>
      <c r="N31" s="675" t="s">
        <v>1180</v>
      </c>
      <c r="O31" s="676">
        <f t="shared" si="5"/>
        <v>36181.67945062448</v>
      </c>
      <c r="P31" s="677">
        <v>35670.98528470889</v>
      </c>
      <c r="Q31" s="678">
        <f t="shared" si="6"/>
        <v>0.014316794499492191</v>
      </c>
    </row>
    <row r="32" spans="1:17" ht="12.75">
      <c r="A32" s="422">
        <v>5400</v>
      </c>
      <c r="B32" s="668" t="s">
        <v>1128</v>
      </c>
      <c r="C32" s="669">
        <v>578</v>
      </c>
      <c r="D32" s="669">
        <v>566.5</v>
      </c>
      <c r="E32" s="669">
        <f t="shared" si="0"/>
        <v>11.5</v>
      </c>
      <c r="F32" s="670">
        <v>3410.2</v>
      </c>
      <c r="G32" s="670">
        <v>3342.35</v>
      </c>
      <c r="H32" s="671">
        <f t="shared" si="1"/>
        <v>67.84999999999991</v>
      </c>
      <c r="I32" s="672">
        <f t="shared" si="2"/>
        <v>114726</v>
      </c>
      <c r="J32" s="672">
        <v>326</v>
      </c>
      <c r="K32" s="672">
        <v>13603</v>
      </c>
      <c r="L32" s="673">
        <f t="shared" si="3"/>
        <v>2003</v>
      </c>
      <c r="M32" s="674">
        <f t="shared" si="4"/>
        <v>130332</v>
      </c>
      <c r="N32" s="679" t="s">
        <v>1181</v>
      </c>
      <c r="O32" s="676">
        <f t="shared" si="5"/>
        <v>38218.28631751804</v>
      </c>
      <c r="P32" s="677">
        <v>36577.55770640418</v>
      </c>
      <c r="Q32" s="678">
        <f t="shared" si="6"/>
        <v>0.0448561553585245</v>
      </c>
    </row>
    <row r="33" spans="1:17" ht="13.5" thickBot="1">
      <c r="A33" s="680">
        <v>5500</v>
      </c>
      <c r="B33" s="681" t="s">
        <v>24</v>
      </c>
      <c r="C33" s="682">
        <v>1098</v>
      </c>
      <c r="D33" s="682">
        <v>614.5</v>
      </c>
      <c r="E33" s="669">
        <f t="shared" si="0"/>
        <v>483.5</v>
      </c>
      <c r="F33" s="683">
        <v>1178.28</v>
      </c>
      <c r="G33" s="683">
        <v>614.5</v>
      </c>
      <c r="H33" s="684">
        <f t="shared" si="1"/>
        <v>563.78</v>
      </c>
      <c r="I33" s="672">
        <f t="shared" si="2"/>
        <v>21093</v>
      </c>
      <c r="J33" s="685">
        <v>0</v>
      </c>
      <c r="K33" s="823">
        <v>0</v>
      </c>
      <c r="L33" s="673">
        <f t="shared" si="3"/>
        <v>19352</v>
      </c>
      <c r="M33" s="674">
        <f t="shared" si="4"/>
        <v>40445</v>
      </c>
      <c r="N33" s="686" t="s">
        <v>1182</v>
      </c>
      <c r="O33" s="687">
        <f t="shared" si="5"/>
        <v>34325.45744644736</v>
      </c>
      <c r="P33" s="688">
        <v>33985.3539462978</v>
      </c>
      <c r="Q33" s="689"/>
    </row>
    <row r="34" spans="1:17" ht="13.5" thickBot="1">
      <c r="A34" s="435"/>
      <c r="B34" s="426" t="s">
        <v>125</v>
      </c>
      <c r="C34" s="690">
        <f aca="true" t="shared" si="7" ref="C34:M34">SUM(C9:C33)</f>
        <v>280754.5</v>
      </c>
      <c r="D34" s="691">
        <f t="shared" si="7"/>
        <v>261365</v>
      </c>
      <c r="E34" s="690">
        <f t="shared" si="7"/>
        <v>19389.5</v>
      </c>
      <c r="F34" s="691">
        <f t="shared" si="7"/>
        <v>447567.0900000001</v>
      </c>
      <c r="G34" s="692">
        <f t="shared" si="7"/>
        <v>417396.0999999999</v>
      </c>
      <c r="H34" s="693">
        <f t="shared" si="7"/>
        <v>30170.989999999998</v>
      </c>
      <c r="I34" s="693">
        <f t="shared" si="7"/>
        <v>14327124</v>
      </c>
      <c r="J34" s="694">
        <f t="shared" si="7"/>
        <v>132562</v>
      </c>
      <c r="K34" s="694">
        <f t="shared" si="7"/>
        <v>1010850</v>
      </c>
      <c r="L34" s="692">
        <f t="shared" si="7"/>
        <v>903057</v>
      </c>
      <c r="M34" s="696">
        <f t="shared" si="7"/>
        <v>16241031</v>
      </c>
      <c r="N34" s="697" t="s">
        <v>125</v>
      </c>
      <c r="O34" s="695">
        <f t="shared" si="5"/>
        <v>36287.366437063094</v>
      </c>
      <c r="P34" s="691">
        <v>35997.67942249581</v>
      </c>
      <c r="Q34" s="698">
        <f>O34/P34-1</f>
        <v>0.008047380253801917</v>
      </c>
    </row>
    <row r="35" ht="12.75">
      <c r="G35" s="171"/>
    </row>
    <row r="36" spans="2:17" ht="12.75">
      <c r="B36" s="699" t="s">
        <v>25</v>
      </c>
      <c r="C36" s="700"/>
      <c r="D36" s="700"/>
      <c r="E36" s="700"/>
      <c r="F36" s="567">
        <f>F34/C34</f>
        <v>1.594158205834635</v>
      </c>
      <c r="G36"/>
      <c r="H36"/>
      <c r="I36"/>
      <c r="J36"/>
      <c r="K36"/>
      <c r="L36"/>
      <c r="N36"/>
      <c r="O36"/>
      <c r="P36" s="449"/>
      <c r="Q36"/>
    </row>
    <row r="37" spans="2:12" ht="12.75">
      <c r="B37" s="699" t="s">
        <v>26</v>
      </c>
      <c r="C37" s="700"/>
      <c r="D37" s="700"/>
      <c r="E37" s="700"/>
      <c r="F37" s="701">
        <f>F36</f>
        <v>1.594158205834635</v>
      </c>
      <c r="G37"/>
      <c r="H37"/>
      <c r="I37"/>
      <c r="J37"/>
      <c r="K37"/>
      <c r="L37"/>
    </row>
    <row r="38" spans="7:18" ht="12.75">
      <c r="G38"/>
      <c r="H38"/>
      <c r="I38"/>
      <c r="J38"/>
      <c r="K38"/>
      <c r="L38"/>
      <c r="M38"/>
      <c r="N38"/>
      <c r="O38"/>
      <c r="P38"/>
      <c r="Q38"/>
      <c r="R38"/>
    </row>
    <row r="39" spans="4:18" ht="12.75">
      <c r="D39" s="171"/>
      <c r="F39" s="171"/>
      <c r="L39"/>
      <c r="M39"/>
      <c r="N39"/>
      <c r="O39"/>
      <c r="P39"/>
      <c r="Q39"/>
      <c r="R39"/>
    </row>
    <row r="40" spans="6:18" ht="12.75">
      <c r="F40" s="171"/>
      <c r="L40"/>
      <c r="N40"/>
      <c r="O40"/>
      <c r="P40"/>
      <c r="Q40"/>
      <c r="R40"/>
    </row>
  </sheetData>
  <mergeCells count="2">
    <mergeCell ref="A1:Q1"/>
    <mergeCell ref="A2:Q2"/>
  </mergeCells>
  <printOptions horizontalCentered="1"/>
  <pageMargins left="0.2362204724409449" right="0.2362204724409449" top="0.9448818897637796" bottom="0.5905511811023623" header="0.31496062992125984" footer="0.2755905511811024"/>
  <pageSetup fitToHeight="1" fitToWidth="1" horizontalDpi="300" verticalDpi="300" orientation="landscape" paperSize="9" scale="75" r:id="rId1"/>
  <headerFooter alignWithMargins="0">
    <oddHeader>&amp;R&amp;"Arial,Kurzíva"Kapitola B.3.I.1
&amp;"Arial,Tučné"Tabulka č.6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A14" sqref="A14"/>
    </sheetView>
  </sheetViews>
  <sheetFormatPr defaultColWidth="9.140625" defaultRowHeight="12.75"/>
  <cols>
    <col min="1" max="1" width="51.140625" style="160" customWidth="1"/>
    <col min="2" max="2" width="11.57421875" style="171" customWidth="1"/>
    <col min="3" max="3" width="9.140625" style="171" customWidth="1"/>
    <col min="4" max="4" width="10.00390625" style="160" bestFit="1" customWidth="1"/>
    <col min="5" max="5" width="10.57421875" style="160" bestFit="1" customWidth="1"/>
    <col min="6" max="16384" width="9.140625" style="160" customWidth="1"/>
  </cols>
  <sheetData>
    <row r="1" spans="1:3" s="204" customFormat="1" ht="39" customHeight="1">
      <c r="A1" s="911" t="s">
        <v>27</v>
      </c>
      <c r="B1" s="911"/>
      <c r="C1" s="911"/>
    </row>
    <row r="3" spans="1:3" ht="26.25" customHeight="1">
      <c r="A3" s="910" t="s">
        <v>78</v>
      </c>
      <c r="B3" s="910"/>
      <c r="C3" s="910"/>
    </row>
    <row r="4" spans="1:3" ht="12.75">
      <c r="A4" s="204" t="s">
        <v>28</v>
      </c>
      <c r="B4" s="204"/>
      <c r="C4" s="204"/>
    </row>
    <row r="5" ht="13.5" thickBot="1"/>
    <row r="6" spans="1:3" ht="39" customHeight="1">
      <c r="A6" s="702" t="s">
        <v>29</v>
      </c>
      <c r="B6" s="703" t="s">
        <v>30</v>
      </c>
      <c r="C6" s="704" t="s">
        <v>65</v>
      </c>
    </row>
    <row r="7" spans="1:3" ht="2.25" customHeight="1">
      <c r="A7" s="705"/>
      <c r="B7" s="706"/>
      <c r="C7" s="707"/>
    </row>
    <row r="8" spans="1:3" ht="12.75">
      <c r="A8" s="708" t="s">
        <v>1201</v>
      </c>
      <c r="B8" s="709">
        <v>2512</v>
      </c>
      <c r="C8" s="710">
        <f aca="true" t="shared" si="0" ref="C8:C32">ROUNDUP(B8*86190,-3)/1000</f>
        <v>216510</v>
      </c>
    </row>
    <row r="9" spans="1:3" ht="12.75">
      <c r="A9" s="708" t="s">
        <v>1223</v>
      </c>
      <c r="B9" s="709">
        <v>271</v>
      </c>
      <c r="C9" s="710">
        <f t="shared" si="0"/>
        <v>23358</v>
      </c>
    </row>
    <row r="10" spans="1:3" ht="12.75">
      <c r="A10" s="708" t="s">
        <v>0</v>
      </c>
      <c r="B10" s="709">
        <v>16</v>
      </c>
      <c r="C10" s="710">
        <f t="shared" si="0"/>
        <v>1380</v>
      </c>
    </row>
    <row r="11" spans="1:3" ht="12.75">
      <c r="A11" s="708" t="s">
        <v>1</v>
      </c>
      <c r="B11" s="709">
        <v>1167</v>
      </c>
      <c r="C11" s="710">
        <f t="shared" si="0"/>
        <v>100584</v>
      </c>
    </row>
    <row r="12" spans="1:3" ht="12.75">
      <c r="A12" s="708" t="s">
        <v>1239</v>
      </c>
      <c r="B12" s="709">
        <v>424</v>
      </c>
      <c r="C12" s="710">
        <f t="shared" si="0"/>
        <v>36545</v>
      </c>
    </row>
    <row r="13" spans="1:3" ht="12.75">
      <c r="A13" s="708" t="s">
        <v>1242</v>
      </c>
      <c r="B13" s="709">
        <v>92</v>
      </c>
      <c r="C13" s="710">
        <f t="shared" si="0"/>
        <v>7930</v>
      </c>
    </row>
    <row r="14" spans="1:3" ht="12.75">
      <c r="A14" s="708" t="s">
        <v>1246</v>
      </c>
      <c r="B14" s="709">
        <v>71</v>
      </c>
      <c r="C14" s="710">
        <f t="shared" si="0"/>
        <v>6120</v>
      </c>
    </row>
    <row r="15" spans="1:3" ht="12.75">
      <c r="A15" s="708" t="s">
        <v>761</v>
      </c>
      <c r="B15" s="709">
        <v>31</v>
      </c>
      <c r="C15" s="710">
        <f t="shared" si="0"/>
        <v>2672</v>
      </c>
    </row>
    <row r="16" spans="1:3" ht="12.75">
      <c r="A16" s="708" t="s">
        <v>1251</v>
      </c>
      <c r="B16" s="709">
        <v>46</v>
      </c>
      <c r="C16" s="710">
        <f t="shared" si="0"/>
        <v>3965</v>
      </c>
    </row>
    <row r="17" spans="1:3" ht="12.75">
      <c r="A17" s="708" t="s">
        <v>1254</v>
      </c>
      <c r="B17" s="709">
        <v>943</v>
      </c>
      <c r="C17" s="710">
        <f t="shared" si="0"/>
        <v>81278</v>
      </c>
    </row>
    <row r="18" spans="1:3" ht="12.75">
      <c r="A18" s="708" t="s">
        <v>1262</v>
      </c>
      <c r="B18" s="709">
        <v>333</v>
      </c>
      <c r="C18" s="710">
        <f t="shared" si="0"/>
        <v>28702</v>
      </c>
    </row>
    <row r="19" spans="1:3" ht="12.75">
      <c r="A19" s="708" t="s">
        <v>1267</v>
      </c>
      <c r="B19" s="709">
        <v>320</v>
      </c>
      <c r="C19" s="710">
        <f t="shared" si="0"/>
        <v>27581</v>
      </c>
    </row>
    <row r="20" spans="1:3" ht="12.75">
      <c r="A20" s="708" t="s">
        <v>1272</v>
      </c>
      <c r="B20" s="709">
        <v>193</v>
      </c>
      <c r="C20" s="710">
        <f t="shared" si="0"/>
        <v>16635</v>
      </c>
    </row>
    <row r="21" spans="1:3" ht="12.75">
      <c r="A21" s="708" t="s">
        <v>1276</v>
      </c>
      <c r="B21" s="709">
        <v>142</v>
      </c>
      <c r="C21" s="710">
        <f t="shared" si="0"/>
        <v>12239</v>
      </c>
    </row>
    <row r="22" spans="1:3" ht="12.75">
      <c r="A22" s="708" t="s">
        <v>1280</v>
      </c>
      <c r="B22" s="709">
        <v>769</v>
      </c>
      <c r="C22" s="710">
        <f t="shared" si="0"/>
        <v>66281</v>
      </c>
    </row>
    <row r="23" spans="1:3" ht="12.75">
      <c r="A23" s="708" t="s">
        <v>1286</v>
      </c>
      <c r="B23" s="709">
        <v>423</v>
      </c>
      <c r="C23" s="710">
        <f t="shared" si="0"/>
        <v>36459</v>
      </c>
    </row>
    <row r="24" spans="1:3" ht="12.75">
      <c r="A24" s="708" t="s">
        <v>1292</v>
      </c>
      <c r="B24" s="709">
        <v>112</v>
      </c>
      <c r="C24" s="710">
        <f t="shared" si="0"/>
        <v>9654</v>
      </c>
    </row>
    <row r="25" spans="1:3" ht="12.75">
      <c r="A25" s="708" t="s">
        <v>1297</v>
      </c>
      <c r="B25" s="709">
        <v>220</v>
      </c>
      <c r="C25" s="710">
        <f t="shared" si="0"/>
        <v>18962</v>
      </c>
    </row>
    <row r="26" spans="1:3" ht="12.75">
      <c r="A26" s="708" t="s">
        <v>1303</v>
      </c>
      <c r="B26" s="709">
        <v>320</v>
      </c>
      <c r="C26" s="710">
        <f t="shared" si="0"/>
        <v>27581</v>
      </c>
    </row>
    <row r="27" spans="1:3" ht="12.75">
      <c r="A27" s="708" t="s">
        <v>1308</v>
      </c>
      <c r="B27" s="709">
        <v>302</v>
      </c>
      <c r="C27" s="710">
        <f t="shared" si="0"/>
        <v>26030</v>
      </c>
    </row>
    <row r="28" spans="1:5" ht="12.75">
      <c r="A28" s="708" t="s">
        <v>1313</v>
      </c>
      <c r="B28" s="709">
        <v>51</v>
      </c>
      <c r="C28" s="710">
        <f t="shared" si="0"/>
        <v>4396</v>
      </c>
      <c r="E28" s="711"/>
    </row>
    <row r="29" spans="1:3" ht="12.75">
      <c r="A29" s="708" t="s">
        <v>1317</v>
      </c>
      <c r="B29" s="709">
        <v>0</v>
      </c>
      <c r="C29" s="710">
        <f t="shared" si="0"/>
        <v>0</v>
      </c>
    </row>
    <row r="30" spans="1:3" ht="12.75">
      <c r="A30" s="708" t="s">
        <v>2</v>
      </c>
      <c r="B30" s="709">
        <v>3</v>
      </c>
      <c r="C30" s="710">
        <f t="shared" si="0"/>
        <v>259</v>
      </c>
    </row>
    <row r="31" spans="1:3" ht="12.75">
      <c r="A31" s="708" t="s">
        <v>1319</v>
      </c>
      <c r="B31" s="709">
        <v>25</v>
      </c>
      <c r="C31" s="710">
        <f t="shared" si="0"/>
        <v>2155</v>
      </c>
    </row>
    <row r="32" spans="1:3" ht="13.5" thickBot="1">
      <c r="A32" s="712" t="s">
        <v>1320</v>
      </c>
      <c r="B32" s="713">
        <v>0</v>
      </c>
      <c r="C32" s="714">
        <f t="shared" si="0"/>
        <v>0</v>
      </c>
    </row>
    <row r="33" spans="1:3" ht="13.5" thickBot="1">
      <c r="A33" s="715" t="s">
        <v>266</v>
      </c>
      <c r="B33" s="716">
        <f>SUM(B8:B32)</f>
        <v>8786</v>
      </c>
      <c r="C33" s="717">
        <f>SUM(C8:C32)</f>
        <v>757276</v>
      </c>
    </row>
    <row r="35" ht="12.75">
      <c r="A35" s="160" t="s">
        <v>62</v>
      </c>
    </row>
    <row r="36" ht="12.75">
      <c r="A36" s="160" t="s">
        <v>63</v>
      </c>
    </row>
    <row r="37" ht="12.75">
      <c r="A37" s="160" t="s">
        <v>64</v>
      </c>
    </row>
  </sheetData>
  <mergeCells count="2">
    <mergeCell ref="A3:C3"/>
    <mergeCell ref="A1:C1"/>
  </mergeCells>
  <printOptions horizontalCentered="1"/>
  <pageMargins left="0.7874015748031497" right="0.7874015748031497" top="0.984251968503937" bottom="0.984251968503937" header="0.64" footer="0.5118110236220472"/>
  <pageSetup horizontalDpi="600" verticalDpi="600" orientation="portrait" paperSize="9" r:id="rId2"/>
  <headerFooter alignWithMargins="0">
    <oddHeader>&amp;R&amp;"Arial,Kurzíva"Kapitola B.3.I.1
&amp;"Arial,Tučné"Tabulka č. 7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duskovam</dc:creator>
  <cp:keywords/>
  <dc:description/>
  <cp:lastModifiedBy>finkova</cp:lastModifiedBy>
  <cp:lastPrinted>2007-04-11T08:52:30Z</cp:lastPrinted>
  <dcterms:created xsi:type="dcterms:W3CDTF">2005-03-23T13:09:30Z</dcterms:created>
  <dcterms:modified xsi:type="dcterms:W3CDTF">2007-04-11T08:53:03Z</dcterms:modified>
  <cp:category/>
  <cp:version/>
  <cp:contentType/>
  <cp:contentStatus/>
</cp:coreProperties>
</file>