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725" activeTab="0"/>
  </bookViews>
  <sheets>
    <sheet name="Tab.č1" sheetId="1" r:id="rId1"/>
    <sheet name="Tab č.2" sheetId="2" r:id="rId2"/>
    <sheet name="Tab.č3" sheetId="3" r:id="rId3"/>
    <sheet name="Tabč.4" sheetId="4" r:id="rId4"/>
  </sheets>
  <externalReferences>
    <externalReference r:id="rId7"/>
    <externalReference r:id="rId8"/>
  </externalReferences>
  <definedNames>
    <definedName name="_xlnm.Print_Area" localSheetId="1">'Tab č.2'!$A$1:$N$99</definedName>
    <definedName name="_xlnm.Print_Area" localSheetId="0">'Tab.č1'!$A$1:$M$98</definedName>
    <definedName name="_xlnm.Print_Area" localSheetId="2">'Tab.č3'!$A$1:$J$25</definedName>
    <definedName name="_xlnm.Print_Area" localSheetId="3">'Tabč.4'!$A$1:$U$60</definedName>
  </definedNames>
  <calcPr fullCalcOnLoad="1"/>
</workbook>
</file>

<file path=xl/sharedStrings.xml><?xml version="1.0" encoding="utf-8"?>
<sst xmlns="http://schemas.openxmlformats.org/spreadsheetml/2006/main" count="437" uniqueCount="98">
  <si>
    <t>MŠMT, odbor 45</t>
  </si>
  <si>
    <t>Tabulka č. 1</t>
  </si>
  <si>
    <t>Výkony</t>
  </si>
  <si>
    <t>Kraj</t>
  </si>
  <si>
    <t>01/02</t>
  </si>
  <si>
    <t>02/03</t>
  </si>
  <si>
    <t>03/04</t>
  </si>
  <si>
    <t>04/05</t>
  </si>
  <si>
    <t>absol.</t>
  </si>
  <si>
    <t>relat.</t>
  </si>
  <si>
    <t>3 - 5 let</t>
  </si>
  <si>
    <t>6 - 14 let</t>
  </si>
  <si>
    <t>15 - 18 let</t>
  </si>
  <si>
    <t>19 - 21 let</t>
  </si>
  <si>
    <t xml:space="preserve">Hl.m.Praha </t>
  </si>
  <si>
    <t xml:space="preserve">Středoč. 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</si>
  <si>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</si>
  <si>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</si>
  <si>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</si>
  <si>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</si>
  <si>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</si>
  <si>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>Královéhr.</t>
  </si>
  <si>
    <t xml:space="preserve">Pardubický </t>
  </si>
  <si>
    <t>Vysočina:</t>
  </si>
  <si>
    <t>Jihomor.</t>
  </si>
  <si>
    <t xml:space="preserve">Olomoucký </t>
  </si>
  <si>
    <t>Zlínský kraj :</t>
  </si>
  <si>
    <t>Moravskosl.</t>
  </si>
  <si>
    <t>RgŠ celkem</t>
  </si>
  <si>
    <t>Tabulka č. 2</t>
  </si>
  <si>
    <t>Krajské korekční koef. 2004 (1/2 2003)</t>
  </si>
  <si>
    <t>NIV</t>
  </si>
  <si>
    <t>MP+odv.</t>
  </si>
  <si>
    <t>ONIV</t>
  </si>
  <si>
    <t>Zam.</t>
  </si>
  <si>
    <t>celkem</t>
  </si>
  <si>
    <t>tis. Kč</t>
  </si>
  <si>
    <t>Kč/žáka</t>
  </si>
  <si>
    <t>Z./1000ž</t>
  </si>
  <si>
    <t>RgŠ celkem:</t>
  </si>
  <si>
    <t>Tabulka č. 3</t>
  </si>
  <si>
    <t>v tis. Kč</t>
  </si>
  <si>
    <t xml:space="preserve">Závazné ukazatele </t>
  </si>
  <si>
    <t>Orientační ukazatele</t>
  </si>
  <si>
    <t>Závazný uk.</t>
  </si>
  <si>
    <t xml:space="preserve">    Závazné ukazatele</t>
  </si>
  <si>
    <t>Očistěné</t>
  </si>
  <si>
    <t xml:space="preserve">MP </t>
  </si>
  <si>
    <t>z toho:</t>
  </si>
  <si>
    <t xml:space="preserve">Odvody </t>
  </si>
  <si>
    <t>Odvody</t>
  </si>
  <si>
    <t xml:space="preserve">Počet </t>
  </si>
  <si>
    <t>P.</t>
  </si>
  <si>
    <t>MP</t>
  </si>
  <si>
    <t xml:space="preserve">počty </t>
  </si>
  <si>
    <t>platy</t>
  </si>
  <si>
    <t>OON</t>
  </si>
  <si>
    <t>pojistné</t>
  </si>
  <si>
    <t>FKSP</t>
  </si>
  <si>
    <t>zam.</t>
  </si>
  <si>
    <t>č.</t>
  </si>
  <si>
    <t>celk.</t>
  </si>
  <si>
    <t>pojistn.</t>
  </si>
  <si>
    <t xml:space="preserve">zam. </t>
  </si>
  <si>
    <t xml:space="preserve">Středočeský </t>
  </si>
  <si>
    <t>Královéhrad.</t>
  </si>
  <si>
    <t>Vysočina</t>
  </si>
  <si>
    <t>Jihomoravský</t>
  </si>
  <si>
    <t>Jihomorav.</t>
  </si>
  <si>
    <t xml:space="preserve">Zlínský kraj </t>
  </si>
  <si>
    <t>Celkem:</t>
  </si>
  <si>
    <t>CELKEM :</t>
  </si>
  <si>
    <t>Tabulka č. 4</t>
  </si>
  <si>
    <t>ZU</t>
  </si>
  <si>
    <t>v tis.Kč</t>
  </si>
  <si>
    <t xml:space="preserve"> v relativním vyjádření</t>
  </si>
  <si>
    <t xml:space="preserve"> v absolutním vyjádření </t>
  </si>
  <si>
    <t>Královéhradecký</t>
  </si>
  <si>
    <t>Moravskoslezský</t>
  </si>
  <si>
    <t>Zlínský kraj</t>
  </si>
  <si>
    <t>Změna 05/06 oproti 04/05</t>
  </si>
  <si>
    <t>05/06</t>
  </si>
  <si>
    <t>Jednotkové výdaje =  RN 2006</t>
  </si>
  <si>
    <t>3 - 18 let v KZÚV</t>
  </si>
  <si>
    <t>Příloha 1</t>
  </si>
  <si>
    <t>06/07</t>
  </si>
  <si>
    <t>Změna 06/07 oproti 05/06</t>
  </si>
  <si>
    <t>Změna 06/07 oproti 01/02</t>
  </si>
  <si>
    <t>Porovnání  normativního rozpisu 2007 k rozpočtu 2006</t>
  </si>
  <si>
    <t>Normativní rozpis rozpočtu RgŠ územně správních celků na rok 2007</t>
  </si>
  <si>
    <t>Republikové normativy 2007</t>
  </si>
  <si>
    <t>k čj.28 956/06-45</t>
  </si>
  <si>
    <t>Porovnání výkonů krajských a obecních škol v jednotlivých věkových kategoriích                                              v letech 2001/02 - 2006/07</t>
  </si>
  <si>
    <t>Normativní rozpis rozpočtu 2007</t>
  </si>
  <si>
    <t>Normativní rozpis výdajů RgŠ ÚSC pomocí republikových normativů pro rok 2007</t>
  </si>
  <si>
    <t>Porovnání normativního rozpisu rozpočtu RgŠ ÚSC roku 2007 oproti roku 2006</t>
  </si>
  <si>
    <t>k čj. 28 956/06-45</t>
  </si>
  <si>
    <t>Normativní rozpis rozpočtu RgŠ územně správních celků na rok 2006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</si>
</sst>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0.0000"/>
    <numFmt numFmtId="168" formatCode="#,##0.000"/>
    <numFmt numFmtId="169" formatCode="#,##0.0000"/>
    <numFmt numFmtId="170" formatCode="#,##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00"/>
    <numFmt numFmtId="175" formatCode="0.00000"/>
    <numFmt numFmtId="176" formatCode="0.0000000"/>
    <numFmt numFmtId="177" formatCode="#,##0.000000"/>
    <numFmt numFmtId="178" formatCode="#,##0.0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10"/>
      <name val="Arial Narrow"/>
      <family val="0"/>
    </font>
    <font>
      <b/>
      <i/>
      <sz val="15"/>
      <name val="Arial CE"/>
      <family val="0"/>
    </font>
    <font>
      <i/>
      <sz val="15"/>
      <name val="Arial CE"/>
      <family val="0"/>
    </font>
    <font>
      <b/>
      <sz val="18"/>
      <name val="Arial"/>
      <family val="2"/>
    </font>
    <font>
      <b/>
      <sz val="25"/>
      <name val="Arial"/>
      <family val="2"/>
    </font>
    <font>
      <b/>
      <sz val="15"/>
      <name val="Arial CE"/>
      <family val="2"/>
    </font>
    <font>
      <sz val="20"/>
      <name val="Arial CE"/>
      <family val="2"/>
    </font>
    <font>
      <b/>
      <sz val="22"/>
      <name val="Arial CE"/>
      <family val="2"/>
    </font>
    <font>
      <sz val="22"/>
      <name val="Arial"/>
      <family val="0"/>
    </font>
    <font>
      <b/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8"/>
      <name val="Arial CE"/>
      <family val="0"/>
    </font>
    <font>
      <b/>
      <sz val="18"/>
      <name val="Arial CE"/>
      <family val="2"/>
    </font>
    <font>
      <b/>
      <sz val="10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sz val="8"/>
      <name val="Arial"/>
      <family val="0"/>
    </font>
    <font>
      <b/>
      <sz val="30"/>
      <name val="Arial CE"/>
      <family val="0"/>
    </font>
    <font>
      <sz val="15"/>
      <name val="Arial CE"/>
      <family val="2"/>
    </font>
    <font>
      <b/>
      <sz val="15"/>
      <name val="Arial"/>
      <family val="2"/>
    </font>
    <font>
      <b/>
      <u val="single"/>
      <sz val="30"/>
      <name val="Arial CE"/>
      <family val="0"/>
    </font>
    <font>
      <sz val="14"/>
      <name val="Arial CE"/>
      <family val="0"/>
    </font>
    <font>
      <b/>
      <sz val="30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5" fillId="0" borderId="0" xfId="20" applyFont="1">
      <alignment/>
      <protection/>
    </xf>
    <xf numFmtId="0" fontId="0" fillId="0" borderId="0" xfId="0" applyFill="1" applyAlignment="1">
      <alignment/>
    </xf>
    <xf numFmtId="0" fontId="6" fillId="0" borderId="0" xfId="20" applyFont="1">
      <alignment/>
      <protection/>
    </xf>
    <xf numFmtId="0" fontId="7" fillId="0" borderId="0" xfId="0" applyFont="1" applyAlignment="1">
      <alignment horizontal="right"/>
    </xf>
    <xf numFmtId="0" fontId="2" fillId="0" borderId="0" xfId="20" applyFont="1">
      <alignment/>
      <protection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/>
    </xf>
    <xf numFmtId="49" fontId="9" fillId="0" borderId="2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right"/>
    </xf>
    <xf numFmtId="4" fontId="10" fillId="0" borderId="4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right"/>
    </xf>
    <xf numFmtId="4" fontId="10" fillId="0" borderId="5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168" fontId="11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168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8" fontId="0" fillId="0" borderId="0" xfId="0" applyNumberFormat="1" applyAlignment="1">
      <alignment/>
    </xf>
    <xf numFmtId="3" fontId="14" fillId="2" borderId="0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right"/>
    </xf>
    <xf numFmtId="4" fontId="15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3" fontId="14" fillId="2" borderId="0" xfId="0" applyNumberFormat="1" applyFont="1" applyFill="1" applyBorder="1" applyAlignment="1">
      <alignment horizontal="right"/>
    </xf>
    <xf numFmtId="168" fontId="14" fillId="2" borderId="0" xfId="0" applyNumberFormat="1" applyFont="1" applyFill="1" applyBorder="1" applyAlignment="1">
      <alignment horizontal="right"/>
    </xf>
    <xf numFmtId="4" fontId="14" fillId="2" borderId="0" xfId="0" applyNumberFormat="1" applyFont="1" applyFill="1" applyBorder="1" applyAlignment="1">
      <alignment horizontal="right"/>
    </xf>
    <xf numFmtId="0" fontId="2" fillId="0" borderId="0" xfId="20">
      <alignment/>
      <protection/>
    </xf>
    <xf numFmtId="0" fontId="2" fillId="2" borderId="0" xfId="20" applyFill="1">
      <alignment/>
      <protection/>
    </xf>
    <xf numFmtId="0" fontId="2" fillId="0" borderId="0" xfId="20" applyBorder="1">
      <alignment/>
      <protection/>
    </xf>
    <xf numFmtId="3" fontId="2" fillId="0" borderId="0" xfId="20" applyNumberFormat="1">
      <alignment/>
      <protection/>
    </xf>
    <xf numFmtId="0" fontId="14" fillId="0" borderId="2" xfId="20" applyFont="1" applyBorder="1">
      <alignment/>
      <protection/>
    </xf>
    <xf numFmtId="0" fontId="17" fillId="2" borderId="2" xfId="20" applyFont="1" applyFill="1" applyBorder="1" applyAlignment="1">
      <alignment horizontal="center"/>
      <protection/>
    </xf>
    <xf numFmtId="0" fontId="2" fillId="2" borderId="6" xfId="20" applyFill="1" applyBorder="1">
      <alignment/>
      <protection/>
    </xf>
    <xf numFmtId="49" fontId="17" fillId="2" borderId="7" xfId="20" applyNumberFormat="1" applyFont="1" applyFill="1" applyBorder="1" applyAlignment="1">
      <alignment horizontal="center"/>
      <protection/>
    </xf>
    <xf numFmtId="0" fontId="18" fillId="2" borderId="8" xfId="20" applyFont="1" applyFill="1" applyBorder="1">
      <alignment/>
      <protection/>
    </xf>
    <xf numFmtId="3" fontId="17" fillId="2" borderId="9" xfId="20" applyNumberFormat="1" applyFont="1" applyFill="1" applyBorder="1" applyAlignment="1">
      <alignment horizontal="center"/>
      <protection/>
    </xf>
    <xf numFmtId="0" fontId="18" fillId="2" borderId="10" xfId="20" applyFont="1" applyFill="1" applyBorder="1">
      <alignment/>
      <protection/>
    </xf>
    <xf numFmtId="3" fontId="10" fillId="2" borderId="4" xfId="0" applyNumberFormat="1" applyFont="1" applyFill="1" applyBorder="1" applyAlignment="1">
      <alignment horizontal="right"/>
    </xf>
    <xf numFmtId="3" fontId="10" fillId="2" borderId="5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 horizontal="right"/>
    </xf>
    <xf numFmtId="3" fontId="2" fillId="2" borderId="0" xfId="20" applyNumberFormat="1" applyFill="1">
      <alignment/>
      <protection/>
    </xf>
    <xf numFmtId="164" fontId="2" fillId="0" borderId="0" xfId="20" applyNumberFormat="1">
      <alignment/>
      <protection/>
    </xf>
    <xf numFmtId="166" fontId="2" fillId="0" borderId="0" xfId="20" applyNumberFormat="1">
      <alignment/>
      <protection/>
    </xf>
    <xf numFmtId="164" fontId="2" fillId="2" borderId="0" xfId="20" applyNumberFormat="1" applyFill="1">
      <alignment/>
      <protection/>
    </xf>
    <xf numFmtId="0" fontId="2" fillId="0" borderId="0" xfId="20" applyFont="1" applyBorder="1">
      <alignment/>
      <protection/>
    </xf>
    <xf numFmtId="0" fontId="2" fillId="2" borderId="0" xfId="20" applyFill="1" applyBorder="1">
      <alignment/>
      <protection/>
    </xf>
    <xf numFmtId="0" fontId="2" fillId="2" borderId="0" xfId="20" applyFont="1" applyFill="1" applyBorder="1">
      <alignment/>
      <protection/>
    </xf>
    <xf numFmtId="0" fontId="2" fillId="2" borderId="0" xfId="20" applyFill="1" applyBorder="1" applyAlignment="1">
      <alignment horizontal="center"/>
      <protection/>
    </xf>
    <xf numFmtId="3" fontId="15" fillId="2" borderId="0" xfId="20" applyNumberFormat="1" applyFont="1" applyFill="1" applyBorder="1">
      <alignment/>
      <protection/>
    </xf>
    <xf numFmtId="3" fontId="14" fillId="0" borderId="0" xfId="20" applyNumberFormat="1" applyFont="1" applyBorder="1">
      <alignment/>
      <protection/>
    </xf>
    <xf numFmtId="3" fontId="14" fillId="2" borderId="0" xfId="20" applyNumberFormat="1" applyFont="1" applyFill="1" applyBorder="1">
      <alignment/>
      <protection/>
    </xf>
    <xf numFmtId="164" fontId="14" fillId="0" borderId="0" xfId="20" applyNumberFormat="1" applyFont="1" applyBorder="1">
      <alignment/>
      <protection/>
    </xf>
    <xf numFmtId="0" fontId="2" fillId="0" borderId="11" xfId="20" applyFont="1" applyBorder="1">
      <alignment/>
      <protection/>
    </xf>
    <xf numFmtId="0" fontId="2" fillId="0" borderId="11" xfId="20" applyBorder="1">
      <alignment/>
      <protection/>
    </xf>
    <xf numFmtId="3" fontId="14" fillId="3" borderId="12" xfId="0" applyNumberFormat="1" applyFont="1" applyFill="1" applyBorder="1" applyAlignment="1">
      <alignment/>
    </xf>
    <xf numFmtId="0" fontId="2" fillId="0" borderId="13" xfId="20" applyBorder="1">
      <alignment/>
      <protection/>
    </xf>
    <xf numFmtId="0" fontId="16" fillId="0" borderId="0" xfId="20" applyFont="1">
      <alignment/>
      <protection/>
    </xf>
    <xf numFmtId="0" fontId="2" fillId="0" borderId="2" xfId="20" applyBorder="1">
      <alignment/>
      <protection/>
    </xf>
    <xf numFmtId="0" fontId="16" fillId="0" borderId="14" xfId="20" applyFont="1" applyBorder="1">
      <alignment/>
      <protection/>
    </xf>
    <xf numFmtId="0" fontId="16" fillId="0" borderId="11" xfId="20" applyFont="1" applyBorder="1">
      <alignment/>
      <protection/>
    </xf>
    <xf numFmtId="0" fontId="16" fillId="0" borderId="13" xfId="20" applyFont="1" applyBorder="1">
      <alignment/>
      <protection/>
    </xf>
    <xf numFmtId="0" fontId="16" fillId="0" borderId="1" xfId="20" applyFont="1" applyBorder="1">
      <alignment/>
      <protection/>
    </xf>
    <xf numFmtId="0" fontId="2" fillId="0" borderId="7" xfId="20" applyBorder="1">
      <alignment/>
      <protection/>
    </xf>
    <xf numFmtId="3" fontId="14" fillId="0" borderId="7" xfId="20" applyNumberFormat="1" applyFont="1" applyFill="1" applyBorder="1">
      <alignment/>
      <protection/>
    </xf>
    <xf numFmtId="0" fontId="16" fillId="0" borderId="0" xfId="20" applyFont="1" applyBorder="1" applyAlignment="1">
      <alignment horizontal="center"/>
      <protection/>
    </xf>
    <xf numFmtId="0" fontId="16" fillId="0" borderId="2" xfId="20" applyFont="1" applyBorder="1" applyAlignment="1">
      <alignment horizontal="center"/>
      <protection/>
    </xf>
    <xf numFmtId="0" fontId="16" fillId="0" borderId="12" xfId="20" applyFont="1" applyBorder="1" applyAlignment="1">
      <alignment horizontal="center"/>
      <protection/>
    </xf>
    <xf numFmtId="0" fontId="16" fillId="0" borderId="2" xfId="20" applyFont="1" applyBorder="1">
      <alignment/>
      <protection/>
    </xf>
    <xf numFmtId="3" fontId="14" fillId="0" borderId="0" xfId="20" applyNumberFormat="1" applyFont="1" applyFill="1" applyBorder="1">
      <alignment/>
      <protection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14" fillId="3" borderId="15" xfId="0" applyNumberFormat="1" applyFont="1" applyFill="1" applyBorder="1" applyAlignment="1">
      <alignment/>
    </xf>
    <xf numFmtId="3" fontId="14" fillId="3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9" fillId="0" borderId="0" xfId="20" applyFont="1" applyBorder="1">
      <alignment/>
      <protection/>
    </xf>
    <xf numFmtId="0" fontId="16" fillId="0" borderId="0" xfId="20" applyFont="1" applyBorder="1">
      <alignment/>
      <protection/>
    </xf>
    <xf numFmtId="0" fontId="16" fillId="0" borderId="0" xfId="20" applyFont="1" applyBorder="1" applyAlignment="1">
      <alignment/>
      <protection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6" fillId="0" borderId="0" xfId="20" applyFont="1" applyBorder="1" applyAlignment="1">
      <alignment horizontal="left"/>
      <protection/>
    </xf>
    <xf numFmtId="0" fontId="8" fillId="0" borderId="0" xfId="0" applyFont="1" applyAlignment="1">
      <alignment horizontal="right"/>
    </xf>
    <xf numFmtId="3" fontId="14" fillId="3" borderId="16" xfId="0" applyNumberFormat="1" applyFont="1" applyFill="1" applyBorder="1" applyAlignment="1">
      <alignment/>
    </xf>
    <xf numFmtId="3" fontId="14" fillId="3" borderId="17" xfId="0" applyNumberFormat="1" applyFont="1" applyFill="1" applyBorder="1" applyAlignment="1">
      <alignment/>
    </xf>
    <xf numFmtId="164" fontId="2" fillId="0" borderId="11" xfId="20" applyNumberFormat="1" applyBorder="1">
      <alignment/>
      <protection/>
    </xf>
    <xf numFmtId="3" fontId="14" fillId="0" borderId="11" xfId="0" applyNumberFormat="1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21" fillId="2" borderId="13" xfId="0" applyFont="1" applyFill="1" applyBorder="1" applyAlignment="1">
      <alignment/>
    </xf>
    <xf numFmtId="0" fontId="9" fillId="0" borderId="2" xfId="0" applyFont="1" applyBorder="1" applyAlignment="1">
      <alignment/>
    </xf>
    <xf numFmtId="0" fontId="24" fillId="0" borderId="18" xfId="0" applyFont="1" applyBorder="1" applyAlignment="1">
      <alignment/>
    </xf>
    <xf numFmtId="3" fontId="9" fillId="2" borderId="14" xfId="0" applyNumberFormat="1" applyFont="1" applyFill="1" applyBorder="1" applyAlignment="1">
      <alignment/>
    </xf>
    <xf numFmtId="3" fontId="24" fillId="2" borderId="11" xfId="0" applyNumberFormat="1" applyFont="1" applyFill="1" applyBorder="1" applyAlignment="1">
      <alignment/>
    </xf>
    <xf numFmtId="3" fontId="9" fillId="2" borderId="11" xfId="0" applyNumberFormat="1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24" fillId="2" borderId="2" xfId="20" applyFont="1" applyFill="1" applyBorder="1">
      <alignment/>
      <protection/>
    </xf>
    <xf numFmtId="0" fontId="24" fillId="0" borderId="0" xfId="20" applyFont="1">
      <alignment/>
      <protection/>
    </xf>
    <xf numFmtId="0" fontId="9" fillId="0" borderId="7" xfId="0" applyFont="1" applyBorder="1" applyAlignment="1">
      <alignment/>
    </xf>
    <xf numFmtId="0" fontId="9" fillId="0" borderId="19" xfId="0" applyFont="1" applyBorder="1" applyAlignment="1">
      <alignment/>
    </xf>
    <xf numFmtId="3" fontId="9" fillId="2" borderId="7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 horizontal="center"/>
    </xf>
    <xf numFmtId="3" fontId="9" fillId="2" borderId="20" xfId="0" applyNumberFormat="1" applyFont="1" applyFill="1" applyBorder="1" applyAlignment="1">
      <alignment horizontal="center"/>
    </xf>
    <xf numFmtId="3" fontId="9" fillId="2" borderId="21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0" fontId="9" fillId="2" borderId="7" xfId="20" applyFont="1" applyFill="1" applyBorder="1">
      <alignment/>
      <protection/>
    </xf>
    <xf numFmtId="0" fontId="9" fillId="0" borderId="3" xfId="0" applyFont="1" applyBorder="1" applyAlignment="1">
      <alignment/>
    </xf>
    <xf numFmtId="0" fontId="24" fillId="0" borderId="22" xfId="0" applyFont="1" applyBorder="1" applyAlignment="1">
      <alignment/>
    </xf>
    <xf numFmtId="3" fontId="9" fillId="2" borderId="3" xfId="0" applyNumberFormat="1" applyFont="1" applyFill="1" applyBorder="1" applyAlignment="1">
      <alignment/>
    </xf>
    <xf numFmtId="3" fontId="9" fillId="2" borderId="3" xfId="0" applyNumberFormat="1" applyFont="1" applyFill="1" applyBorder="1" applyAlignment="1">
      <alignment horizontal="center"/>
    </xf>
    <xf numFmtId="3" fontId="9" fillId="2" borderId="20" xfId="0" applyNumberFormat="1" applyFont="1" applyFill="1" applyBorder="1" applyAlignment="1">
      <alignment/>
    </xf>
    <xf numFmtId="0" fontId="9" fillId="2" borderId="3" xfId="20" applyFont="1" applyFill="1" applyBorder="1">
      <alignment/>
      <protection/>
    </xf>
    <xf numFmtId="3" fontId="9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4" fontId="9" fillId="2" borderId="24" xfId="0" applyNumberFormat="1" applyFont="1" applyFill="1" applyBorder="1" applyAlignment="1">
      <alignment/>
    </xf>
    <xf numFmtId="3" fontId="9" fillId="2" borderId="24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4" fontId="9" fillId="2" borderId="17" xfId="0" applyNumberFormat="1" applyFont="1" applyFill="1" applyBorder="1" applyAlignment="1">
      <alignment/>
    </xf>
    <xf numFmtId="0" fontId="24" fillId="2" borderId="0" xfId="20" applyFont="1" applyFill="1">
      <alignment/>
      <protection/>
    </xf>
    <xf numFmtId="3" fontId="9" fillId="2" borderId="17" xfId="0" applyNumberFormat="1" applyFont="1" applyFill="1" applyBorder="1" applyAlignment="1">
      <alignment/>
    </xf>
    <xf numFmtId="3" fontId="24" fillId="2" borderId="0" xfId="20" applyNumberFormat="1" applyFont="1" applyFill="1">
      <alignment/>
      <protection/>
    </xf>
    <xf numFmtId="0" fontId="9" fillId="0" borderId="29" xfId="20" applyFont="1" applyBorder="1">
      <alignment/>
      <protection/>
    </xf>
    <xf numFmtId="0" fontId="9" fillId="0" borderId="15" xfId="20" applyFont="1" applyBorder="1">
      <alignment/>
      <protection/>
    </xf>
    <xf numFmtId="3" fontId="9" fillId="2" borderId="15" xfId="0" applyNumberFormat="1" applyFont="1" applyFill="1" applyBorder="1" applyAlignment="1">
      <alignment/>
    </xf>
    <xf numFmtId="0" fontId="24" fillId="0" borderId="2" xfId="20" applyFont="1" applyBorder="1">
      <alignment/>
      <protection/>
    </xf>
    <xf numFmtId="0" fontId="9" fillId="0" borderId="2" xfId="20" applyFont="1" applyBorder="1">
      <alignment/>
      <protection/>
    </xf>
    <xf numFmtId="0" fontId="9" fillId="0" borderId="14" xfId="20" applyFont="1" applyBorder="1">
      <alignment/>
      <protection/>
    </xf>
    <xf numFmtId="0" fontId="9" fillId="0" borderId="11" xfId="20" applyFont="1" applyBorder="1">
      <alignment/>
      <protection/>
    </xf>
    <xf numFmtId="0" fontId="9" fillId="0" borderId="13" xfId="20" applyFont="1" applyBorder="1">
      <alignment/>
      <protection/>
    </xf>
    <xf numFmtId="0" fontId="9" fillId="0" borderId="1" xfId="20" applyFont="1" applyBorder="1">
      <alignment/>
      <protection/>
    </xf>
    <xf numFmtId="0" fontId="24" fillId="0" borderId="0" xfId="20" applyFont="1">
      <alignment/>
      <protection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" xfId="20" applyFont="1" applyBorder="1">
      <alignment/>
      <protection/>
    </xf>
    <xf numFmtId="0" fontId="24" fillId="0" borderId="7" xfId="20" applyFont="1" applyBorder="1">
      <alignment/>
      <protection/>
    </xf>
    <xf numFmtId="3" fontId="9" fillId="0" borderId="7" xfId="20" applyNumberFormat="1" applyFont="1" applyFill="1" applyBorder="1">
      <alignment/>
      <protection/>
    </xf>
    <xf numFmtId="0" fontId="9" fillId="0" borderId="0" xfId="20" applyFont="1" applyBorder="1" applyAlignment="1">
      <alignment horizontal="center"/>
      <protection/>
    </xf>
    <xf numFmtId="0" fontId="9" fillId="0" borderId="2" xfId="20" applyFont="1" applyBorder="1" applyAlignment="1">
      <alignment horizontal="center"/>
      <protection/>
    </xf>
    <xf numFmtId="0" fontId="9" fillId="0" borderId="12" xfId="20" applyFont="1" applyBorder="1" applyAlignment="1">
      <alignment horizontal="center"/>
      <protection/>
    </xf>
    <xf numFmtId="3" fontId="9" fillId="0" borderId="7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/>
    </xf>
    <xf numFmtId="0" fontId="9" fillId="0" borderId="7" xfId="20" applyFont="1" applyBorder="1">
      <alignment/>
      <protection/>
    </xf>
    <xf numFmtId="0" fontId="24" fillId="0" borderId="3" xfId="20" applyFont="1" applyBorder="1">
      <alignment/>
      <protection/>
    </xf>
    <xf numFmtId="3" fontId="9" fillId="0" borderId="9" xfId="20" applyNumberFormat="1" applyFont="1" applyFill="1" applyBorder="1">
      <alignment/>
      <protection/>
    </xf>
    <xf numFmtId="0" fontId="9" fillId="0" borderId="30" xfId="20" applyFont="1" applyBorder="1" applyAlignment="1">
      <alignment horizontal="center"/>
      <protection/>
    </xf>
    <xf numFmtId="0" fontId="9" fillId="0" borderId="9" xfId="20" applyFont="1" applyBorder="1" applyAlignment="1">
      <alignment horizontal="center"/>
      <protection/>
    </xf>
    <xf numFmtId="0" fontId="9" fillId="0" borderId="30" xfId="20" applyFont="1" applyBorder="1">
      <alignment/>
      <protection/>
    </xf>
    <xf numFmtId="0" fontId="9" fillId="0" borderId="4" xfId="20" applyFont="1" applyBorder="1">
      <alignment/>
      <protection/>
    </xf>
    <xf numFmtId="0" fontId="9" fillId="0" borderId="31" xfId="20" applyFont="1" applyBorder="1" applyAlignment="1">
      <alignment horizontal="center"/>
      <protection/>
    </xf>
    <xf numFmtId="0" fontId="9" fillId="0" borderId="3" xfId="20" applyFont="1" applyBorder="1" applyAlignment="1">
      <alignment horizontal="center"/>
      <protection/>
    </xf>
    <xf numFmtId="3" fontId="9" fillId="0" borderId="20" xfId="0" applyNumberFormat="1" applyFont="1" applyFill="1" applyBorder="1" applyAlignment="1">
      <alignment/>
    </xf>
    <xf numFmtId="0" fontId="9" fillId="0" borderId="3" xfId="20" applyFont="1" applyBorder="1">
      <alignment/>
      <protection/>
    </xf>
    <xf numFmtId="3" fontId="9" fillId="2" borderId="1" xfId="20" applyNumberFormat="1" applyFont="1" applyFill="1" applyBorder="1">
      <alignment/>
      <protection/>
    </xf>
    <xf numFmtId="3" fontId="24" fillId="0" borderId="0" xfId="20" applyNumberFormat="1" applyFont="1">
      <alignment/>
      <protection/>
    </xf>
    <xf numFmtId="3" fontId="9" fillId="2" borderId="24" xfId="0" applyNumberFormat="1" applyFont="1" applyFill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164" fontId="25" fillId="0" borderId="4" xfId="0" applyNumberFormat="1" applyFont="1" applyBorder="1" applyAlignment="1">
      <alignment/>
    </xf>
    <xf numFmtId="3" fontId="9" fillId="2" borderId="2" xfId="20" applyNumberFormat="1" applyFont="1" applyFill="1" applyBorder="1">
      <alignment/>
      <protection/>
    </xf>
    <xf numFmtId="164" fontId="25" fillId="0" borderId="5" xfId="0" applyNumberFormat="1" applyFont="1" applyBorder="1" applyAlignment="1">
      <alignment/>
    </xf>
    <xf numFmtId="0" fontId="9" fillId="2" borderId="2" xfId="20" applyFont="1" applyFill="1" applyBorder="1">
      <alignment/>
      <protection/>
    </xf>
    <xf numFmtId="164" fontId="25" fillId="0" borderId="33" xfId="0" applyNumberFormat="1" applyFont="1" applyBorder="1" applyAlignment="1">
      <alignment/>
    </xf>
    <xf numFmtId="3" fontId="9" fillId="2" borderId="0" xfId="20" applyNumberFormat="1" applyFont="1" applyFill="1" applyBorder="1">
      <alignment/>
      <protection/>
    </xf>
    <xf numFmtId="3" fontId="9" fillId="0" borderId="0" xfId="20" applyNumberFormat="1" applyFont="1" applyBorder="1">
      <alignment/>
      <protection/>
    </xf>
    <xf numFmtId="164" fontId="9" fillId="0" borderId="0" xfId="20" applyNumberFormat="1" applyFont="1" applyBorder="1">
      <alignment/>
      <protection/>
    </xf>
    <xf numFmtId="0" fontId="9" fillId="2" borderId="14" xfId="20" applyFont="1" applyFill="1" applyBorder="1">
      <alignment/>
      <protection/>
    </xf>
    <xf numFmtId="3" fontId="9" fillId="0" borderId="15" xfId="20" applyNumberFormat="1" applyFont="1" applyBorder="1">
      <alignment/>
      <protection/>
    </xf>
    <xf numFmtId="164" fontId="9" fillId="0" borderId="34" xfId="20" applyNumberFormat="1" applyFont="1" applyBorder="1">
      <alignment/>
      <protection/>
    </xf>
    <xf numFmtId="0" fontId="9" fillId="0" borderId="29" xfId="20" applyFont="1" applyBorder="1">
      <alignment/>
      <protection/>
    </xf>
    <xf numFmtId="0" fontId="9" fillId="0" borderId="15" xfId="20" applyFont="1" applyBorder="1">
      <alignment/>
      <protection/>
    </xf>
    <xf numFmtId="0" fontId="9" fillId="2" borderId="0" xfId="20" applyFont="1" applyFill="1" applyBorder="1">
      <alignment/>
      <protection/>
    </xf>
    <xf numFmtId="0" fontId="26" fillId="0" borderId="0" xfId="20" applyFont="1">
      <alignment/>
      <protection/>
    </xf>
    <xf numFmtId="0" fontId="8" fillId="2" borderId="1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64" fontId="2" fillId="0" borderId="0" xfId="20" applyNumberFormat="1" applyBorder="1">
      <alignment/>
      <protection/>
    </xf>
    <xf numFmtId="164" fontId="9" fillId="2" borderId="24" xfId="0" applyNumberFormat="1" applyFont="1" applyFill="1" applyBorder="1" applyAlignment="1">
      <alignment/>
    </xf>
    <xf numFmtId="164" fontId="9" fillId="2" borderId="17" xfId="0" applyNumberFormat="1" applyFont="1" applyFill="1" applyBorder="1" applyAlignment="1">
      <alignment/>
    </xf>
    <xf numFmtId="4" fontId="24" fillId="2" borderId="0" xfId="20" applyNumberFormat="1" applyFont="1" applyFill="1">
      <alignment/>
      <protection/>
    </xf>
    <xf numFmtId="4" fontId="9" fillId="2" borderId="15" xfId="0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14" fillId="0" borderId="0" xfId="20" applyFont="1" applyAlignment="1">
      <alignment horizontal="right"/>
      <protection/>
    </xf>
    <xf numFmtId="0" fontId="18" fillId="0" borderId="14" xfId="20" applyFont="1" applyBorder="1">
      <alignment/>
      <protection/>
    </xf>
    <xf numFmtId="0" fontId="18" fillId="2" borderId="14" xfId="20" applyFont="1" applyFill="1" applyBorder="1">
      <alignment/>
      <protection/>
    </xf>
    <xf numFmtId="0" fontId="14" fillId="2" borderId="14" xfId="20" applyFont="1" applyFill="1" applyBorder="1">
      <alignment/>
      <protection/>
    </xf>
    <xf numFmtId="0" fontId="16" fillId="0" borderId="7" xfId="20" applyFont="1" applyBorder="1" applyAlignment="1">
      <alignment horizontal="center"/>
      <protection/>
    </xf>
    <xf numFmtId="0" fontId="16" fillId="0" borderId="20" xfId="20" applyFont="1" applyBorder="1">
      <alignment/>
      <protection/>
    </xf>
    <xf numFmtId="0" fontId="15" fillId="0" borderId="0" xfId="20" applyFont="1" applyBorder="1">
      <alignment/>
      <protection/>
    </xf>
    <xf numFmtId="3" fontId="14" fillId="0" borderId="0" xfId="20" applyNumberFormat="1" applyFont="1" applyFill="1" applyBorder="1">
      <alignment/>
      <protection/>
    </xf>
    <xf numFmtId="3" fontId="14" fillId="0" borderId="0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14" fillId="0" borderId="0" xfId="20" applyFont="1" applyFill="1" applyBorder="1">
      <alignment/>
      <protection/>
    </xf>
    <xf numFmtId="3" fontId="0" fillId="0" borderId="0" xfId="0" applyNumberFormat="1" applyBorder="1" applyAlignment="1">
      <alignment/>
    </xf>
    <xf numFmtId="3" fontId="14" fillId="2" borderId="26" xfId="20" applyNumberFormat="1" applyFont="1" applyFill="1" applyBorder="1">
      <alignment/>
      <protection/>
    </xf>
    <xf numFmtId="3" fontId="14" fillId="2" borderId="15" xfId="20" applyNumberFormat="1" applyFont="1" applyFill="1" applyBorder="1">
      <alignment/>
      <protection/>
    </xf>
    <xf numFmtId="4" fontId="2" fillId="0" borderId="0" xfId="20" applyNumberFormat="1">
      <alignment/>
      <protection/>
    </xf>
    <xf numFmtId="164" fontId="9" fillId="2" borderId="34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3" fontId="1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5" fillId="2" borderId="0" xfId="20" applyFont="1" applyFill="1">
      <alignment/>
      <protection/>
    </xf>
    <xf numFmtId="0" fontId="6" fillId="2" borderId="0" xfId="20" applyFont="1" applyFill="1">
      <alignment/>
      <protection/>
    </xf>
    <xf numFmtId="0" fontId="8" fillId="2" borderId="0" xfId="0" applyFont="1" applyFill="1" applyAlignment="1">
      <alignment horizontal="right"/>
    </xf>
    <xf numFmtId="0" fontId="2" fillId="2" borderId="0" xfId="20" applyFont="1" applyFill="1">
      <alignment/>
      <protection/>
    </xf>
    <xf numFmtId="0" fontId="23" fillId="2" borderId="0" xfId="20" applyFont="1" applyFill="1">
      <alignment/>
      <protection/>
    </xf>
    <xf numFmtId="0" fontId="14" fillId="2" borderId="2" xfId="20" applyFont="1" applyFill="1" applyBorder="1">
      <alignment/>
      <protection/>
    </xf>
    <xf numFmtId="0" fontId="13" fillId="2" borderId="35" xfId="20" applyFont="1" applyFill="1" applyBorder="1">
      <alignment/>
      <protection/>
    </xf>
    <xf numFmtId="0" fontId="2" fillId="2" borderId="36" xfId="20" applyFill="1" applyBorder="1">
      <alignment/>
      <protection/>
    </xf>
    <xf numFmtId="0" fontId="13" fillId="2" borderId="6" xfId="20" applyFont="1" applyFill="1" applyBorder="1">
      <alignment/>
      <protection/>
    </xf>
    <xf numFmtId="0" fontId="16" fillId="2" borderId="6" xfId="20" applyFont="1" applyFill="1" applyBorder="1">
      <alignment/>
      <protection/>
    </xf>
    <xf numFmtId="0" fontId="16" fillId="2" borderId="36" xfId="20" applyFont="1" applyFill="1" applyBorder="1">
      <alignment/>
      <protection/>
    </xf>
    <xf numFmtId="3" fontId="18" fillId="2" borderId="7" xfId="20" applyNumberFormat="1" applyFont="1" applyFill="1" applyBorder="1">
      <alignment/>
      <protection/>
    </xf>
    <xf numFmtId="0" fontId="18" fillId="2" borderId="37" xfId="20" applyFont="1" applyFill="1" applyBorder="1">
      <alignment/>
      <protection/>
    </xf>
    <xf numFmtId="0" fontId="18" fillId="2" borderId="38" xfId="20" applyFont="1" applyFill="1" applyBorder="1">
      <alignment/>
      <protection/>
    </xf>
    <xf numFmtId="0" fontId="18" fillId="2" borderId="39" xfId="20" applyFont="1" applyFill="1" applyBorder="1">
      <alignment/>
      <protection/>
    </xf>
    <xf numFmtId="0" fontId="0" fillId="2" borderId="0" xfId="0" applyFill="1" applyAlignment="1">
      <alignment horizontal="center"/>
    </xf>
    <xf numFmtId="0" fontId="16" fillId="2" borderId="38" xfId="20" applyFont="1" applyFill="1" applyBorder="1">
      <alignment/>
      <protection/>
    </xf>
    <xf numFmtId="3" fontId="14" fillId="2" borderId="9" xfId="20" applyNumberFormat="1" applyFont="1" applyFill="1" applyBorder="1">
      <alignment/>
      <protection/>
    </xf>
    <xf numFmtId="0" fontId="18" fillId="2" borderId="40" xfId="20" applyFont="1" applyFill="1" applyBorder="1">
      <alignment/>
      <protection/>
    </xf>
    <xf numFmtId="0" fontId="18" fillId="2" borderId="41" xfId="20" applyFont="1" applyFill="1" applyBorder="1">
      <alignment/>
      <protection/>
    </xf>
    <xf numFmtId="0" fontId="18" fillId="2" borderId="42" xfId="20" applyFont="1" applyFill="1" applyBorder="1">
      <alignment/>
      <protection/>
    </xf>
    <xf numFmtId="3" fontId="0" fillId="2" borderId="0" xfId="0" applyNumberFormat="1" applyFill="1" applyAlignment="1">
      <alignment/>
    </xf>
    <xf numFmtId="168" fontId="0" fillId="2" borderId="0" xfId="0" applyNumberFormat="1" applyFill="1" applyAlignment="1">
      <alignment/>
    </xf>
    <xf numFmtId="0" fontId="16" fillId="2" borderId="41" xfId="20" applyFont="1" applyFill="1" applyBorder="1">
      <alignment/>
      <protection/>
    </xf>
    <xf numFmtId="0" fontId="16" fillId="2" borderId="22" xfId="20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166" fontId="2" fillId="2" borderId="0" xfId="20" applyNumberFormat="1" applyFill="1">
      <alignment/>
      <protection/>
    </xf>
    <xf numFmtId="3" fontId="14" fillId="2" borderId="0" xfId="20" applyNumberFormat="1" applyFont="1" applyFill="1" applyBorder="1" applyAlignment="1">
      <alignment wrapText="1"/>
      <protection/>
    </xf>
    <xf numFmtId="3" fontId="14" fillId="2" borderId="0" xfId="20" applyNumberFormat="1" applyFont="1" applyFill="1" applyBorder="1" applyAlignment="1">
      <alignment horizontal="center" vertical="center"/>
      <protection/>
    </xf>
    <xf numFmtId="3" fontId="15" fillId="2" borderId="0" xfId="20" applyNumberFormat="1" applyFont="1" applyFill="1" applyBorder="1" applyAlignment="1">
      <alignment horizontal="right"/>
      <protection/>
    </xf>
    <xf numFmtId="164" fontId="15" fillId="2" borderId="0" xfId="20" applyNumberFormat="1" applyFont="1" applyFill="1" applyBorder="1">
      <alignment/>
      <protection/>
    </xf>
    <xf numFmtId="3" fontId="14" fillId="2" borderId="0" xfId="20" applyNumberFormat="1" applyFont="1" applyFill="1" applyBorder="1" applyAlignment="1">
      <alignment horizontal="right"/>
      <protection/>
    </xf>
    <xf numFmtId="164" fontId="14" fillId="2" borderId="0" xfId="20" applyNumberFormat="1" applyFont="1" applyFill="1" applyBorder="1">
      <alignment/>
      <protection/>
    </xf>
    <xf numFmtId="164" fontId="14" fillId="2" borderId="43" xfId="20" applyNumberFormat="1" applyFont="1" applyFill="1" applyBorder="1">
      <alignment/>
      <protection/>
    </xf>
    <xf numFmtId="3" fontId="14" fillId="2" borderId="28" xfId="20" applyNumberFormat="1" applyFont="1" applyFill="1" applyBorder="1">
      <alignment/>
      <protection/>
    </xf>
    <xf numFmtId="164" fontId="14" fillId="2" borderId="44" xfId="20" applyNumberFormat="1" applyFont="1" applyFill="1" applyBorder="1">
      <alignment/>
      <protection/>
    </xf>
    <xf numFmtId="3" fontId="14" fillId="2" borderId="29" xfId="20" applyNumberFormat="1" applyFont="1" applyFill="1" applyBorder="1">
      <alignment/>
      <protection/>
    </xf>
    <xf numFmtId="164" fontId="14" fillId="2" borderId="34" xfId="20" applyNumberFormat="1" applyFont="1" applyFill="1" applyBorder="1">
      <alignment/>
      <protection/>
    </xf>
    <xf numFmtId="3" fontId="9" fillId="2" borderId="14" xfId="20" applyNumberFormat="1" applyFont="1" applyFill="1" applyBorder="1">
      <alignment/>
      <protection/>
    </xf>
    <xf numFmtId="3" fontId="9" fillId="2" borderId="1" xfId="20" applyNumberFormat="1" applyFont="1" applyFill="1" applyBorder="1">
      <alignment/>
      <protection/>
    </xf>
    <xf numFmtId="3" fontId="9" fillId="2" borderId="11" xfId="20" applyNumberFormat="1" applyFont="1" applyFill="1" applyBorder="1">
      <alignment/>
      <protection/>
    </xf>
    <xf numFmtId="164" fontId="9" fillId="2" borderId="1" xfId="20" applyNumberFormat="1" applyFont="1" applyFill="1" applyBorder="1">
      <alignment/>
      <protection/>
    </xf>
    <xf numFmtId="3" fontId="9" fillId="2" borderId="0" xfId="20" applyNumberFormat="1" applyFont="1" applyFill="1" applyBorder="1">
      <alignment/>
      <protection/>
    </xf>
    <xf numFmtId="164" fontId="9" fillId="2" borderId="0" xfId="20" applyNumberFormat="1" applyFont="1" applyFill="1" applyBorder="1">
      <alignment/>
      <protection/>
    </xf>
    <xf numFmtId="3" fontId="9" fillId="2" borderId="29" xfId="20" applyNumberFormat="1" applyFont="1" applyFill="1" applyBorder="1">
      <alignment/>
      <protection/>
    </xf>
    <xf numFmtId="3" fontId="9" fillId="2" borderId="15" xfId="20" applyNumberFormat="1" applyFont="1" applyFill="1" applyBorder="1">
      <alignment/>
      <protection/>
    </xf>
    <xf numFmtId="164" fontId="9" fillId="2" borderId="34" xfId="20" applyNumberFormat="1" applyFont="1" applyFill="1" applyBorder="1">
      <alignment/>
      <protection/>
    </xf>
    <xf numFmtId="0" fontId="9" fillId="2" borderId="1" xfId="0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3" fontId="14" fillId="2" borderId="7" xfId="20" applyNumberFormat="1" applyFont="1" applyFill="1" applyBorder="1">
      <alignment/>
      <protection/>
    </xf>
    <xf numFmtId="3" fontId="17" fillId="2" borderId="7" xfId="20" applyNumberFormat="1" applyFont="1" applyFill="1" applyBorder="1" applyAlignment="1">
      <alignment horizontal="center"/>
      <protection/>
    </xf>
    <xf numFmtId="0" fontId="18" fillId="2" borderId="37" xfId="20" applyFont="1" applyFill="1" applyBorder="1" applyAlignment="1">
      <alignment horizontal="center"/>
      <protection/>
    </xf>
    <xf numFmtId="0" fontId="18" fillId="2" borderId="8" xfId="20" applyFont="1" applyFill="1" applyBorder="1" applyAlignment="1">
      <alignment horizontal="center"/>
      <protection/>
    </xf>
    <xf numFmtId="0" fontId="18" fillId="2" borderId="19" xfId="20" applyFont="1" applyFill="1" applyBorder="1" applyAlignment="1">
      <alignment horizontal="center"/>
      <protection/>
    </xf>
    <xf numFmtId="0" fontId="18" fillId="2" borderId="39" xfId="20" applyFont="1" applyFill="1" applyBorder="1" applyAlignment="1">
      <alignment horizontal="center"/>
      <protection/>
    </xf>
    <xf numFmtId="3" fontId="10" fillId="2" borderId="26" xfId="0" applyNumberFormat="1" applyFont="1" applyFill="1" applyBorder="1" applyAlignment="1">
      <alignment horizontal="right"/>
    </xf>
    <xf numFmtId="168" fontId="10" fillId="2" borderId="26" xfId="0" applyNumberFormat="1" applyFont="1" applyFill="1" applyBorder="1" applyAlignment="1">
      <alignment horizontal="right"/>
    </xf>
    <xf numFmtId="164" fontId="10" fillId="2" borderId="26" xfId="0" applyNumberFormat="1" applyFont="1" applyFill="1" applyBorder="1" applyAlignment="1">
      <alignment horizontal="right"/>
    </xf>
    <xf numFmtId="3" fontId="10" fillId="2" borderId="8" xfId="0" applyNumberFormat="1" applyFont="1" applyFill="1" applyBorder="1" applyAlignment="1">
      <alignment horizontal="right"/>
    </xf>
    <xf numFmtId="168" fontId="10" fillId="2" borderId="8" xfId="0" applyNumberFormat="1" applyFont="1" applyFill="1" applyBorder="1" applyAlignment="1">
      <alignment horizontal="right"/>
    </xf>
    <xf numFmtId="164" fontId="10" fillId="2" borderId="8" xfId="0" applyNumberFormat="1" applyFont="1" applyFill="1" applyBorder="1" applyAlignment="1">
      <alignment horizontal="right"/>
    </xf>
    <xf numFmtId="3" fontId="10" fillId="2" borderId="10" xfId="0" applyNumberFormat="1" applyFont="1" applyFill="1" applyBorder="1" applyAlignment="1">
      <alignment horizontal="right"/>
    </xf>
    <xf numFmtId="164" fontId="10" fillId="2" borderId="10" xfId="0" applyNumberFormat="1" applyFont="1" applyFill="1" applyBorder="1" applyAlignment="1">
      <alignment horizontal="right"/>
    </xf>
    <xf numFmtId="3" fontId="11" fillId="2" borderId="29" xfId="0" applyNumberFormat="1" applyFont="1" applyFill="1" applyBorder="1" applyAlignment="1">
      <alignment/>
    </xf>
    <xf numFmtId="3" fontId="11" fillId="2" borderId="15" xfId="0" applyNumberFormat="1" applyFont="1" applyFill="1" applyBorder="1" applyAlignment="1">
      <alignment horizontal="right"/>
    </xf>
    <xf numFmtId="168" fontId="11" fillId="2" borderId="15" xfId="0" applyNumberFormat="1" applyFont="1" applyFill="1" applyBorder="1" applyAlignment="1">
      <alignment horizontal="right"/>
    </xf>
    <xf numFmtId="164" fontId="11" fillId="2" borderId="15" xfId="0" applyNumberFormat="1" applyFont="1" applyFill="1" applyBorder="1" applyAlignment="1">
      <alignment horizontal="right"/>
    </xf>
    <xf numFmtId="168" fontId="11" fillId="2" borderId="34" xfId="0" applyNumberFormat="1" applyFont="1" applyFill="1" applyBorder="1" applyAlignment="1">
      <alignment horizontal="right"/>
    </xf>
    <xf numFmtId="3" fontId="9" fillId="2" borderId="25" xfId="0" applyNumberFormat="1" applyFont="1" applyFill="1" applyBorder="1" applyAlignment="1">
      <alignment horizontal="center" vertical="center"/>
    </xf>
    <xf numFmtId="168" fontId="10" fillId="2" borderId="43" xfId="0" applyNumberFormat="1" applyFont="1" applyFill="1" applyBorder="1" applyAlignment="1">
      <alignment horizontal="right"/>
    </xf>
    <xf numFmtId="168" fontId="10" fillId="2" borderId="45" xfId="0" applyNumberFormat="1" applyFont="1" applyFill="1" applyBorder="1" applyAlignment="1">
      <alignment horizontal="right"/>
    </xf>
    <xf numFmtId="3" fontId="9" fillId="2" borderId="40" xfId="0" applyNumberFormat="1" applyFont="1" applyFill="1" applyBorder="1" applyAlignment="1">
      <alignment horizontal="center" vertical="center"/>
    </xf>
    <xf numFmtId="168" fontId="10" fillId="2" borderId="46" xfId="0" applyNumberFormat="1" applyFont="1" applyFill="1" applyBorder="1" applyAlignment="1">
      <alignment horizontal="right"/>
    </xf>
    <xf numFmtId="0" fontId="25" fillId="0" borderId="25" xfId="0" applyFont="1" applyBorder="1" applyAlignment="1">
      <alignment horizontal="center"/>
    </xf>
    <xf numFmtId="3" fontId="0" fillId="2" borderId="0" xfId="0" applyNumberForma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right"/>
    </xf>
    <xf numFmtId="168" fontId="0" fillId="0" borderId="0" xfId="0" applyNumberFormat="1" applyFill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7" fillId="0" borderId="0" xfId="20" applyFont="1" applyBorder="1">
      <alignment/>
      <protection/>
    </xf>
    <xf numFmtId="0" fontId="24" fillId="0" borderId="0" xfId="20" applyFont="1" applyBorder="1" applyAlignment="1">
      <alignment horizontal="center"/>
      <protection/>
    </xf>
    <xf numFmtId="0" fontId="2" fillId="0" borderId="0" xfId="20" applyFont="1" applyBorder="1" applyAlignment="1">
      <alignment wrapText="1"/>
      <protection/>
    </xf>
    <xf numFmtId="3" fontId="9" fillId="0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0" fontId="24" fillId="0" borderId="0" xfId="20" applyFont="1" applyBorder="1">
      <alignment/>
      <protection/>
    </xf>
    <xf numFmtId="3" fontId="24" fillId="0" borderId="0" xfId="20" applyNumberFormat="1" applyFont="1" applyBorder="1">
      <alignment/>
      <protection/>
    </xf>
    <xf numFmtId="0" fontId="9" fillId="0" borderId="0" xfId="20" applyFont="1" applyBorder="1">
      <alignment/>
      <protection/>
    </xf>
    <xf numFmtId="4" fontId="24" fillId="0" borderId="0" xfId="20" applyNumberFormat="1" applyFont="1" applyBorder="1">
      <alignment/>
      <protection/>
    </xf>
    <xf numFmtId="3" fontId="9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right"/>
    </xf>
    <xf numFmtId="3" fontId="10" fillId="2" borderId="2" xfId="0" applyNumberFormat="1" applyFont="1" applyFill="1" applyBorder="1" applyAlignment="1">
      <alignment horizontal="right"/>
    </xf>
    <xf numFmtId="4" fontId="10" fillId="0" borderId="2" xfId="0" applyNumberFormat="1" applyFont="1" applyFill="1" applyBorder="1" applyAlignment="1">
      <alignment horizontal="right"/>
    </xf>
    <xf numFmtId="4" fontId="10" fillId="0" borderId="7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3" fontId="14" fillId="0" borderId="13" xfId="0" applyNumberFormat="1" applyFont="1" applyFill="1" applyBorder="1" applyAlignment="1">
      <alignment/>
    </xf>
    <xf numFmtId="3" fontId="9" fillId="2" borderId="14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3" fontId="14" fillId="2" borderId="3" xfId="0" applyNumberFormat="1" applyFont="1" applyFill="1" applyBorder="1" applyAlignment="1">
      <alignment horizontal="center"/>
    </xf>
    <xf numFmtId="164" fontId="2" fillId="2" borderId="0" xfId="20" applyNumberFormat="1" applyFill="1" applyBorder="1">
      <alignment/>
      <protection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164" fontId="12" fillId="2" borderId="0" xfId="0" applyNumberFormat="1" applyFont="1" applyFill="1" applyAlignment="1">
      <alignment/>
    </xf>
    <xf numFmtId="4" fontId="10" fillId="2" borderId="26" xfId="0" applyNumberFormat="1" applyFont="1" applyFill="1" applyBorder="1" applyAlignment="1">
      <alignment horizontal="right"/>
    </xf>
    <xf numFmtId="4" fontId="10" fillId="2" borderId="8" xfId="0" applyNumberFormat="1" applyFont="1" applyFill="1" applyBorder="1" applyAlignment="1">
      <alignment horizontal="right"/>
    </xf>
    <xf numFmtId="4" fontId="11" fillId="2" borderId="15" xfId="0" applyNumberFormat="1" applyFont="1" applyFill="1" applyBorder="1" applyAlignment="1">
      <alignment horizontal="right"/>
    </xf>
    <xf numFmtId="4" fontId="10" fillId="2" borderId="24" xfId="0" applyNumberFormat="1" applyFont="1" applyFill="1" applyBorder="1" applyAlignment="1">
      <alignment horizontal="right"/>
    </xf>
    <xf numFmtId="3" fontId="16" fillId="0" borderId="0" xfId="20" applyNumberFormat="1" applyFont="1" applyBorder="1">
      <alignment/>
      <protection/>
    </xf>
    <xf numFmtId="3" fontId="14" fillId="2" borderId="47" xfId="20" applyNumberFormat="1" applyFont="1" applyFill="1" applyBorder="1">
      <alignment/>
      <protection/>
    </xf>
    <xf numFmtId="3" fontId="14" fillId="2" borderId="48" xfId="20" applyNumberFormat="1" applyFont="1" applyFill="1" applyBorder="1">
      <alignment/>
      <protection/>
    </xf>
    <xf numFmtId="3" fontId="14" fillId="2" borderId="49" xfId="20" applyNumberFormat="1" applyFont="1" applyFill="1" applyBorder="1">
      <alignment/>
      <protection/>
    </xf>
    <xf numFmtId="0" fontId="14" fillId="2" borderId="49" xfId="20" applyFont="1" applyFill="1" applyBorder="1">
      <alignment/>
      <protection/>
    </xf>
    <xf numFmtId="3" fontId="14" fillId="2" borderId="50" xfId="20" applyNumberFormat="1" applyFont="1" applyFill="1" applyBorder="1">
      <alignment/>
      <protection/>
    </xf>
    <xf numFmtId="0" fontId="16" fillId="0" borderId="5" xfId="20" applyFont="1" applyBorder="1">
      <alignment/>
      <protection/>
    </xf>
    <xf numFmtId="0" fontId="16" fillId="0" borderId="33" xfId="20" applyFont="1" applyBorder="1">
      <alignment/>
      <protection/>
    </xf>
    <xf numFmtId="3" fontId="10" fillId="2" borderId="24" xfId="0" applyNumberFormat="1" applyFont="1" applyFill="1" applyBorder="1" applyAlignment="1">
      <alignment horizontal="right"/>
    </xf>
    <xf numFmtId="3" fontId="19" fillId="2" borderId="0" xfId="0" applyNumberFormat="1" applyFont="1" applyFill="1" applyAlignment="1">
      <alignment/>
    </xf>
    <xf numFmtId="3" fontId="2" fillId="2" borderId="0" xfId="20" applyNumberFormat="1" applyFill="1" applyBorder="1">
      <alignment/>
      <protection/>
    </xf>
    <xf numFmtId="3" fontId="16" fillId="2" borderId="0" xfId="20" applyNumberFormat="1" applyFont="1" applyFill="1">
      <alignment/>
      <protection/>
    </xf>
    <xf numFmtId="3" fontId="0" fillId="2" borderId="0" xfId="0" applyNumberFormat="1" applyFill="1" applyAlignment="1">
      <alignment horizontal="center"/>
    </xf>
    <xf numFmtId="3" fontId="2" fillId="2" borderId="0" xfId="20" applyNumberFormat="1" applyFill="1" applyBorder="1" applyAlignment="1">
      <alignment horizontal="center"/>
      <protection/>
    </xf>
    <xf numFmtId="3" fontId="10" fillId="2" borderId="0" xfId="0" applyNumberFormat="1" applyFont="1" applyFill="1" applyBorder="1" applyAlignment="1">
      <alignment horizontal="right"/>
    </xf>
    <xf numFmtId="3" fontId="12" fillId="2" borderId="0" xfId="0" applyNumberFormat="1" applyFont="1" applyFill="1" applyAlignment="1">
      <alignment/>
    </xf>
    <xf numFmtId="164" fontId="14" fillId="2" borderId="13" xfId="20" applyNumberFormat="1" applyFont="1" applyFill="1" applyBorder="1">
      <alignment/>
      <protection/>
    </xf>
    <xf numFmtId="3" fontId="10" fillId="0" borderId="8" xfId="0" applyNumberFormat="1" applyFont="1" applyFill="1" applyBorder="1" applyAlignment="1">
      <alignment horizontal="right"/>
    </xf>
    <xf numFmtId="4" fontId="10" fillId="0" borderId="8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3" fillId="0" borderId="0" xfId="20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49" fontId="14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3" fontId="14" fillId="2" borderId="0" xfId="20" applyNumberFormat="1" applyFont="1" applyFill="1" applyBorder="1" applyAlignment="1">
      <alignment wrapText="1"/>
      <protection/>
    </xf>
    <xf numFmtId="0" fontId="9" fillId="0" borderId="0" xfId="2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Tabč4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horko\Local%20Settings\Temporary%20Internet%20Files\OLK91\Agregv&#253;konyK&#218;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horko\Local%20Settings\Temporary%20Internet%20Files\OLK91\Tab.2%203%204%20po%20%20zm&#283;n&#283;%20zam&#283;stnanc&#3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0">
        <row r="20">
          <cell r="AE20">
            <v>53125</v>
          </cell>
          <cell r="AQ20">
            <v>127215</v>
          </cell>
        </row>
        <row r="92">
          <cell r="D92">
            <v>46967</v>
          </cell>
          <cell r="G92">
            <v>36861</v>
          </cell>
          <cell r="J92">
            <v>28709</v>
          </cell>
          <cell r="M92">
            <v>21816</v>
          </cell>
          <cell r="P92">
            <v>12558</v>
          </cell>
          <cell r="S92">
            <v>33630</v>
          </cell>
          <cell r="V92">
            <v>17021</v>
          </cell>
          <cell r="Y92">
            <v>24170</v>
          </cell>
          <cell r="AB92">
            <v>21588</v>
          </cell>
          <cell r="AE92">
            <v>20802</v>
          </cell>
          <cell r="AH92">
            <v>46935</v>
          </cell>
          <cell r="AK92">
            <v>27590</v>
          </cell>
          <cell r="AN92">
            <v>26590</v>
          </cell>
          <cell r="AQ92">
            <v>53951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kony"/>
      <sheetName val="Tab č.2 - nezaokr."/>
      <sheetName val="Tab.č3"/>
      <sheetName val="Tabč.4"/>
      <sheetName val="rozpis - struktura"/>
    </sheetNames>
    <sheetDataSet>
      <sheetData sheetId="1">
        <row r="15">
          <cell r="J15">
            <v>21837</v>
          </cell>
        </row>
        <row r="21">
          <cell r="J21">
            <v>23191.4</v>
          </cell>
        </row>
        <row r="27">
          <cell r="J27">
            <v>14234.9</v>
          </cell>
        </row>
        <row r="33">
          <cell r="J33">
            <v>11561.4</v>
          </cell>
        </row>
        <row r="39">
          <cell r="J39">
            <v>6672.3</v>
          </cell>
        </row>
        <row r="45">
          <cell r="J45">
            <v>18363.1</v>
          </cell>
        </row>
        <row r="51">
          <cell r="J51">
            <v>9518.3</v>
          </cell>
        </row>
        <row r="57">
          <cell r="J57">
            <v>12335.9</v>
          </cell>
        </row>
        <row r="63">
          <cell r="J63">
            <v>11557.4</v>
          </cell>
        </row>
        <row r="69">
          <cell r="J69">
            <v>11498.6</v>
          </cell>
        </row>
        <row r="75">
          <cell r="J75">
            <v>24101.5</v>
          </cell>
        </row>
        <row r="81">
          <cell r="J81">
            <v>14149</v>
          </cell>
        </row>
        <row r="87">
          <cell r="J87">
            <v>13088.3</v>
          </cell>
        </row>
        <row r="93">
          <cell r="J93">
            <v>27609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N108"/>
  <sheetViews>
    <sheetView tabSelected="1" zoomScale="75" zoomScaleNormal="75" workbookViewId="0" topLeftCell="A1">
      <selection activeCell="J98" sqref="J98"/>
    </sheetView>
  </sheetViews>
  <sheetFormatPr defaultColWidth="9.140625" defaultRowHeight="12.75"/>
  <cols>
    <col min="1" max="1" width="26.140625" style="2" customWidth="1"/>
    <col min="2" max="2" width="21.00390625" style="2" bestFit="1" customWidth="1"/>
    <col min="3" max="3" width="21.8515625" style="2" bestFit="1" customWidth="1"/>
    <col min="4" max="4" width="21.421875" style="2" customWidth="1"/>
    <col min="5" max="5" width="21.8515625" style="239" bestFit="1" customWidth="1"/>
    <col min="6" max="7" width="21.8515625" style="235" bestFit="1" customWidth="1"/>
    <col min="8" max="8" width="17.140625" style="2" customWidth="1"/>
    <col min="9" max="9" width="16.8515625" style="2" customWidth="1"/>
    <col min="10" max="10" width="18.00390625" style="2" customWidth="1"/>
    <col min="11" max="11" width="17.140625" style="2" customWidth="1"/>
    <col min="12" max="12" width="19.57421875" style="2" customWidth="1"/>
    <col min="13" max="13" width="17.00390625" style="2" customWidth="1"/>
    <col min="14" max="14" width="16.57421875" style="0" bestFit="1" customWidth="1"/>
    <col min="16" max="16" width="9.28125" style="0" bestFit="1" customWidth="1"/>
  </cols>
  <sheetData>
    <row r="1" spans="1:13" ht="37.5">
      <c r="A1" s="1" t="s">
        <v>0</v>
      </c>
      <c r="M1" s="312" t="s">
        <v>84</v>
      </c>
    </row>
    <row r="2" spans="1:13" ht="30.75">
      <c r="A2" s="3" t="s">
        <v>96</v>
      </c>
      <c r="I2" s="294"/>
      <c r="J2" s="294"/>
      <c r="M2" s="88" t="s">
        <v>1</v>
      </c>
    </row>
    <row r="3" spans="1:13" ht="23.25">
      <c r="A3" s="3"/>
      <c r="M3" s="4"/>
    </row>
    <row r="4" spans="1:13" ht="76.5" customHeight="1">
      <c r="A4" s="347" t="s">
        <v>92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ht="13.5" thickBot="1">
      <c r="A5" s="5"/>
    </row>
    <row r="6" spans="1:13" ht="20.25" thickBot="1">
      <c r="A6" s="6"/>
      <c r="B6" s="7" t="s">
        <v>2</v>
      </c>
      <c r="C6" s="7" t="s">
        <v>2</v>
      </c>
      <c r="D6" s="7" t="s">
        <v>2</v>
      </c>
      <c r="E6" s="262" t="s">
        <v>2</v>
      </c>
      <c r="F6" s="315" t="s">
        <v>2</v>
      </c>
      <c r="G6" s="315" t="s">
        <v>2</v>
      </c>
      <c r="H6" s="213" t="s">
        <v>86</v>
      </c>
      <c r="I6" s="7"/>
      <c r="J6" s="213" t="s">
        <v>80</v>
      </c>
      <c r="K6" s="7"/>
      <c r="L6" s="213" t="s">
        <v>87</v>
      </c>
      <c r="M6" s="7"/>
    </row>
    <row r="7" spans="1:13" ht="19.5">
      <c r="A7" s="8" t="s">
        <v>3</v>
      </c>
      <c r="B7" s="9" t="s">
        <v>4</v>
      </c>
      <c r="C7" s="9" t="s">
        <v>5</v>
      </c>
      <c r="D7" s="9" t="s">
        <v>6</v>
      </c>
      <c r="E7" s="263" t="s">
        <v>7</v>
      </c>
      <c r="F7" s="316" t="s">
        <v>81</v>
      </c>
      <c r="G7" s="263" t="s">
        <v>85</v>
      </c>
      <c r="H7" s="9" t="s">
        <v>8</v>
      </c>
      <c r="I7" s="9" t="s">
        <v>9</v>
      </c>
      <c r="J7" s="9" t="s">
        <v>8</v>
      </c>
      <c r="K7" s="9" t="s">
        <v>9</v>
      </c>
      <c r="L7" s="9" t="s">
        <v>8</v>
      </c>
      <c r="M7" s="9" t="s">
        <v>9</v>
      </c>
    </row>
    <row r="8" spans="1:13" ht="20.25" thickBot="1">
      <c r="A8" s="10"/>
      <c r="B8" s="11"/>
      <c r="C8" s="11"/>
      <c r="D8" s="11"/>
      <c r="E8" s="116"/>
      <c r="F8" s="317"/>
      <c r="G8" s="317"/>
      <c r="H8" s="11"/>
      <c r="I8" s="11"/>
      <c r="J8" s="11"/>
      <c r="K8" s="11"/>
      <c r="L8" s="11"/>
      <c r="M8" s="11"/>
    </row>
    <row r="9" spans="1:13" ht="25.5">
      <c r="A9" s="12" t="s">
        <v>10</v>
      </c>
      <c r="B9" s="13">
        <v>26357</v>
      </c>
      <c r="C9" s="13">
        <v>26259</v>
      </c>
      <c r="D9" s="13">
        <v>27099</v>
      </c>
      <c r="E9" s="43">
        <v>27511</v>
      </c>
      <c r="F9" s="43">
        <v>27727</v>
      </c>
      <c r="G9" s="334">
        <v>28393</v>
      </c>
      <c r="H9" s="13">
        <f>+G9-F9</f>
        <v>666</v>
      </c>
      <c r="I9" s="14">
        <f>+G9/F9*100</f>
        <v>102.40199083925417</v>
      </c>
      <c r="J9" s="13">
        <f>+F9-E9</f>
        <v>216</v>
      </c>
      <c r="K9" s="14">
        <f>+F9/E9*100</f>
        <v>100.78514048925884</v>
      </c>
      <c r="L9" s="13">
        <f>+G9-B9</f>
        <v>2036</v>
      </c>
      <c r="M9" s="14">
        <f>+G9/B9*100</f>
        <v>107.72470311492204</v>
      </c>
    </row>
    <row r="10" spans="1:13" ht="25.5">
      <c r="A10" s="15" t="s">
        <v>11</v>
      </c>
      <c r="B10" s="16">
        <v>105075</v>
      </c>
      <c r="C10" s="16">
        <v>100625</v>
      </c>
      <c r="D10" s="16">
        <v>96000</v>
      </c>
      <c r="E10" s="44">
        <v>92062</v>
      </c>
      <c r="F10" s="44">
        <v>88544</v>
      </c>
      <c r="G10" s="273">
        <v>84676.25</v>
      </c>
      <c r="H10" s="16">
        <f aca="true" t="shared" si="0" ref="H10:H73">+G10-F10</f>
        <v>-3867.75</v>
      </c>
      <c r="I10" s="17">
        <f aca="true" t="shared" si="1" ref="I10:I73">+G10/F10*100</f>
        <v>95.63183276111312</v>
      </c>
      <c r="J10" s="16">
        <f aca="true" t="shared" si="2" ref="J10:J72">+F10-E10</f>
        <v>-3518</v>
      </c>
      <c r="K10" s="17">
        <f aca="true" t="shared" si="3" ref="K10:K72">+F10/E10*100</f>
        <v>96.17866220590471</v>
      </c>
      <c r="L10" s="16">
        <f aca="true" t="shared" si="4" ref="L10:L72">+G10-B10</f>
        <v>-20398.75</v>
      </c>
      <c r="M10" s="17">
        <f aca="true" t="shared" si="5" ref="M10:M72">+G10/B10*100</f>
        <v>80.58648584344516</v>
      </c>
    </row>
    <row r="11" spans="1:13" ht="25.5">
      <c r="A11" s="15" t="s">
        <v>12</v>
      </c>
      <c r="B11" s="16">
        <v>47656</v>
      </c>
      <c r="C11" s="16">
        <v>47344</v>
      </c>
      <c r="D11" s="16">
        <v>46991</v>
      </c>
      <c r="E11" s="44">
        <f>'[1]List1'!D92</f>
        <v>46967</v>
      </c>
      <c r="F11" s="44">
        <v>46467</v>
      </c>
      <c r="G11" s="273">
        <v>46175</v>
      </c>
      <c r="H11" s="16">
        <f t="shared" si="0"/>
        <v>-292</v>
      </c>
      <c r="I11" s="17">
        <f t="shared" si="1"/>
        <v>99.37159704736695</v>
      </c>
      <c r="J11" s="16">
        <f t="shared" si="2"/>
        <v>-500</v>
      </c>
      <c r="K11" s="17">
        <f t="shared" si="3"/>
        <v>98.93542274362851</v>
      </c>
      <c r="L11" s="16">
        <f t="shared" si="4"/>
        <v>-1481</v>
      </c>
      <c r="M11" s="17">
        <f t="shared" si="5"/>
        <v>96.8923115662246</v>
      </c>
    </row>
    <row r="12" spans="1:13" ht="25.5">
      <c r="A12" s="15" t="s">
        <v>13</v>
      </c>
      <c r="B12" s="16">
        <v>2468</v>
      </c>
      <c r="C12" s="16">
        <v>2500</v>
      </c>
      <c r="D12" s="16">
        <v>2487</v>
      </c>
      <c r="E12" s="44">
        <v>2454</v>
      </c>
      <c r="F12" s="44">
        <v>2220</v>
      </c>
      <c r="G12" s="273">
        <v>2267</v>
      </c>
      <c r="H12" s="16">
        <f t="shared" si="0"/>
        <v>47</v>
      </c>
      <c r="I12" s="17">
        <f t="shared" si="1"/>
        <v>102.1171171171171</v>
      </c>
      <c r="J12" s="16">
        <f t="shared" si="2"/>
        <v>-234</v>
      </c>
      <c r="K12" s="17">
        <f t="shared" si="3"/>
        <v>90.4645476772616</v>
      </c>
      <c r="L12" s="16">
        <f t="shared" si="4"/>
        <v>-201</v>
      </c>
      <c r="M12" s="17">
        <f t="shared" si="5"/>
        <v>91.85575364667747</v>
      </c>
    </row>
    <row r="13" spans="1:13" ht="26.25" thickBot="1">
      <c r="A13" s="291" t="s">
        <v>83</v>
      </c>
      <c r="B13" s="265"/>
      <c r="C13" s="265"/>
      <c r="D13" s="265"/>
      <c r="E13" s="264"/>
      <c r="F13" s="264">
        <v>102</v>
      </c>
      <c r="G13" s="276">
        <v>107</v>
      </c>
      <c r="H13" s="265">
        <f t="shared" si="0"/>
        <v>5</v>
      </c>
      <c r="I13" s="266">
        <f t="shared" si="1"/>
        <v>104.90196078431373</v>
      </c>
      <c r="J13" s="265"/>
      <c r="K13" s="266"/>
      <c r="L13" s="265"/>
      <c r="M13" s="266"/>
    </row>
    <row r="14" spans="1:14" s="23" customFormat="1" ht="28.5" thickBot="1">
      <c r="A14" s="18" t="s">
        <v>14</v>
      </c>
      <c r="B14" s="19">
        <f>SUM(B9:B12)</f>
        <v>181556</v>
      </c>
      <c r="C14" s="19">
        <f>SUM(C9:C12)</f>
        <v>176728</v>
      </c>
      <c r="D14" s="19">
        <f>SUM(D9:D12)</f>
        <v>172577</v>
      </c>
      <c r="E14" s="45">
        <f>SUM(E9:E12)</f>
        <v>168994</v>
      </c>
      <c r="F14" s="45">
        <v>165060</v>
      </c>
      <c r="G14" s="282">
        <f>SUM(G9:G13)</f>
        <v>161618.25</v>
      </c>
      <c r="H14" s="19">
        <f t="shared" si="0"/>
        <v>-3441.75</v>
      </c>
      <c r="I14" s="20">
        <f t="shared" si="1"/>
        <v>97.91484914576517</v>
      </c>
      <c r="J14" s="19">
        <f t="shared" si="2"/>
        <v>-3934</v>
      </c>
      <c r="K14" s="21">
        <f t="shared" si="3"/>
        <v>97.67210670201308</v>
      </c>
      <c r="L14" s="19">
        <f t="shared" si="4"/>
        <v>-19937.75</v>
      </c>
      <c r="M14" s="21">
        <f t="shared" si="5"/>
        <v>89.01840203573553</v>
      </c>
      <c r="N14" s="22"/>
    </row>
    <row r="15" spans="1:14" ht="25.5">
      <c r="A15" s="12" t="s">
        <v>10</v>
      </c>
      <c r="B15" s="13">
        <v>28762</v>
      </c>
      <c r="C15" s="13">
        <v>28879</v>
      </c>
      <c r="D15" s="13">
        <v>29439</v>
      </c>
      <c r="E15" s="43">
        <v>29500</v>
      </c>
      <c r="F15" s="43">
        <v>30548</v>
      </c>
      <c r="G15" s="334">
        <v>31312.5</v>
      </c>
      <c r="H15" s="13">
        <f t="shared" si="0"/>
        <v>764.5</v>
      </c>
      <c r="I15" s="14">
        <f t="shared" si="1"/>
        <v>102.50261882938328</v>
      </c>
      <c r="J15" s="13">
        <f t="shared" si="2"/>
        <v>1048</v>
      </c>
      <c r="K15" s="14">
        <f t="shared" si="3"/>
        <v>103.55254237288136</v>
      </c>
      <c r="L15" s="13">
        <f t="shared" si="4"/>
        <v>2550.5</v>
      </c>
      <c r="M15" s="14">
        <f t="shared" si="5"/>
        <v>108.86760308740699</v>
      </c>
      <c r="N15" s="24"/>
    </row>
    <row r="16" spans="1:14" ht="25.5">
      <c r="A16" s="15" t="s">
        <v>11</v>
      </c>
      <c r="B16" s="16">
        <v>118268</v>
      </c>
      <c r="C16" s="16">
        <v>114486</v>
      </c>
      <c r="D16" s="16">
        <v>112485</v>
      </c>
      <c r="E16" s="44">
        <v>108569</v>
      </c>
      <c r="F16" s="44">
        <v>105784</v>
      </c>
      <c r="G16" s="273">
        <v>102283.75</v>
      </c>
      <c r="H16" s="16">
        <f t="shared" si="0"/>
        <v>-3500.25</v>
      </c>
      <c r="I16" s="17">
        <f t="shared" si="1"/>
        <v>96.69113476518189</v>
      </c>
      <c r="J16" s="16">
        <f t="shared" si="2"/>
        <v>-2785</v>
      </c>
      <c r="K16" s="17">
        <f t="shared" si="3"/>
        <v>97.43481104182592</v>
      </c>
      <c r="L16" s="16">
        <f t="shared" si="4"/>
        <v>-15984.25</v>
      </c>
      <c r="M16" s="17">
        <f t="shared" si="5"/>
        <v>86.48472114181351</v>
      </c>
      <c r="N16" s="24"/>
    </row>
    <row r="17" spans="1:14" ht="25.5">
      <c r="A17" s="15" t="s">
        <v>12</v>
      </c>
      <c r="B17" s="16">
        <v>36488</v>
      </c>
      <c r="C17" s="16">
        <v>36531</v>
      </c>
      <c r="D17" s="16">
        <v>36725</v>
      </c>
      <c r="E17" s="44">
        <f>'[1]List1'!G92</f>
        <v>36861</v>
      </c>
      <c r="F17" s="44">
        <v>36668</v>
      </c>
      <c r="G17" s="273">
        <v>36782</v>
      </c>
      <c r="H17" s="16">
        <f t="shared" si="0"/>
        <v>114</v>
      </c>
      <c r="I17" s="17">
        <f t="shared" si="1"/>
        <v>100.31089778553508</v>
      </c>
      <c r="J17" s="16">
        <f t="shared" si="2"/>
        <v>-193</v>
      </c>
      <c r="K17" s="17">
        <f t="shared" si="3"/>
        <v>99.47641138330485</v>
      </c>
      <c r="L17" s="16">
        <f t="shared" si="4"/>
        <v>294</v>
      </c>
      <c r="M17" s="17">
        <f t="shared" si="5"/>
        <v>100.80574435430827</v>
      </c>
      <c r="N17" s="24"/>
    </row>
    <row r="18" spans="1:14" ht="25.5">
      <c r="A18" s="15" t="s">
        <v>13</v>
      </c>
      <c r="B18" s="16">
        <v>1233</v>
      </c>
      <c r="C18" s="16">
        <v>1374</v>
      </c>
      <c r="D18" s="16">
        <v>1556</v>
      </c>
      <c r="E18" s="44">
        <v>1545</v>
      </c>
      <c r="F18" s="44">
        <v>1377</v>
      </c>
      <c r="G18" s="273">
        <v>1260</v>
      </c>
      <c r="H18" s="16">
        <f t="shared" si="0"/>
        <v>-117</v>
      </c>
      <c r="I18" s="17">
        <f t="shared" si="1"/>
        <v>91.50326797385621</v>
      </c>
      <c r="J18" s="16">
        <f t="shared" si="2"/>
        <v>-168</v>
      </c>
      <c r="K18" s="17">
        <f t="shared" si="3"/>
        <v>89.126213592233</v>
      </c>
      <c r="L18" s="16">
        <f t="shared" si="4"/>
        <v>27</v>
      </c>
      <c r="M18" s="17">
        <f t="shared" si="5"/>
        <v>102.18978102189782</v>
      </c>
      <c r="N18" s="24"/>
    </row>
    <row r="19" spans="1:14" ht="26.25" thickBot="1">
      <c r="A19" s="291" t="s">
        <v>83</v>
      </c>
      <c r="B19" s="265"/>
      <c r="C19" s="265"/>
      <c r="D19" s="265"/>
      <c r="E19" s="264"/>
      <c r="F19" s="264">
        <v>503</v>
      </c>
      <c r="G19" s="276">
        <v>492</v>
      </c>
      <c r="H19" s="265">
        <f t="shared" si="0"/>
        <v>-11</v>
      </c>
      <c r="I19" s="266">
        <f t="shared" si="1"/>
        <v>97.8131212723658</v>
      </c>
      <c r="J19" s="265"/>
      <c r="K19" s="266"/>
      <c r="L19" s="265"/>
      <c r="M19" s="266"/>
      <c r="N19" s="24"/>
    </row>
    <row r="20" spans="1:14" s="23" customFormat="1" ht="28.5" thickBot="1">
      <c r="A20" s="18" t="s">
        <v>15</v>
      </c>
      <c r="B20" s="19">
        <f>SUM(B15:B18)</f>
        <v>184751</v>
      </c>
      <c r="C20" s="19">
        <f>SUM(C15:C18)</f>
        <v>181270</v>
      </c>
      <c r="D20" s="19">
        <f>SUM(D15:D18)</f>
        <v>180205</v>
      </c>
      <c r="E20" s="45">
        <f>SUM(E15:E18)</f>
        <v>176475</v>
      </c>
      <c r="F20" s="45">
        <v>174880</v>
      </c>
      <c r="G20" s="282">
        <f>SUM(G15:G19)</f>
        <v>172130.25</v>
      </c>
      <c r="H20" s="19">
        <f t="shared" si="0"/>
        <v>-2749.75</v>
      </c>
      <c r="I20" s="20">
        <f t="shared" si="1"/>
        <v>98.42763609332114</v>
      </c>
      <c r="J20" s="19">
        <f t="shared" si="2"/>
        <v>-1595</v>
      </c>
      <c r="K20" s="21">
        <f t="shared" si="3"/>
        <v>99.09618926193512</v>
      </c>
      <c r="L20" s="19">
        <f t="shared" si="4"/>
        <v>-12620.75</v>
      </c>
      <c r="M20" s="21">
        <f t="shared" si="5"/>
        <v>93.16877851811357</v>
      </c>
      <c r="N20" s="22"/>
    </row>
    <row r="21" spans="1:14" ht="25.5">
      <c r="A21" s="12" t="s">
        <v>10</v>
      </c>
      <c r="B21" s="13">
        <v>17788</v>
      </c>
      <c r="C21" s="13">
        <v>17611</v>
      </c>
      <c r="D21" s="13">
        <v>17509</v>
      </c>
      <c r="E21" s="43">
        <v>17397</v>
      </c>
      <c r="F21" s="43">
        <v>17356</v>
      </c>
      <c r="G21" s="334">
        <v>17584.5</v>
      </c>
      <c r="H21" s="13">
        <f t="shared" si="0"/>
        <v>228.5</v>
      </c>
      <c r="I21" s="14">
        <f t="shared" si="1"/>
        <v>101.31654759161097</v>
      </c>
      <c r="J21" s="13">
        <f t="shared" si="2"/>
        <v>-41</v>
      </c>
      <c r="K21" s="14">
        <f t="shared" si="3"/>
        <v>99.76432718284761</v>
      </c>
      <c r="L21" s="13">
        <f t="shared" si="4"/>
        <v>-203.5</v>
      </c>
      <c r="M21" s="14">
        <f t="shared" si="5"/>
        <v>98.85597031706769</v>
      </c>
      <c r="N21" s="24"/>
    </row>
    <row r="22" spans="1:14" ht="25.5">
      <c r="A22" s="15" t="s">
        <v>11</v>
      </c>
      <c r="B22" s="16">
        <v>68655</v>
      </c>
      <c r="C22" s="16">
        <v>66079</v>
      </c>
      <c r="D22" s="16">
        <v>63563</v>
      </c>
      <c r="E22" s="44">
        <v>61255</v>
      </c>
      <c r="F22" s="44">
        <v>58873</v>
      </c>
      <c r="G22" s="273">
        <v>56361</v>
      </c>
      <c r="H22" s="16">
        <f t="shared" si="0"/>
        <v>-2512</v>
      </c>
      <c r="I22" s="17">
        <f t="shared" si="1"/>
        <v>95.73318838856521</v>
      </c>
      <c r="J22" s="16">
        <f t="shared" si="2"/>
        <v>-2382</v>
      </c>
      <c r="K22" s="17">
        <f t="shared" si="3"/>
        <v>96.11133784997143</v>
      </c>
      <c r="L22" s="16">
        <f t="shared" si="4"/>
        <v>-12294</v>
      </c>
      <c r="M22" s="17">
        <f t="shared" si="5"/>
        <v>82.09307406598208</v>
      </c>
      <c r="N22" s="24"/>
    </row>
    <row r="23" spans="1:14" ht="25.5">
      <c r="A23" s="15" t="s">
        <v>12</v>
      </c>
      <c r="B23" s="16">
        <v>28782</v>
      </c>
      <c r="C23" s="16">
        <v>28855</v>
      </c>
      <c r="D23" s="16">
        <f>28833+60</f>
        <v>28893</v>
      </c>
      <c r="E23" s="44">
        <f>'[1]List1'!J92</f>
        <v>28709</v>
      </c>
      <c r="F23" s="44">
        <v>28616</v>
      </c>
      <c r="G23" s="273">
        <v>28677</v>
      </c>
      <c r="H23" s="16">
        <f t="shared" si="0"/>
        <v>61</v>
      </c>
      <c r="I23" s="17">
        <f t="shared" si="1"/>
        <v>100.21316745876432</v>
      </c>
      <c r="J23" s="16">
        <f t="shared" si="2"/>
        <v>-93</v>
      </c>
      <c r="K23" s="17">
        <f t="shared" si="3"/>
        <v>99.67605977219687</v>
      </c>
      <c r="L23" s="16">
        <f t="shared" si="4"/>
        <v>-105</v>
      </c>
      <c r="M23" s="17">
        <f t="shared" si="5"/>
        <v>99.6351886595789</v>
      </c>
      <c r="N23" s="24"/>
    </row>
    <row r="24" spans="1:14" ht="25.5">
      <c r="A24" s="15" t="s">
        <v>13</v>
      </c>
      <c r="B24" s="16">
        <v>1606</v>
      </c>
      <c r="C24" s="16">
        <v>1699</v>
      </c>
      <c r="D24" s="16">
        <v>1960</v>
      </c>
      <c r="E24" s="44">
        <v>1969</v>
      </c>
      <c r="F24" s="44">
        <v>1946</v>
      </c>
      <c r="G24" s="273">
        <v>1860</v>
      </c>
      <c r="H24" s="16">
        <f t="shared" si="0"/>
        <v>-86</v>
      </c>
      <c r="I24" s="17">
        <f t="shared" si="1"/>
        <v>95.58067831449127</v>
      </c>
      <c r="J24" s="16">
        <f t="shared" si="2"/>
        <v>-23</v>
      </c>
      <c r="K24" s="17">
        <f t="shared" si="3"/>
        <v>98.83189436262062</v>
      </c>
      <c r="L24" s="16">
        <f t="shared" si="4"/>
        <v>254</v>
      </c>
      <c r="M24" s="17">
        <f t="shared" si="5"/>
        <v>115.81569115815691</v>
      </c>
      <c r="N24" s="24"/>
    </row>
    <row r="25" spans="1:14" ht="26.25" thickBot="1">
      <c r="A25" s="291" t="s">
        <v>83</v>
      </c>
      <c r="B25" s="265"/>
      <c r="C25" s="265"/>
      <c r="D25" s="265"/>
      <c r="E25" s="264"/>
      <c r="F25" s="264">
        <v>293</v>
      </c>
      <c r="G25" s="276">
        <v>301</v>
      </c>
      <c r="H25" s="265">
        <f t="shared" si="0"/>
        <v>8</v>
      </c>
      <c r="I25" s="266">
        <f t="shared" si="1"/>
        <v>102.73037542662115</v>
      </c>
      <c r="J25" s="265"/>
      <c r="K25" s="266"/>
      <c r="L25" s="265"/>
      <c r="M25" s="266"/>
      <c r="N25" s="24"/>
    </row>
    <row r="26" spans="1:14" s="23" customFormat="1" ht="28.5" thickBot="1">
      <c r="A26" s="18" t="s">
        <v>16</v>
      </c>
      <c r="B26" s="19">
        <f>SUM(B21:B24)</f>
        <v>116831</v>
      </c>
      <c r="C26" s="19">
        <f>SUM(C21:C24)</f>
        <v>114244</v>
      </c>
      <c r="D26" s="19">
        <f>SUM(D21:D24)</f>
        <v>111925</v>
      </c>
      <c r="E26" s="45">
        <f>SUM(E21:E24)</f>
        <v>109330</v>
      </c>
      <c r="F26" s="45">
        <v>107084</v>
      </c>
      <c r="G26" s="282">
        <f>SUM(G21:G25)</f>
        <v>104783.5</v>
      </c>
      <c r="H26" s="19">
        <f t="shared" si="0"/>
        <v>-2300.5</v>
      </c>
      <c r="I26" s="20">
        <f t="shared" si="1"/>
        <v>97.85168652646522</v>
      </c>
      <c r="J26" s="19">
        <f t="shared" si="2"/>
        <v>-2246</v>
      </c>
      <c r="K26" s="21">
        <f t="shared" si="3"/>
        <v>97.94566907527668</v>
      </c>
      <c r="L26" s="19">
        <f t="shared" si="4"/>
        <v>-12047.5</v>
      </c>
      <c r="M26" s="21">
        <f t="shared" si="5"/>
        <v>89.68809648124214</v>
      </c>
      <c r="N26" s="22"/>
    </row>
    <row r="27" spans="1:14" ht="25.5">
      <c r="A27" s="12" t="s">
        <v>10</v>
      </c>
      <c r="B27" s="13">
        <v>13915</v>
      </c>
      <c r="C27" s="13">
        <v>14059</v>
      </c>
      <c r="D27" s="13">
        <v>14220</v>
      </c>
      <c r="E27" s="43">
        <v>14551</v>
      </c>
      <c r="F27" s="43">
        <v>14686</v>
      </c>
      <c r="G27" s="334">
        <v>14552</v>
      </c>
      <c r="H27" s="13">
        <f t="shared" si="0"/>
        <v>-134</v>
      </c>
      <c r="I27" s="14">
        <f t="shared" si="1"/>
        <v>99.08756638975895</v>
      </c>
      <c r="J27" s="13">
        <f t="shared" si="2"/>
        <v>135</v>
      </c>
      <c r="K27" s="14">
        <f t="shared" si="3"/>
        <v>100.92777128719676</v>
      </c>
      <c r="L27" s="13">
        <f t="shared" si="4"/>
        <v>637</v>
      </c>
      <c r="M27" s="14">
        <f t="shared" si="5"/>
        <v>104.57779374775423</v>
      </c>
      <c r="N27" s="24"/>
    </row>
    <row r="28" spans="1:14" ht="25.5">
      <c r="A28" s="15" t="s">
        <v>11</v>
      </c>
      <c r="B28" s="16">
        <v>57219</v>
      </c>
      <c r="C28" s="16">
        <v>55435</v>
      </c>
      <c r="D28" s="16">
        <v>53319</v>
      </c>
      <c r="E28" s="44">
        <v>51368</v>
      </c>
      <c r="F28" s="44">
        <v>49420</v>
      </c>
      <c r="G28" s="273">
        <v>47495.5</v>
      </c>
      <c r="H28" s="16">
        <f t="shared" si="0"/>
        <v>-1924.5</v>
      </c>
      <c r="I28" s="17">
        <f t="shared" si="1"/>
        <v>96.10582760016187</v>
      </c>
      <c r="J28" s="16">
        <f t="shared" si="2"/>
        <v>-1948</v>
      </c>
      <c r="K28" s="17">
        <f t="shared" si="3"/>
        <v>96.20775580127706</v>
      </c>
      <c r="L28" s="16">
        <f t="shared" si="4"/>
        <v>-9723.5</v>
      </c>
      <c r="M28" s="17">
        <f t="shared" si="5"/>
        <v>83.00651881368077</v>
      </c>
      <c r="N28" s="24"/>
    </row>
    <row r="29" spans="1:14" ht="25.5">
      <c r="A29" s="15" t="s">
        <v>12</v>
      </c>
      <c r="B29" s="16">
        <v>21675</v>
      </c>
      <c r="C29" s="16">
        <v>21716</v>
      </c>
      <c r="D29" s="16">
        <v>21764</v>
      </c>
      <c r="E29" s="44">
        <f>'[1]List1'!M92</f>
        <v>21816</v>
      </c>
      <c r="F29" s="44">
        <v>21892</v>
      </c>
      <c r="G29" s="273">
        <v>21974</v>
      </c>
      <c r="H29" s="16">
        <f t="shared" si="0"/>
        <v>82</v>
      </c>
      <c r="I29" s="17">
        <f t="shared" si="1"/>
        <v>100.37456605152568</v>
      </c>
      <c r="J29" s="16">
        <f t="shared" si="2"/>
        <v>76</v>
      </c>
      <c r="K29" s="17">
        <f t="shared" si="3"/>
        <v>100.34836817015037</v>
      </c>
      <c r="L29" s="16">
        <f t="shared" si="4"/>
        <v>299</v>
      </c>
      <c r="M29" s="17">
        <f t="shared" si="5"/>
        <v>101.37946943483276</v>
      </c>
      <c r="N29" s="24"/>
    </row>
    <row r="30" spans="1:14" ht="25.5">
      <c r="A30" s="15" t="s">
        <v>13</v>
      </c>
      <c r="B30" s="16">
        <v>667</v>
      </c>
      <c r="C30" s="16">
        <v>736</v>
      </c>
      <c r="D30" s="16">
        <v>804</v>
      </c>
      <c r="E30" s="44">
        <v>770</v>
      </c>
      <c r="F30" s="44">
        <v>768</v>
      </c>
      <c r="G30" s="273">
        <v>789</v>
      </c>
      <c r="H30" s="16">
        <f t="shared" si="0"/>
        <v>21</v>
      </c>
      <c r="I30" s="17">
        <f t="shared" si="1"/>
        <v>102.734375</v>
      </c>
      <c r="J30" s="16">
        <f t="shared" si="2"/>
        <v>-2</v>
      </c>
      <c r="K30" s="17">
        <f t="shared" si="3"/>
        <v>99.74025974025975</v>
      </c>
      <c r="L30" s="16">
        <f t="shared" si="4"/>
        <v>122</v>
      </c>
      <c r="M30" s="17">
        <f t="shared" si="5"/>
        <v>118.29085457271364</v>
      </c>
      <c r="N30" s="24"/>
    </row>
    <row r="31" spans="1:14" ht="26.25" thickBot="1">
      <c r="A31" s="291" t="s">
        <v>83</v>
      </c>
      <c r="B31" s="265"/>
      <c r="C31" s="265"/>
      <c r="D31" s="265"/>
      <c r="E31" s="264"/>
      <c r="F31" s="264">
        <v>291</v>
      </c>
      <c r="G31" s="276">
        <v>286</v>
      </c>
      <c r="H31" s="265">
        <f t="shared" si="0"/>
        <v>-5</v>
      </c>
      <c r="I31" s="266">
        <f t="shared" si="1"/>
        <v>98.28178694158075</v>
      </c>
      <c r="J31" s="265"/>
      <c r="K31" s="266"/>
      <c r="L31" s="265"/>
      <c r="M31" s="266"/>
      <c r="N31" s="24"/>
    </row>
    <row r="32" spans="1:14" s="23" customFormat="1" ht="28.5" thickBot="1">
      <c r="A32" s="18" t="s">
        <v>17</v>
      </c>
      <c r="B32" s="19">
        <f>SUM(B27:B30)</f>
        <v>93476</v>
      </c>
      <c r="C32" s="19">
        <f>SUM(C27:C30)</f>
        <v>91946</v>
      </c>
      <c r="D32" s="19">
        <f>SUM(D27:D30)</f>
        <v>90107</v>
      </c>
      <c r="E32" s="45">
        <f>SUM(E27:E30)</f>
        <v>88505</v>
      </c>
      <c r="F32" s="45">
        <v>87057</v>
      </c>
      <c r="G32" s="282">
        <f>SUM(G27:G31)</f>
        <v>85096.5</v>
      </c>
      <c r="H32" s="19">
        <f t="shared" si="0"/>
        <v>-1960.5</v>
      </c>
      <c r="I32" s="20">
        <f t="shared" si="1"/>
        <v>97.74802715462283</v>
      </c>
      <c r="J32" s="19">
        <f t="shared" si="2"/>
        <v>-1448</v>
      </c>
      <c r="K32" s="21">
        <f t="shared" si="3"/>
        <v>98.36393424100334</v>
      </c>
      <c r="L32" s="19">
        <f t="shared" si="4"/>
        <v>-8379.5</v>
      </c>
      <c r="M32" s="21">
        <f t="shared" si="5"/>
        <v>91.03566690915315</v>
      </c>
      <c r="N32" s="22"/>
    </row>
    <row r="33" spans="1:14" ht="25.5">
      <c r="A33" s="12" t="s">
        <v>10</v>
      </c>
      <c r="B33" s="13">
        <v>7928</v>
      </c>
      <c r="C33" s="13">
        <v>7879</v>
      </c>
      <c r="D33" s="13">
        <v>7991</v>
      </c>
      <c r="E33" s="43">
        <v>7848</v>
      </c>
      <c r="F33" s="43">
        <v>7871</v>
      </c>
      <c r="G33" s="334">
        <v>7892</v>
      </c>
      <c r="H33" s="13">
        <f t="shared" si="0"/>
        <v>21</v>
      </c>
      <c r="I33" s="14">
        <f t="shared" si="1"/>
        <v>100.26680218523694</v>
      </c>
      <c r="J33" s="13">
        <f t="shared" si="2"/>
        <v>23</v>
      </c>
      <c r="K33" s="14">
        <f t="shared" si="3"/>
        <v>100.29306829765545</v>
      </c>
      <c r="L33" s="13">
        <f t="shared" si="4"/>
        <v>-36</v>
      </c>
      <c r="M33" s="14">
        <f t="shared" si="5"/>
        <v>99.54591321897074</v>
      </c>
      <c r="N33" s="24"/>
    </row>
    <row r="34" spans="1:14" ht="25.5">
      <c r="A34" s="15" t="s">
        <v>11</v>
      </c>
      <c r="B34" s="16">
        <v>34128</v>
      </c>
      <c r="C34" s="16">
        <v>32860</v>
      </c>
      <c r="D34" s="16">
        <v>31857</v>
      </c>
      <c r="E34" s="44">
        <v>30570</v>
      </c>
      <c r="F34" s="44">
        <v>29406</v>
      </c>
      <c r="G34" s="273">
        <v>28217.75</v>
      </c>
      <c r="H34" s="16">
        <f t="shared" si="0"/>
        <v>-1188.25</v>
      </c>
      <c r="I34" s="17">
        <f t="shared" si="1"/>
        <v>95.95915799496701</v>
      </c>
      <c r="J34" s="16">
        <f t="shared" si="2"/>
        <v>-1164</v>
      </c>
      <c r="K34" s="17">
        <f t="shared" si="3"/>
        <v>96.19234543670265</v>
      </c>
      <c r="L34" s="16">
        <f t="shared" si="4"/>
        <v>-5910.25</v>
      </c>
      <c r="M34" s="17">
        <f t="shared" si="5"/>
        <v>82.68210853258321</v>
      </c>
      <c r="N34" s="24"/>
    </row>
    <row r="35" spans="1:14" ht="25.5">
      <c r="A35" s="15" t="s">
        <v>12</v>
      </c>
      <c r="B35" s="16">
        <v>12331</v>
      </c>
      <c r="C35" s="16">
        <v>12451</v>
      </c>
      <c r="D35" s="16">
        <v>12461</v>
      </c>
      <c r="E35" s="44">
        <f>'[1]List1'!P92</f>
        <v>12558</v>
      </c>
      <c r="F35" s="44">
        <v>12354</v>
      </c>
      <c r="G35" s="273">
        <v>12151</v>
      </c>
      <c r="H35" s="16">
        <f t="shared" si="0"/>
        <v>-203</v>
      </c>
      <c r="I35" s="17">
        <f t="shared" si="1"/>
        <v>98.35680751173709</v>
      </c>
      <c r="J35" s="16">
        <f t="shared" si="2"/>
        <v>-204</v>
      </c>
      <c r="K35" s="17">
        <f t="shared" si="3"/>
        <v>98.37553750597229</v>
      </c>
      <c r="L35" s="16">
        <f t="shared" si="4"/>
        <v>-180</v>
      </c>
      <c r="M35" s="17">
        <f t="shared" si="5"/>
        <v>98.54026437434109</v>
      </c>
      <c r="N35" s="24"/>
    </row>
    <row r="36" spans="1:14" ht="25.5">
      <c r="A36" s="15" t="s">
        <v>13</v>
      </c>
      <c r="B36" s="16">
        <v>230</v>
      </c>
      <c r="C36" s="16">
        <v>232</v>
      </c>
      <c r="D36" s="16">
        <v>235</v>
      </c>
      <c r="E36" s="44">
        <v>233</v>
      </c>
      <c r="F36" s="44">
        <v>241</v>
      </c>
      <c r="G36" s="273">
        <v>234</v>
      </c>
      <c r="H36" s="16">
        <f t="shared" si="0"/>
        <v>-7</v>
      </c>
      <c r="I36" s="17">
        <f t="shared" si="1"/>
        <v>97.0954356846473</v>
      </c>
      <c r="J36" s="16">
        <f t="shared" si="2"/>
        <v>8</v>
      </c>
      <c r="K36" s="17">
        <f t="shared" si="3"/>
        <v>103.43347639484979</v>
      </c>
      <c r="L36" s="16">
        <f t="shared" si="4"/>
        <v>4</v>
      </c>
      <c r="M36" s="17">
        <f t="shared" si="5"/>
        <v>101.7391304347826</v>
      </c>
      <c r="N36" s="24"/>
    </row>
    <row r="37" spans="1:14" ht="26.25" thickBot="1">
      <c r="A37" s="291" t="s">
        <v>83</v>
      </c>
      <c r="B37" s="265"/>
      <c r="C37" s="265"/>
      <c r="D37" s="265"/>
      <c r="E37" s="264"/>
      <c r="F37" s="264">
        <v>284</v>
      </c>
      <c r="G37" s="343">
        <v>280</v>
      </c>
      <c r="H37" s="265">
        <f t="shared" si="0"/>
        <v>-4</v>
      </c>
      <c r="I37" s="266">
        <f t="shared" si="1"/>
        <v>98.59154929577466</v>
      </c>
      <c r="J37" s="265"/>
      <c r="K37" s="266"/>
      <c r="L37" s="265"/>
      <c r="M37" s="266"/>
      <c r="N37" s="24"/>
    </row>
    <row r="38" spans="1:14" s="23" customFormat="1" ht="28.5" thickBot="1">
      <c r="A38" s="18" t="s">
        <v>18</v>
      </c>
      <c r="B38" s="19">
        <f>SUM(B33:B36)</f>
        <v>54617</v>
      </c>
      <c r="C38" s="19">
        <f>SUM(C33:C36)</f>
        <v>53422</v>
      </c>
      <c r="D38" s="19">
        <f>SUM(D33:D36)</f>
        <v>52544</v>
      </c>
      <c r="E38" s="45">
        <f>SUM(E33:E36)</f>
        <v>51209</v>
      </c>
      <c r="F38" s="45">
        <v>50156</v>
      </c>
      <c r="G38" s="282">
        <f>SUM(G33:G37)</f>
        <v>48774.75</v>
      </c>
      <c r="H38" s="19">
        <f t="shared" si="0"/>
        <v>-1381.25</v>
      </c>
      <c r="I38" s="20">
        <f t="shared" si="1"/>
        <v>97.24609219235984</v>
      </c>
      <c r="J38" s="19">
        <f t="shared" si="2"/>
        <v>-1053</v>
      </c>
      <c r="K38" s="21">
        <f t="shared" si="3"/>
        <v>97.9437208303228</v>
      </c>
      <c r="L38" s="19">
        <f t="shared" si="4"/>
        <v>-5842.25</v>
      </c>
      <c r="M38" s="21">
        <f t="shared" si="5"/>
        <v>89.30323891828552</v>
      </c>
      <c r="N38" s="22"/>
    </row>
    <row r="39" spans="1:14" ht="25.5">
      <c r="A39" s="12" t="s">
        <v>10</v>
      </c>
      <c r="B39" s="13">
        <v>21221</v>
      </c>
      <c r="C39" s="13">
        <v>21202</v>
      </c>
      <c r="D39" s="13">
        <v>21118</v>
      </c>
      <c r="E39" s="43">
        <v>20954</v>
      </c>
      <c r="F39" s="43">
        <v>21103</v>
      </c>
      <c r="G39" s="334">
        <v>21402.5</v>
      </c>
      <c r="H39" s="13">
        <f t="shared" si="0"/>
        <v>299.5</v>
      </c>
      <c r="I39" s="14">
        <f t="shared" si="1"/>
        <v>101.41922949343696</v>
      </c>
      <c r="J39" s="13">
        <f t="shared" si="2"/>
        <v>149</v>
      </c>
      <c r="K39" s="14">
        <f t="shared" si="3"/>
        <v>100.71108141643602</v>
      </c>
      <c r="L39" s="13">
        <f t="shared" si="4"/>
        <v>181.5</v>
      </c>
      <c r="M39" s="14">
        <f t="shared" si="5"/>
        <v>100.85528485933746</v>
      </c>
      <c r="N39" s="24"/>
    </row>
    <row r="40" spans="1:14" ht="25.5">
      <c r="A40" s="15" t="s">
        <v>11</v>
      </c>
      <c r="B40" s="16">
        <v>91616</v>
      </c>
      <c r="C40" s="16">
        <v>88595</v>
      </c>
      <c r="D40" s="16">
        <v>86222</v>
      </c>
      <c r="E40" s="44">
        <v>83569</v>
      </c>
      <c r="F40" s="44">
        <v>80585</v>
      </c>
      <c r="G40" s="273">
        <v>77631.25</v>
      </c>
      <c r="H40" s="16">
        <f t="shared" si="0"/>
        <v>-2953.75</v>
      </c>
      <c r="I40" s="17">
        <f t="shared" si="1"/>
        <v>96.33461562325495</v>
      </c>
      <c r="J40" s="16">
        <f t="shared" si="2"/>
        <v>-2984</v>
      </c>
      <c r="K40" s="17">
        <f t="shared" si="3"/>
        <v>96.42929794541037</v>
      </c>
      <c r="L40" s="16">
        <f t="shared" si="4"/>
        <v>-13984.75</v>
      </c>
      <c r="M40" s="17">
        <f t="shared" si="5"/>
        <v>84.73547196996158</v>
      </c>
      <c r="N40" s="24"/>
    </row>
    <row r="41" spans="1:14" ht="25.5">
      <c r="A41" s="15" t="s">
        <v>12</v>
      </c>
      <c r="B41" s="16">
        <v>32571</v>
      </c>
      <c r="C41" s="16">
        <v>33478</v>
      </c>
      <c r="D41" s="16">
        <v>33681</v>
      </c>
      <c r="E41" s="44">
        <f>'[1]List1'!S92</f>
        <v>33630</v>
      </c>
      <c r="F41" s="44">
        <v>33363</v>
      </c>
      <c r="G41" s="273">
        <v>33229</v>
      </c>
      <c r="H41" s="16">
        <f t="shared" si="0"/>
        <v>-134</v>
      </c>
      <c r="I41" s="17">
        <f t="shared" si="1"/>
        <v>99.59835746185894</v>
      </c>
      <c r="J41" s="16">
        <f t="shared" si="2"/>
        <v>-267</v>
      </c>
      <c r="K41" s="17">
        <f t="shared" si="3"/>
        <v>99.20606601248885</v>
      </c>
      <c r="L41" s="16">
        <f t="shared" si="4"/>
        <v>658</v>
      </c>
      <c r="M41" s="17">
        <f t="shared" si="5"/>
        <v>102.020202020202</v>
      </c>
      <c r="N41" s="24"/>
    </row>
    <row r="42" spans="1:14" ht="25.5">
      <c r="A42" s="15" t="s">
        <v>13</v>
      </c>
      <c r="B42" s="16">
        <v>1120</v>
      </c>
      <c r="C42" s="16">
        <v>1078</v>
      </c>
      <c r="D42" s="16">
        <v>1298</v>
      </c>
      <c r="E42" s="44">
        <v>1242</v>
      </c>
      <c r="F42" s="44">
        <v>1241</v>
      </c>
      <c r="G42" s="273">
        <v>1124</v>
      </c>
      <c r="H42" s="16">
        <f t="shared" si="0"/>
        <v>-117</v>
      </c>
      <c r="I42" s="17">
        <f t="shared" si="1"/>
        <v>90.57211925866237</v>
      </c>
      <c r="J42" s="16">
        <f t="shared" si="2"/>
        <v>-1</v>
      </c>
      <c r="K42" s="17">
        <f t="shared" si="3"/>
        <v>99.9194847020934</v>
      </c>
      <c r="L42" s="16">
        <f t="shared" si="4"/>
        <v>4</v>
      </c>
      <c r="M42" s="17">
        <f t="shared" si="5"/>
        <v>100.35714285714286</v>
      </c>
      <c r="N42" s="24"/>
    </row>
    <row r="43" spans="1:14" ht="26.25" thickBot="1">
      <c r="A43" s="291" t="s">
        <v>83</v>
      </c>
      <c r="B43" s="265"/>
      <c r="C43" s="265"/>
      <c r="D43" s="265"/>
      <c r="E43" s="264"/>
      <c r="F43" s="264">
        <v>812</v>
      </c>
      <c r="G43" s="276">
        <v>806</v>
      </c>
      <c r="H43" s="265">
        <f t="shared" si="0"/>
        <v>-6</v>
      </c>
      <c r="I43" s="266">
        <f t="shared" si="1"/>
        <v>99.26108374384236</v>
      </c>
      <c r="J43" s="265"/>
      <c r="K43" s="266"/>
      <c r="L43" s="265"/>
      <c r="M43" s="266"/>
      <c r="N43" s="24"/>
    </row>
    <row r="44" spans="1:14" s="23" customFormat="1" ht="28.5" thickBot="1">
      <c r="A44" s="18" t="s">
        <v>19</v>
      </c>
      <c r="B44" s="19">
        <f>SUM(B39:B42)</f>
        <v>146528</v>
      </c>
      <c r="C44" s="19">
        <f>SUM(C39:C42)</f>
        <v>144353</v>
      </c>
      <c r="D44" s="19">
        <f>SUM(D39:D42)</f>
        <v>142319</v>
      </c>
      <c r="E44" s="45">
        <f>SUM(E39:E42)</f>
        <v>139395</v>
      </c>
      <c r="F44" s="45">
        <v>137104</v>
      </c>
      <c r="G44" s="282">
        <f>SUM(G39:G43)</f>
        <v>134192.75</v>
      </c>
      <c r="H44" s="19">
        <f t="shared" si="0"/>
        <v>-2911.25</v>
      </c>
      <c r="I44" s="20">
        <f t="shared" si="1"/>
        <v>97.8766119150426</v>
      </c>
      <c r="J44" s="19">
        <f t="shared" si="2"/>
        <v>-2291</v>
      </c>
      <c r="K44" s="21">
        <f t="shared" si="3"/>
        <v>98.3564690268661</v>
      </c>
      <c r="L44" s="19">
        <f t="shared" si="4"/>
        <v>-12335.25</v>
      </c>
      <c r="M44" s="21">
        <f t="shared" si="5"/>
        <v>91.5816430989299</v>
      </c>
      <c r="N44" s="22"/>
    </row>
    <row r="45" spans="1:14" ht="25.5">
      <c r="A45" s="12" t="s">
        <v>10</v>
      </c>
      <c r="B45" s="13">
        <v>11904</v>
      </c>
      <c r="C45" s="13">
        <v>11855</v>
      </c>
      <c r="D45" s="13">
        <v>12062</v>
      </c>
      <c r="E45" s="43">
        <v>12163</v>
      </c>
      <c r="F45" s="43">
        <v>12165</v>
      </c>
      <c r="G45" s="334">
        <v>12301.5</v>
      </c>
      <c r="H45" s="13">
        <f t="shared" si="0"/>
        <v>136.5</v>
      </c>
      <c r="I45" s="14">
        <f t="shared" si="1"/>
        <v>101.12207151664612</v>
      </c>
      <c r="J45" s="13">
        <f t="shared" si="2"/>
        <v>2</v>
      </c>
      <c r="K45" s="14">
        <f t="shared" si="3"/>
        <v>100.01644331168298</v>
      </c>
      <c r="L45" s="13">
        <f t="shared" si="4"/>
        <v>397.5</v>
      </c>
      <c r="M45" s="14">
        <f t="shared" si="5"/>
        <v>103.33921370967742</v>
      </c>
      <c r="N45" s="24"/>
    </row>
    <row r="46" spans="1:14" ht="25.5">
      <c r="A46" s="15" t="s">
        <v>11</v>
      </c>
      <c r="B46" s="16">
        <v>47666</v>
      </c>
      <c r="C46" s="16">
        <v>46303</v>
      </c>
      <c r="D46" s="16">
        <v>44605</v>
      </c>
      <c r="E46" s="44">
        <v>43013</v>
      </c>
      <c r="F46" s="44">
        <v>41534</v>
      </c>
      <c r="G46" s="273">
        <v>39969</v>
      </c>
      <c r="H46" s="16">
        <f t="shared" si="0"/>
        <v>-1565</v>
      </c>
      <c r="I46" s="17">
        <f t="shared" si="1"/>
        <v>96.23200269658592</v>
      </c>
      <c r="J46" s="16">
        <f t="shared" si="2"/>
        <v>-1479</v>
      </c>
      <c r="K46" s="17">
        <f t="shared" si="3"/>
        <v>96.56150466138145</v>
      </c>
      <c r="L46" s="16">
        <f t="shared" si="4"/>
        <v>-7697</v>
      </c>
      <c r="M46" s="17">
        <f t="shared" si="5"/>
        <v>83.85222170939454</v>
      </c>
      <c r="N46" s="24"/>
    </row>
    <row r="47" spans="1:14" ht="25.5">
      <c r="A47" s="15" t="s">
        <v>12</v>
      </c>
      <c r="B47" s="16">
        <v>17012</v>
      </c>
      <c r="C47" s="16">
        <v>17233</v>
      </c>
      <c r="D47" s="16">
        <v>17256</v>
      </c>
      <c r="E47" s="44">
        <f>'[1]List1'!V92</f>
        <v>17021</v>
      </c>
      <c r="F47" s="44">
        <v>16936</v>
      </c>
      <c r="G47" s="273">
        <v>16916</v>
      </c>
      <c r="H47" s="16">
        <f t="shared" si="0"/>
        <v>-20</v>
      </c>
      <c r="I47" s="17">
        <f t="shared" si="1"/>
        <v>99.88190836088805</v>
      </c>
      <c r="J47" s="16">
        <f t="shared" si="2"/>
        <v>-85</v>
      </c>
      <c r="K47" s="17">
        <f t="shared" si="3"/>
        <v>99.50061688502439</v>
      </c>
      <c r="L47" s="16">
        <f t="shared" si="4"/>
        <v>-96</v>
      </c>
      <c r="M47" s="17">
        <f t="shared" si="5"/>
        <v>99.43569245238655</v>
      </c>
      <c r="N47" s="24"/>
    </row>
    <row r="48" spans="1:14" ht="25.5">
      <c r="A48" s="15" t="s">
        <v>13</v>
      </c>
      <c r="B48" s="16">
        <v>474</v>
      </c>
      <c r="C48" s="16">
        <v>520</v>
      </c>
      <c r="D48" s="16">
        <v>589</v>
      </c>
      <c r="E48" s="44">
        <v>529</v>
      </c>
      <c r="F48" s="44">
        <v>500</v>
      </c>
      <c r="G48" s="273">
        <v>488</v>
      </c>
      <c r="H48" s="16">
        <f t="shared" si="0"/>
        <v>-12</v>
      </c>
      <c r="I48" s="17">
        <f t="shared" si="1"/>
        <v>97.6</v>
      </c>
      <c r="J48" s="16">
        <f t="shared" si="2"/>
        <v>-29</v>
      </c>
      <c r="K48" s="17">
        <f t="shared" si="3"/>
        <v>94.5179584120983</v>
      </c>
      <c r="L48" s="16">
        <f t="shared" si="4"/>
        <v>14</v>
      </c>
      <c r="M48" s="17">
        <f t="shared" si="5"/>
        <v>102.9535864978903</v>
      </c>
      <c r="N48" s="24"/>
    </row>
    <row r="49" spans="1:14" ht="26.25" thickBot="1">
      <c r="A49" s="291" t="s">
        <v>83</v>
      </c>
      <c r="B49" s="265"/>
      <c r="C49" s="265"/>
      <c r="D49" s="265"/>
      <c r="E49" s="264"/>
      <c r="F49" s="264">
        <v>290</v>
      </c>
      <c r="G49" s="343">
        <v>297</v>
      </c>
      <c r="H49" s="265">
        <f t="shared" si="0"/>
        <v>7</v>
      </c>
      <c r="I49" s="266">
        <f t="shared" si="1"/>
        <v>102.41379310344827</v>
      </c>
      <c r="J49" s="265"/>
      <c r="K49" s="266"/>
      <c r="L49" s="265"/>
      <c r="M49" s="266"/>
      <c r="N49" s="24"/>
    </row>
    <row r="50" spans="1:14" s="23" customFormat="1" ht="28.5" thickBot="1">
      <c r="A50" s="18" t="s">
        <v>20</v>
      </c>
      <c r="B50" s="19">
        <f>SUM(B45:B48)</f>
        <v>77056</v>
      </c>
      <c r="C50" s="19">
        <f>SUM(C45:C48)</f>
        <v>75911</v>
      </c>
      <c r="D50" s="19">
        <f>SUM(D45:D48)</f>
        <v>74512</v>
      </c>
      <c r="E50" s="45">
        <f>SUM(E45:E48)</f>
        <v>72726</v>
      </c>
      <c r="F50" s="45">
        <v>71425</v>
      </c>
      <c r="G50" s="282">
        <f>SUM(G45:G49)</f>
        <v>69971.5</v>
      </c>
      <c r="H50" s="19">
        <f t="shared" si="0"/>
        <v>-1453.5</v>
      </c>
      <c r="I50" s="20">
        <f t="shared" si="1"/>
        <v>97.9649982499125</v>
      </c>
      <c r="J50" s="19">
        <f t="shared" si="2"/>
        <v>-1301</v>
      </c>
      <c r="K50" s="21">
        <f t="shared" si="3"/>
        <v>98.21109369413965</v>
      </c>
      <c r="L50" s="19">
        <f t="shared" si="4"/>
        <v>-7084.5</v>
      </c>
      <c r="M50" s="21">
        <f t="shared" si="5"/>
        <v>90.8060371677741</v>
      </c>
      <c r="N50" s="22"/>
    </row>
    <row r="51" spans="1:14" ht="25.5">
      <c r="A51" s="307" t="s">
        <v>10</v>
      </c>
      <c r="B51" s="308">
        <v>15393</v>
      </c>
      <c r="C51" s="308">
        <v>15277</v>
      </c>
      <c r="D51" s="308">
        <v>15360</v>
      </c>
      <c r="E51" s="309">
        <v>15834</v>
      </c>
      <c r="F51" s="309">
        <v>15640</v>
      </c>
      <c r="G51" s="334">
        <v>15501.5</v>
      </c>
      <c r="H51" s="308">
        <f t="shared" si="0"/>
        <v>-138.5</v>
      </c>
      <c r="I51" s="310">
        <f t="shared" si="1"/>
        <v>99.11445012787723</v>
      </c>
      <c r="J51" s="308">
        <f t="shared" si="2"/>
        <v>-194</v>
      </c>
      <c r="K51" s="310">
        <f t="shared" si="3"/>
        <v>98.77478842996085</v>
      </c>
      <c r="L51" s="308">
        <f t="shared" si="4"/>
        <v>108.5</v>
      </c>
      <c r="M51" s="310">
        <f t="shared" si="5"/>
        <v>100.70486584811277</v>
      </c>
      <c r="N51" s="24"/>
    </row>
    <row r="52" spans="1:14" ht="25.5">
      <c r="A52" s="15" t="s">
        <v>11</v>
      </c>
      <c r="B52" s="16">
        <v>59874</v>
      </c>
      <c r="C52" s="16">
        <v>58238</v>
      </c>
      <c r="D52" s="16">
        <v>56293</v>
      </c>
      <c r="E52" s="44">
        <v>53924</v>
      </c>
      <c r="F52" s="44">
        <v>52340</v>
      </c>
      <c r="G52" s="273">
        <v>50344.5</v>
      </c>
      <c r="H52" s="16">
        <f t="shared" si="0"/>
        <v>-1995.5</v>
      </c>
      <c r="I52" s="17">
        <f t="shared" si="1"/>
        <v>96.18742835307604</v>
      </c>
      <c r="J52" s="16">
        <f t="shared" si="2"/>
        <v>-1584</v>
      </c>
      <c r="K52" s="17">
        <f t="shared" si="3"/>
        <v>97.06253245308211</v>
      </c>
      <c r="L52" s="16">
        <f t="shared" si="4"/>
        <v>-9529.5</v>
      </c>
      <c r="M52" s="17">
        <f t="shared" si="5"/>
        <v>84.08407656077763</v>
      </c>
      <c r="N52" s="24"/>
    </row>
    <row r="53" spans="1:14" ht="25.5">
      <c r="A53" s="15" t="s">
        <v>12</v>
      </c>
      <c r="B53" s="16">
        <v>24233</v>
      </c>
      <c r="C53" s="16">
        <v>24043</v>
      </c>
      <c r="D53" s="16">
        <v>23967</v>
      </c>
      <c r="E53" s="44">
        <f>'[1]List1'!Y92</f>
        <v>24170</v>
      </c>
      <c r="F53" s="44">
        <v>23914</v>
      </c>
      <c r="G53" s="273">
        <v>23653</v>
      </c>
      <c r="H53" s="16">
        <f t="shared" si="0"/>
        <v>-261</v>
      </c>
      <c r="I53" s="17">
        <f t="shared" si="1"/>
        <v>98.90858911098101</v>
      </c>
      <c r="J53" s="16">
        <f t="shared" si="2"/>
        <v>-256</v>
      </c>
      <c r="K53" s="17">
        <f t="shared" si="3"/>
        <v>98.94083574679354</v>
      </c>
      <c r="L53" s="16">
        <f t="shared" si="4"/>
        <v>-580</v>
      </c>
      <c r="M53" s="17">
        <f t="shared" si="5"/>
        <v>97.60656955391408</v>
      </c>
      <c r="N53" s="24"/>
    </row>
    <row r="54" spans="1:14" ht="25.5">
      <c r="A54" s="15" t="s">
        <v>13</v>
      </c>
      <c r="B54" s="16">
        <v>751</v>
      </c>
      <c r="C54" s="16">
        <v>805</v>
      </c>
      <c r="D54" s="16">
        <v>960</v>
      </c>
      <c r="E54" s="44">
        <v>939</v>
      </c>
      <c r="F54" s="44">
        <v>948</v>
      </c>
      <c r="G54" s="273">
        <v>850</v>
      </c>
      <c r="H54" s="16">
        <f t="shared" si="0"/>
        <v>-98</v>
      </c>
      <c r="I54" s="17">
        <f t="shared" si="1"/>
        <v>89.66244725738397</v>
      </c>
      <c r="J54" s="16">
        <f t="shared" si="2"/>
        <v>9</v>
      </c>
      <c r="K54" s="17">
        <f t="shared" si="3"/>
        <v>100.95846645367412</v>
      </c>
      <c r="L54" s="16">
        <f t="shared" si="4"/>
        <v>99</v>
      </c>
      <c r="M54" s="17">
        <f t="shared" si="5"/>
        <v>113.18242343541944</v>
      </c>
      <c r="N54" s="24"/>
    </row>
    <row r="55" spans="1:14" ht="26.25" thickBot="1">
      <c r="A55" s="291" t="s">
        <v>83</v>
      </c>
      <c r="B55" s="265"/>
      <c r="C55" s="265"/>
      <c r="D55" s="265"/>
      <c r="E55" s="264"/>
      <c r="F55" s="264">
        <v>325</v>
      </c>
      <c r="G55" s="276">
        <v>326</v>
      </c>
      <c r="H55" s="265">
        <f t="shared" si="0"/>
        <v>1</v>
      </c>
      <c r="I55" s="266">
        <f t="shared" si="1"/>
        <v>100.30769230769229</v>
      </c>
      <c r="J55" s="265"/>
      <c r="K55" s="266"/>
      <c r="L55" s="265"/>
      <c r="M55" s="266"/>
      <c r="N55" s="24"/>
    </row>
    <row r="56" spans="1:14" s="23" customFormat="1" ht="28.5" thickBot="1">
      <c r="A56" s="18" t="s">
        <v>21</v>
      </c>
      <c r="B56" s="19">
        <f>SUM(B51:B54)</f>
        <v>100251</v>
      </c>
      <c r="C56" s="19">
        <f>SUM(C51:C54)</f>
        <v>98363</v>
      </c>
      <c r="D56" s="19">
        <f>SUM(D51:D54)</f>
        <v>96580</v>
      </c>
      <c r="E56" s="45">
        <f>SUM(E51:E54)</f>
        <v>94867</v>
      </c>
      <c r="F56" s="45">
        <v>93167</v>
      </c>
      <c r="G56" s="282">
        <f>SUM(G51:G55)</f>
        <v>90675</v>
      </c>
      <c r="H56" s="19">
        <f t="shared" si="0"/>
        <v>-2492</v>
      </c>
      <c r="I56" s="20">
        <f t="shared" si="1"/>
        <v>97.32523318342331</v>
      </c>
      <c r="J56" s="19">
        <f t="shared" si="2"/>
        <v>-1700</v>
      </c>
      <c r="K56" s="21">
        <f t="shared" si="3"/>
        <v>98.20801754034596</v>
      </c>
      <c r="L56" s="19">
        <f t="shared" si="4"/>
        <v>-9576</v>
      </c>
      <c r="M56" s="21">
        <f t="shared" si="5"/>
        <v>90.44797558129096</v>
      </c>
      <c r="N56" s="22"/>
    </row>
    <row r="57" spans="1:14" ht="25.5">
      <c r="A57" s="307" t="s">
        <v>10</v>
      </c>
      <c r="B57" s="308">
        <v>14342</v>
      </c>
      <c r="C57" s="308">
        <v>14748</v>
      </c>
      <c r="D57" s="308">
        <v>14701</v>
      </c>
      <c r="E57" s="309">
        <v>14666</v>
      </c>
      <c r="F57" s="309">
        <v>14993</v>
      </c>
      <c r="G57" s="334">
        <v>15076</v>
      </c>
      <c r="H57" s="308">
        <f t="shared" si="0"/>
        <v>83</v>
      </c>
      <c r="I57" s="310">
        <f t="shared" si="1"/>
        <v>100.55359167611553</v>
      </c>
      <c r="J57" s="308">
        <f t="shared" si="2"/>
        <v>327</v>
      </c>
      <c r="K57" s="310">
        <f t="shared" si="3"/>
        <v>102.22964680212736</v>
      </c>
      <c r="L57" s="308">
        <f t="shared" si="4"/>
        <v>734</v>
      </c>
      <c r="M57" s="310">
        <f t="shared" si="5"/>
        <v>105.1178357272347</v>
      </c>
      <c r="N57" s="24"/>
    </row>
    <row r="58" spans="1:14" ht="25.5">
      <c r="A58" s="15" t="s">
        <v>11</v>
      </c>
      <c r="B58" s="16">
        <v>56307</v>
      </c>
      <c r="C58" s="16">
        <v>54653</v>
      </c>
      <c r="D58" s="16">
        <v>52884</v>
      </c>
      <c r="E58" s="44">
        <v>51213</v>
      </c>
      <c r="F58" s="44">
        <v>49720</v>
      </c>
      <c r="G58" s="273">
        <v>47798.5</v>
      </c>
      <c r="H58" s="16">
        <f t="shared" si="0"/>
        <v>-1921.5</v>
      </c>
      <c r="I58" s="17">
        <f t="shared" si="1"/>
        <v>96.13535800482703</v>
      </c>
      <c r="J58" s="16">
        <f t="shared" si="2"/>
        <v>-1493</v>
      </c>
      <c r="K58" s="17">
        <f t="shared" si="3"/>
        <v>97.0847245816492</v>
      </c>
      <c r="L58" s="16">
        <f t="shared" si="4"/>
        <v>-8508.5</v>
      </c>
      <c r="M58" s="17">
        <f t="shared" si="5"/>
        <v>84.88909016640915</v>
      </c>
      <c r="N58" s="24"/>
    </row>
    <row r="59" spans="1:14" ht="25.5">
      <c r="A59" s="15" t="s">
        <v>12</v>
      </c>
      <c r="B59" s="16">
        <v>21278</v>
      </c>
      <c r="C59" s="16">
        <v>21795</v>
      </c>
      <c r="D59" s="16">
        <f>21825+0</f>
        <v>21825</v>
      </c>
      <c r="E59" s="44">
        <f>'[1]List1'!AB92</f>
        <v>21588</v>
      </c>
      <c r="F59" s="44">
        <v>21400</v>
      </c>
      <c r="G59" s="273">
        <v>21252</v>
      </c>
      <c r="H59" s="16">
        <f t="shared" si="0"/>
        <v>-148</v>
      </c>
      <c r="I59" s="17">
        <f t="shared" si="1"/>
        <v>99.30841121495327</v>
      </c>
      <c r="J59" s="16">
        <f t="shared" si="2"/>
        <v>-188</v>
      </c>
      <c r="K59" s="17">
        <f t="shared" si="3"/>
        <v>99.12914582175283</v>
      </c>
      <c r="L59" s="16">
        <f t="shared" si="4"/>
        <v>-26</v>
      </c>
      <c r="M59" s="311">
        <f t="shared" si="5"/>
        <v>99.87780806466773</v>
      </c>
      <c r="N59" s="24"/>
    </row>
    <row r="60" spans="1:14" ht="25.5">
      <c r="A60" s="15" t="s">
        <v>13</v>
      </c>
      <c r="B60" s="16">
        <v>1309</v>
      </c>
      <c r="C60" s="16">
        <v>1330</v>
      </c>
      <c r="D60" s="16">
        <v>1419</v>
      </c>
      <c r="E60" s="44">
        <v>1377</v>
      </c>
      <c r="F60" s="44">
        <v>1350</v>
      </c>
      <c r="G60" s="273">
        <v>1315</v>
      </c>
      <c r="H60" s="16">
        <f t="shared" si="0"/>
        <v>-35</v>
      </c>
      <c r="I60" s="17">
        <f t="shared" si="1"/>
        <v>97.4074074074074</v>
      </c>
      <c r="J60" s="16">
        <f t="shared" si="2"/>
        <v>-27</v>
      </c>
      <c r="K60" s="17">
        <f t="shared" si="3"/>
        <v>98.0392156862745</v>
      </c>
      <c r="L60" s="16">
        <f t="shared" si="4"/>
        <v>6</v>
      </c>
      <c r="M60" s="17">
        <f t="shared" si="5"/>
        <v>100.45836516424751</v>
      </c>
      <c r="N60" s="24"/>
    </row>
    <row r="61" spans="1:14" ht="26.25" thickBot="1">
      <c r="A61" s="291" t="s">
        <v>83</v>
      </c>
      <c r="B61" s="265"/>
      <c r="C61" s="265"/>
      <c r="D61" s="265"/>
      <c r="E61" s="264"/>
      <c r="F61" s="264">
        <v>179</v>
      </c>
      <c r="G61" s="276">
        <v>179</v>
      </c>
      <c r="H61" s="265">
        <f t="shared" si="0"/>
        <v>0</v>
      </c>
      <c r="I61" s="266">
        <f t="shared" si="1"/>
        <v>100</v>
      </c>
      <c r="J61" s="265"/>
      <c r="K61" s="266"/>
      <c r="L61" s="265"/>
      <c r="M61" s="266"/>
      <c r="N61" s="24"/>
    </row>
    <row r="62" spans="1:14" s="23" customFormat="1" ht="28.5" thickBot="1">
      <c r="A62" s="18" t="s">
        <v>22</v>
      </c>
      <c r="B62" s="19">
        <f>SUM(B57:B60)</f>
        <v>93236</v>
      </c>
      <c r="C62" s="19">
        <f>SUM(C57:C60)</f>
        <v>92526</v>
      </c>
      <c r="D62" s="19">
        <f>SUM(D57:D60)</f>
        <v>90829</v>
      </c>
      <c r="E62" s="45">
        <f>SUM(E57:E60)</f>
        <v>88844</v>
      </c>
      <c r="F62" s="45">
        <v>87642</v>
      </c>
      <c r="G62" s="282">
        <f>SUM(G57:G61)</f>
        <v>85620.5</v>
      </c>
      <c r="H62" s="19">
        <f t="shared" si="0"/>
        <v>-2021.5</v>
      </c>
      <c r="I62" s="20">
        <f t="shared" si="1"/>
        <v>97.69345747472673</v>
      </c>
      <c r="J62" s="19">
        <f t="shared" si="2"/>
        <v>-1202</v>
      </c>
      <c r="K62" s="21">
        <f t="shared" si="3"/>
        <v>98.6470667687182</v>
      </c>
      <c r="L62" s="19">
        <f t="shared" si="4"/>
        <v>-7615.5</v>
      </c>
      <c r="M62" s="21">
        <f t="shared" si="5"/>
        <v>91.83201767557595</v>
      </c>
      <c r="N62" s="22"/>
    </row>
    <row r="63" spans="1:14" ht="25.5">
      <c r="A63" s="307" t="s">
        <v>10</v>
      </c>
      <c r="B63" s="308">
        <v>14751</v>
      </c>
      <c r="C63" s="308">
        <v>14634</v>
      </c>
      <c r="D63" s="308">
        <v>14489</v>
      </c>
      <c r="E63" s="309">
        <v>14098</v>
      </c>
      <c r="F63" s="309">
        <v>14151</v>
      </c>
      <c r="G63" s="334">
        <v>13971</v>
      </c>
      <c r="H63" s="308">
        <f t="shared" si="0"/>
        <v>-180</v>
      </c>
      <c r="I63" s="310">
        <f t="shared" si="1"/>
        <v>98.72800508797965</v>
      </c>
      <c r="J63" s="308">
        <f t="shared" si="2"/>
        <v>53</v>
      </c>
      <c r="K63" s="310">
        <f t="shared" si="3"/>
        <v>100.37593984962405</v>
      </c>
      <c r="L63" s="308">
        <f t="shared" si="4"/>
        <v>-780</v>
      </c>
      <c r="M63" s="310">
        <f t="shared" si="5"/>
        <v>94.71222290014236</v>
      </c>
      <c r="N63" s="24"/>
    </row>
    <row r="64" spans="1:14" ht="25.5">
      <c r="A64" s="15" t="s">
        <v>11</v>
      </c>
      <c r="B64" s="16">
        <v>59448</v>
      </c>
      <c r="C64" s="16">
        <v>57682</v>
      </c>
      <c r="D64" s="16">
        <v>55710</v>
      </c>
      <c r="E64" s="44">
        <f>'[1]List1'!AE20</f>
        <v>53125</v>
      </c>
      <c r="F64" s="44">
        <v>51223</v>
      </c>
      <c r="G64" s="273">
        <v>48991</v>
      </c>
      <c r="H64" s="16">
        <f t="shared" si="0"/>
        <v>-2232</v>
      </c>
      <c r="I64" s="17">
        <f t="shared" si="1"/>
        <v>95.64258243367237</v>
      </c>
      <c r="J64" s="16">
        <f t="shared" si="2"/>
        <v>-1902</v>
      </c>
      <c r="K64" s="17">
        <f t="shared" si="3"/>
        <v>96.41976470588234</v>
      </c>
      <c r="L64" s="16">
        <f t="shared" si="4"/>
        <v>-10457</v>
      </c>
      <c r="M64" s="17">
        <f t="shared" si="5"/>
        <v>82.40983716861795</v>
      </c>
      <c r="N64" s="24"/>
    </row>
    <row r="65" spans="1:14" ht="25.5">
      <c r="A65" s="15" t="s">
        <v>12</v>
      </c>
      <c r="B65" s="16">
        <v>21092</v>
      </c>
      <c r="C65" s="16">
        <v>21003</v>
      </c>
      <c r="D65" s="16">
        <v>20896</v>
      </c>
      <c r="E65" s="44">
        <f>'[1]List1'!AE92</f>
        <v>20802</v>
      </c>
      <c r="F65" s="44">
        <v>20646</v>
      </c>
      <c r="G65" s="273">
        <v>20761</v>
      </c>
      <c r="H65" s="16">
        <f t="shared" si="0"/>
        <v>115</v>
      </c>
      <c r="I65" s="17">
        <f t="shared" si="1"/>
        <v>100.55700862152474</v>
      </c>
      <c r="J65" s="16">
        <f t="shared" si="2"/>
        <v>-156</v>
      </c>
      <c r="K65" s="17">
        <f t="shared" si="3"/>
        <v>99.25007210845112</v>
      </c>
      <c r="L65" s="16">
        <f t="shared" si="4"/>
        <v>-331</v>
      </c>
      <c r="M65" s="17">
        <f t="shared" si="5"/>
        <v>98.43068461976104</v>
      </c>
      <c r="N65" s="24"/>
    </row>
    <row r="66" spans="1:14" ht="25.5">
      <c r="A66" s="15" t="s">
        <v>13</v>
      </c>
      <c r="B66" s="16">
        <v>1530</v>
      </c>
      <c r="C66" s="16">
        <v>1531</v>
      </c>
      <c r="D66" s="16">
        <v>1769</v>
      </c>
      <c r="E66" s="44">
        <v>1675</v>
      </c>
      <c r="F66" s="44">
        <v>1268</v>
      </c>
      <c r="G66" s="273">
        <v>935</v>
      </c>
      <c r="H66" s="16">
        <f t="shared" si="0"/>
        <v>-333</v>
      </c>
      <c r="I66" s="17">
        <f t="shared" si="1"/>
        <v>73.73817034700315</v>
      </c>
      <c r="J66" s="16">
        <f t="shared" si="2"/>
        <v>-407</v>
      </c>
      <c r="K66" s="17">
        <f t="shared" si="3"/>
        <v>75.70149253731343</v>
      </c>
      <c r="L66" s="16">
        <f t="shared" si="4"/>
        <v>-595</v>
      </c>
      <c r="M66" s="17">
        <f t="shared" si="5"/>
        <v>61.111111111111114</v>
      </c>
      <c r="N66" s="24"/>
    </row>
    <row r="67" spans="1:14" ht="26.25" thickBot="1">
      <c r="A67" s="291" t="s">
        <v>83</v>
      </c>
      <c r="B67" s="265"/>
      <c r="C67" s="265"/>
      <c r="D67" s="265"/>
      <c r="E67" s="264"/>
      <c r="F67" s="264">
        <v>279</v>
      </c>
      <c r="G67" s="276">
        <v>278</v>
      </c>
      <c r="H67" s="265">
        <f t="shared" si="0"/>
        <v>-1</v>
      </c>
      <c r="I67" s="266">
        <f t="shared" si="1"/>
        <v>99.6415770609319</v>
      </c>
      <c r="J67" s="265"/>
      <c r="K67" s="266"/>
      <c r="L67" s="265"/>
      <c r="M67" s="266"/>
      <c r="N67" s="24"/>
    </row>
    <row r="68" spans="1:14" s="23" customFormat="1" ht="28.5" thickBot="1">
      <c r="A68" s="18" t="s">
        <v>23</v>
      </c>
      <c r="B68" s="19">
        <f>SUM(B63:B66)</f>
        <v>96821</v>
      </c>
      <c r="C68" s="19">
        <f>SUM(C63:C66)</f>
        <v>94850</v>
      </c>
      <c r="D68" s="19">
        <f>SUM(D63:D66)</f>
        <v>92864</v>
      </c>
      <c r="E68" s="45">
        <f>SUM(E63:E66)</f>
        <v>89700</v>
      </c>
      <c r="F68" s="45">
        <v>87567</v>
      </c>
      <c r="G68" s="282">
        <f>SUM(G63:G67)</f>
        <v>84936</v>
      </c>
      <c r="H68" s="19">
        <f t="shared" si="0"/>
        <v>-2631</v>
      </c>
      <c r="I68" s="20">
        <f t="shared" si="1"/>
        <v>96.99544348898557</v>
      </c>
      <c r="J68" s="19">
        <f t="shared" si="2"/>
        <v>-2133</v>
      </c>
      <c r="K68" s="21">
        <f t="shared" si="3"/>
        <v>97.62207357859532</v>
      </c>
      <c r="L68" s="19">
        <f t="shared" si="4"/>
        <v>-11885</v>
      </c>
      <c r="M68" s="21">
        <f t="shared" si="5"/>
        <v>87.72477045269105</v>
      </c>
      <c r="N68" s="22"/>
    </row>
    <row r="69" spans="1:14" ht="25.5">
      <c r="A69" s="307" t="s">
        <v>10</v>
      </c>
      <c r="B69" s="308">
        <v>30142</v>
      </c>
      <c r="C69" s="308">
        <v>29827</v>
      </c>
      <c r="D69" s="308">
        <v>30140</v>
      </c>
      <c r="E69" s="309">
        <v>29880</v>
      </c>
      <c r="F69" s="309">
        <v>29730</v>
      </c>
      <c r="G69" s="334">
        <v>30056</v>
      </c>
      <c r="H69" s="308">
        <f t="shared" si="0"/>
        <v>326</v>
      </c>
      <c r="I69" s="310">
        <f t="shared" si="1"/>
        <v>101.09653548604103</v>
      </c>
      <c r="J69" s="308">
        <f t="shared" si="2"/>
        <v>-150</v>
      </c>
      <c r="K69" s="310">
        <f t="shared" si="3"/>
        <v>99.49799196787149</v>
      </c>
      <c r="L69" s="308">
        <f t="shared" si="4"/>
        <v>-86</v>
      </c>
      <c r="M69" s="310">
        <f t="shared" si="5"/>
        <v>99.71468382987194</v>
      </c>
      <c r="N69" s="24"/>
    </row>
    <row r="70" spans="1:14" ht="25.5">
      <c r="A70" s="15" t="s">
        <v>11</v>
      </c>
      <c r="B70" s="16">
        <v>120241</v>
      </c>
      <c r="C70" s="16">
        <v>115699</v>
      </c>
      <c r="D70" s="16">
        <v>111191</v>
      </c>
      <c r="E70" s="44">
        <v>108007</v>
      </c>
      <c r="F70" s="44">
        <v>103903</v>
      </c>
      <c r="G70" s="273">
        <v>99429.25</v>
      </c>
      <c r="H70" s="16">
        <f t="shared" si="0"/>
        <v>-4473.75</v>
      </c>
      <c r="I70" s="17">
        <f t="shared" si="1"/>
        <v>95.69430141574354</v>
      </c>
      <c r="J70" s="16">
        <f t="shared" si="2"/>
        <v>-4104</v>
      </c>
      <c r="K70" s="17">
        <f t="shared" si="3"/>
        <v>96.20024628033367</v>
      </c>
      <c r="L70" s="16">
        <f t="shared" si="4"/>
        <v>-20811.75</v>
      </c>
      <c r="M70" s="17">
        <f t="shared" si="5"/>
        <v>82.69163596443808</v>
      </c>
      <c r="N70" s="24"/>
    </row>
    <row r="71" spans="1:14" ht="25.5">
      <c r="A71" s="15" t="s">
        <v>12</v>
      </c>
      <c r="B71" s="16">
        <v>47899</v>
      </c>
      <c r="C71" s="16">
        <v>47461</v>
      </c>
      <c r="D71" s="16">
        <v>46899</v>
      </c>
      <c r="E71" s="44">
        <f>'[1]List1'!AH92</f>
        <v>46935</v>
      </c>
      <c r="F71" s="44">
        <v>46477</v>
      </c>
      <c r="G71" s="273">
        <v>46346</v>
      </c>
      <c r="H71" s="16">
        <f t="shared" si="0"/>
        <v>-131</v>
      </c>
      <c r="I71" s="17">
        <f t="shared" si="1"/>
        <v>99.71814015534565</v>
      </c>
      <c r="J71" s="16">
        <f t="shared" si="2"/>
        <v>-458</v>
      </c>
      <c r="K71" s="17">
        <f t="shared" si="3"/>
        <v>99.02418237988708</v>
      </c>
      <c r="L71" s="16">
        <f t="shared" si="4"/>
        <v>-1553</v>
      </c>
      <c r="M71" s="17">
        <f t="shared" si="5"/>
        <v>96.75776112236164</v>
      </c>
      <c r="N71" s="24"/>
    </row>
    <row r="72" spans="1:14" ht="25.5">
      <c r="A72" s="15" t="s">
        <v>13</v>
      </c>
      <c r="B72" s="16">
        <v>1831</v>
      </c>
      <c r="C72" s="16">
        <v>1874</v>
      </c>
      <c r="D72" s="16">
        <v>2224</v>
      </c>
      <c r="E72" s="44">
        <v>2175</v>
      </c>
      <c r="F72" s="44">
        <v>2059</v>
      </c>
      <c r="G72" s="273">
        <v>2020</v>
      </c>
      <c r="H72" s="16">
        <f t="shared" si="0"/>
        <v>-39</v>
      </c>
      <c r="I72" s="17">
        <f t="shared" si="1"/>
        <v>98.10587663914522</v>
      </c>
      <c r="J72" s="16">
        <f t="shared" si="2"/>
        <v>-116</v>
      </c>
      <c r="K72" s="17">
        <f t="shared" si="3"/>
        <v>94.66666666666667</v>
      </c>
      <c r="L72" s="16">
        <f t="shared" si="4"/>
        <v>189</v>
      </c>
      <c r="M72" s="17">
        <f t="shared" si="5"/>
        <v>110.3222282905516</v>
      </c>
      <c r="N72" s="24"/>
    </row>
    <row r="73" spans="1:14" ht="26.25" thickBot="1">
      <c r="A73" s="291" t="s">
        <v>83</v>
      </c>
      <c r="B73" s="265"/>
      <c r="C73" s="265"/>
      <c r="D73" s="265"/>
      <c r="E73" s="264"/>
      <c r="F73" s="264">
        <v>380</v>
      </c>
      <c r="G73" s="276">
        <v>386</v>
      </c>
      <c r="H73" s="265">
        <f t="shared" si="0"/>
        <v>6</v>
      </c>
      <c r="I73" s="266">
        <f t="shared" si="1"/>
        <v>101.57894736842105</v>
      </c>
      <c r="J73" s="265"/>
      <c r="K73" s="266"/>
      <c r="L73" s="265"/>
      <c r="M73" s="266"/>
      <c r="N73" s="24"/>
    </row>
    <row r="74" spans="1:14" s="23" customFormat="1" ht="28.5" thickBot="1">
      <c r="A74" s="18" t="s">
        <v>24</v>
      </c>
      <c r="B74" s="19">
        <f>SUM(B69:B72)</f>
        <v>200113</v>
      </c>
      <c r="C74" s="19">
        <f>SUM(C69:C72)</f>
        <v>194861</v>
      </c>
      <c r="D74" s="19">
        <f>SUM(D69:D72)</f>
        <v>190454</v>
      </c>
      <c r="E74" s="45">
        <f>SUM(E69:E72)</f>
        <v>186997</v>
      </c>
      <c r="F74" s="45">
        <v>182549</v>
      </c>
      <c r="G74" s="282">
        <f>SUM(G69:G73)</f>
        <v>178237.25</v>
      </c>
      <c r="H74" s="19">
        <f aca="true" t="shared" si="6" ref="H74:H98">+G74-F74</f>
        <v>-4311.75</v>
      </c>
      <c r="I74" s="20">
        <f aca="true" t="shared" si="7" ref="I74:I98">+G74/F74*100</f>
        <v>97.63803143265643</v>
      </c>
      <c r="J74" s="19">
        <f aca="true" t="shared" si="8" ref="J74:J98">+F74-E74</f>
        <v>-4448</v>
      </c>
      <c r="K74" s="21">
        <f aca="true" t="shared" si="9" ref="K74:K98">+F74/E74*100</f>
        <v>97.62135221420665</v>
      </c>
      <c r="L74" s="19">
        <f aca="true" t="shared" si="10" ref="L74:L98">+G74-B74</f>
        <v>-21875.75</v>
      </c>
      <c r="M74" s="21">
        <f aca="true" t="shared" si="11" ref="M74:M98">+G74/B74*100</f>
        <v>89.06830140970352</v>
      </c>
      <c r="N74" s="22"/>
    </row>
    <row r="75" spans="1:14" ht="25.5">
      <c r="A75" s="307" t="s">
        <v>10</v>
      </c>
      <c r="B75" s="308">
        <v>17346</v>
      </c>
      <c r="C75" s="308">
        <v>17174</v>
      </c>
      <c r="D75" s="308">
        <v>17089</v>
      </c>
      <c r="E75" s="309">
        <v>17071</v>
      </c>
      <c r="F75" s="309">
        <v>17389</v>
      </c>
      <c r="G75" s="334">
        <v>17524.5</v>
      </c>
      <c r="H75" s="308">
        <f t="shared" si="6"/>
        <v>135.5</v>
      </c>
      <c r="I75" s="310">
        <f t="shared" si="7"/>
        <v>100.77922824774284</v>
      </c>
      <c r="J75" s="308">
        <f t="shared" si="8"/>
        <v>318</v>
      </c>
      <c r="K75" s="310">
        <f t="shared" si="9"/>
        <v>101.86280827133736</v>
      </c>
      <c r="L75" s="308">
        <f t="shared" si="10"/>
        <v>178.5</v>
      </c>
      <c r="M75" s="310">
        <f t="shared" si="11"/>
        <v>101.02905569007264</v>
      </c>
      <c r="N75" s="24"/>
    </row>
    <row r="76" spans="1:14" ht="25.5">
      <c r="A76" s="15" t="s">
        <v>11</v>
      </c>
      <c r="B76" s="16">
        <v>70445</v>
      </c>
      <c r="C76" s="16">
        <v>67979</v>
      </c>
      <c r="D76" s="16">
        <v>65394</v>
      </c>
      <c r="E76" s="44">
        <v>62966</v>
      </c>
      <c r="F76" s="44">
        <v>60548</v>
      </c>
      <c r="G76" s="273">
        <v>57735</v>
      </c>
      <c r="H76" s="16">
        <f t="shared" si="6"/>
        <v>-2813</v>
      </c>
      <c r="I76" s="17">
        <f t="shared" si="7"/>
        <v>95.35409922705952</v>
      </c>
      <c r="J76" s="16">
        <f t="shared" si="8"/>
        <v>-2418</v>
      </c>
      <c r="K76" s="17">
        <f t="shared" si="9"/>
        <v>96.15983229044247</v>
      </c>
      <c r="L76" s="16">
        <f t="shared" si="10"/>
        <v>-12710</v>
      </c>
      <c r="M76" s="17">
        <f t="shared" si="11"/>
        <v>81.95755553978282</v>
      </c>
      <c r="N76" s="24"/>
    </row>
    <row r="77" spans="1:14" ht="25.5">
      <c r="A77" s="15" t="s">
        <v>12</v>
      </c>
      <c r="B77" s="16">
        <v>28362</v>
      </c>
      <c r="C77" s="16">
        <v>28242</v>
      </c>
      <c r="D77" s="16">
        <v>27605</v>
      </c>
      <c r="E77" s="44">
        <f>'[1]List1'!AK92</f>
        <v>27590</v>
      </c>
      <c r="F77" s="44">
        <v>27491</v>
      </c>
      <c r="G77" s="273">
        <v>27540</v>
      </c>
      <c r="H77" s="16">
        <f t="shared" si="6"/>
        <v>49</v>
      </c>
      <c r="I77" s="17">
        <f t="shared" si="7"/>
        <v>100.17824015132226</v>
      </c>
      <c r="J77" s="16">
        <f t="shared" si="8"/>
        <v>-99</v>
      </c>
      <c r="K77" s="17">
        <f t="shared" si="9"/>
        <v>99.64117433852844</v>
      </c>
      <c r="L77" s="16">
        <f t="shared" si="10"/>
        <v>-822</v>
      </c>
      <c r="M77" s="17">
        <f t="shared" si="11"/>
        <v>97.101755870531</v>
      </c>
      <c r="N77" s="24"/>
    </row>
    <row r="78" spans="1:14" ht="25.5">
      <c r="A78" s="15" t="s">
        <v>13</v>
      </c>
      <c r="B78" s="16">
        <v>609</v>
      </c>
      <c r="C78" s="16">
        <v>561</v>
      </c>
      <c r="D78" s="16">
        <v>640</v>
      </c>
      <c r="E78" s="44">
        <v>648</v>
      </c>
      <c r="F78" s="44">
        <v>704</v>
      </c>
      <c r="G78" s="273">
        <v>697</v>
      </c>
      <c r="H78" s="16">
        <f t="shared" si="6"/>
        <v>-7</v>
      </c>
      <c r="I78" s="17">
        <f t="shared" si="7"/>
        <v>99.00568181818183</v>
      </c>
      <c r="J78" s="16">
        <f t="shared" si="8"/>
        <v>56</v>
      </c>
      <c r="K78" s="17">
        <f t="shared" si="9"/>
        <v>108.64197530864197</v>
      </c>
      <c r="L78" s="16">
        <f t="shared" si="10"/>
        <v>88</v>
      </c>
      <c r="M78" s="17">
        <f t="shared" si="11"/>
        <v>114.44991789819376</v>
      </c>
      <c r="N78" s="24"/>
    </row>
    <row r="79" spans="1:14" ht="26.25" thickBot="1">
      <c r="A79" s="291" t="s">
        <v>83</v>
      </c>
      <c r="B79" s="265"/>
      <c r="C79" s="265"/>
      <c r="D79" s="265"/>
      <c r="E79" s="264"/>
      <c r="F79" s="264">
        <v>391</v>
      </c>
      <c r="G79" s="276">
        <v>387</v>
      </c>
      <c r="H79" s="265">
        <f t="shared" si="6"/>
        <v>-4</v>
      </c>
      <c r="I79" s="266">
        <f t="shared" si="7"/>
        <v>98.9769820971867</v>
      </c>
      <c r="J79" s="265"/>
      <c r="K79" s="266"/>
      <c r="L79" s="265"/>
      <c r="M79" s="266"/>
      <c r="N79" s="24"/>
    </row>
    <row r="80" spans="1:14" s="23" customFormat="1" ht="28.5" thickBot="1">
      <c r="A80" s="18" t="s">
        <v>25</v>
      </c>
      <c r="B80" s="19">
        <f>SUM(B75:B78)</f>
        <v>116762</v>
      </c>
      <c r="C80" s="19">
        <f>SUM(C75:C78)</f>
        <v>113956</v>
      </c>
      <c r="D80" s="19">
        <f>SUM(D75:D78)</f>
        <v>110728</v>
      </c>
      <c r="E80" s="45">
        <f>SUM(E75:E78)</f>
        <v>108275</v>
      </c>
      <c r="F80" s="45">
        <v>106523</v>
      </c>
      <c r="G80" s="282">
        <f>SUM(G75:G79)</f>
        <v>103883.5</v>
      </c>
      <c r="H80" s="19">
        <f t="shared" si="6"/>
        <v>-2639.5</v>
      </c>
      <c r="I80" s="20">
        <f t="shared" si="7"/>
        <v>97.5221313706899</v>
      </c>
      <c r="J80" s="19">
        <f t="shared" si="8"/>
        <v>-1752</v>
      </c>
      <c r="K80" s="21">
        <f t="shared" si="9"/>
        <v>98.38189794504734</v>
      </c>
      <c r="L80" s="19">
        <f t="shared" si="10"/>
        <v>-12878.5</v>
      </c>
      <c r="M80" s="21">
        <f t="shared" si="11"/>
        <v>88.97029855603706</v>
      </c>
      <c r="N80" s="22"/>
    </row>
    <row r="81" spans="1:14" ht="25.5">
      <c r="A81" s="307" t="s">
        <v>10</v>
      </c>
      <c r="B81" s="308">
        <v>15798</v>
      </c>
      <c r="C81" s="308">
        <v>15551</v>
      </c>
      <c r="D81" s="308">
        <v>15746</v>
      </c>
      <c r="E81" s="309">
        <v>15859</v>
      </c>
      <c r="F81" s="309">
        <v>16054</v>
      </c>
      <c r="G81" s="334">
        <v>16115</v>
      </c>
      <c r="H81" s="308">
        <f t="shared" si="6"/>
        <v>61</v>
      </c>
      <c r="I81" s="310">
        <f t="shared" si="7"/>
        <v>100.37996760931856</v>
      </c>
      <c r="J81" s="308">
        <f t="shared" si="8"/>
        <v>195</v>
      </c>
      <c r="K81" s="310">
        <f t="shared" si="9"/>
        <v>101.22958572419446</v>
      </c>
      <c r="L81" s="308">
        <f t="shared" si="10"/>
        <v>317</v>
      </c>
      <c r="M81" s="310">
        <f t="shared" si="11"/>
        <v>102.0065831117863</v>
      </c>
      <c r="N81" s="24"/>
    </row>
    <row r="82" spans="1:14" ht="25.5">
      <c r="A82" s="15" t="s">
        <v>11</v>
      </c>
      <c r="B82" s="16">
        <v>65522</v>
      </c>
      <c r="C82" s="16">
        <v>63070</v>
      </c>
      <c r="D82" s="16">
        <v>60484</v>
      </c>
      <c r="E82" s="44">
        <v>57958</v>
      </c>
      <c r="F82" s="44">
        <v>55551</v>
      </c>
      <c r="G82" s="273">
        <v>52963.5</v>
      </c>
      <c r="H82" s="16">
        <f t="shared" si="6"/>
        <v>-2587.5</v>
      </c>
      <c r="I82" s="17">
        <f t="shared" si="7"/>
        <v>95.34211805368041</v>
      </c>
      <c r="J82" s="16">
        <f t="shared" si="8"/>
        <v>-2407</v>
      </c>
      <c r="K82" s="17">
        <f t="shared" si="9"/>
        <v>95.8469926498499</v>
      </c>
      <c r="L82" s="16">
        <f t="shared" si="10"/>
        <v>-12558.5</v>
      </c>
      <c r="M82" s="17">
        <f t="shared" si="11"/>
        <v>80.83315527609048</v>
      </c>
      <c r="N82" s="24"/>
    </row>
    <row r="83" spans="1:14" ht="25.5">
      <c r="A83" s="15" t="s">
        <v>12</v>
      </c>
      <c r="B83" s="16">
        <v>26569</v>
      </c>
      <c r="C83" s="16">
        <v>26489</v>
      </c>
      <c r="D83" s="16">
        <v>26331</v>
      </c>
      <c r="E83" s="44">
        <f>'[1]List1'!AN92</f>
        <v>26590</v>
      </c>
      <c r="F83" s="44">
        <v>26438</v>
      </c>
      <c r="G83" s="273">
        <v>26136</v>
      </c>
      <c r="H83" s="16">
        <f t="shared" si="6"/>
        <v>-302</v>
      </c>
      <c r="I83" s="17">
        <f t="shared" si="7"/>
        <v>98.85770481882139</v>
      </c>
      <c r="J83" s="16">
        <f t="shared" si="8"/>
        <v>-152</v>
      </c>
      <c r="K83" s="17">
        <f t="shared" si="9"/>
        <v>99.42835652500939</v>
      </c>
      <c r="L83" s="16">
        <f t="shared" si="10"/>
        <v>-433</v>
      </c>
      <c r="M83" s="17">
        <f t="shared" si="11"/>
        <v>98.3702811547292</v>
      </c>
      <c r="N83" s="24"/>
    </row>
    <row r="84" spans="1:14" ht="25.5">
      <c r="A84" s="15" t="s">
        <v>13</v>
      </c>
      <c r="B84" s="16">
        <v>889</v>
      </c>
      <c r="C84" s="16">
        <v>815</v>
      </c>
      <c r="D84" s="16">
        <v>851</v>
      </c>
      <c r="E84" s="44">
        <v>837</v>
      </c>
      <c r="F84" s="44">
        <v>792</v>
      </c>
      <c r="G84" s="273">
        <v>762</v>
      </c>
      <c r="H84" s="16">
        <f t="shared" si="6"/>
        <v>-30</v>
      </c>
      <c r="I84" s="17">
        <f t="shared" si="7"/>
        <v>96.21212121212122</v>
      </c>
      <c r="J84" s="16">
        <f t="shared" si="8"/>
        <v>-45</v>
      </c>
      <c r="K84" s="17">
        <f t="shared" si="9"/>
        <v>94.6236559139785</v>
      </c>
      <c r="L84" s="16">
        <f t="shared" si="10"/>
        <v>-127</v>
      </c>
      <c r="M84" s="17">
        <f t="shared" si="11"/>
        <v>85.71428571428571</v>
      </c>
      <c r="N84" s="24"/>
    </row>
    <row r="85" spans="1:14" ht="26.25" thickBot="1">
      <c r="A85" s="291" t="s">
        <v>83</v>
      </c>
      <c r="B85" s="265"/>
      <c r="C85" s="265"/>
      <c r="D85" s="265"/>
      <c r="E85" s="264"/>
      <c r="F85" s="264">
        <v>282</v>
      </c>
      <c r="G85" s="276">
        <v>292</v>
      </c>
      <c r="H85" s="265">
        <f t="shared" si="6"/>
        <v>10</v>
      </c>
      <c r="I85" s="266">
        <f t="shared" si="7"/>
        <v>103.54609929078013</v>
      </c>
      <c r="J85" s="265"/>
      <c r="K85" s="266"/>
      <c r="L85" s="265"/>
      <c r="M85" s="266"/>
      <c r="N85" s="24"/>
    </row>
    <row r="86" spans="1:14" s="23" customFormat="1" ht="28.5" thickBot="1">
      <c r="A86" s="18" t="s">
        <v>79</v>
      </c>
      <c r="B86" s="19">
        <f>SUM(B81:B84)</f>
        <v>108778</v>
      </c>
      <c r="C86" s="19">
        <f>SUM(C81:C84)</f>
        <v>105925</v>
      </c>
      <c r="D86" s="19">
        <f>SUM(D81:D84)</f>
        <v>103412</v>
      </c>
      <c r="E86" s="45">
        <f>SUM(E81:E84)</f>
        <v>101244</v>
      </c>
      <c r="F86" s="45">
        <v>99117</v>
      </c>
      <c r="G86" s="282">
        <f>SUM(G81:G85)</f>
        <v>96268.5</v>
      </c>
      <c r="H86" s="19">
        <f t="shared" si="6"/>
        <v>-2848.5</v>
      </c>
      <c r="I86" s="20">
        <f t="shared" si="7"/>
        <v>97.12612367202397</v>
      </c>
      <c r="J86" s="19">
        <f t="shared" si="8"/>
        <v>-2127</v>
      </c>
      <c r="K86" s="21">
        <f t="shared" si="9"/>
        <v>97.89913476354154</v>
      </c>
      <c r="L86" s="19">
        <f t="shared" si="10"/>
        <v>-12509.5</v>
      </c>
      <c r="M86" s="21">
        <f t="shared" si="11"/>
        <v>88.49997242089394</v>
      </c>
      <c r="N86" s="22"/>
    </row>
    <row r="87" spans="1:14" ht="25.5">
      <c r="A87" s="307" t="s">
        <v>10</v>
      </c>
      <c r="B87" s="308">
        <v>32425</v>
      </c>
      <c r="C87" s="308">
        <v>32378</v>
      </c>
      <c r="D87" s="308">
        <v>32091</v>
      </c>
      <c r="E87" s="309">
        <v>31481</v>
      </c>
      <c r="F87" s="309">
        <v>31115</v>
      </c>
      <c r="G87" s="334">
        <v>31742</v>
      </c>
      <c r="H87" s="308">
        <f t="shared" si="6"/>
        <v>627</v>
      </c>
      <c r="I87" s="310">
        <f t="shared" si="7"/>
        <v>102.0151052547003</v>
      </c>
      <c r="J87" s="308">
        <f t="shared" si="8"/>
        <v>-366</v>
      </c>
      <c r="K87" s="310">
        <f t="shared" si="9"/>
        <v>98.8373939836727</v>
      </c>
      <c r="L87" s="308">
        <f t="shared" si="10"/>
        <v>-683</v>
      </c>
      <c r="M87" s="310">
        <f t="shared" si="11"/>
        <v>97.89360061680802</v>
      </c>
      <c r="N87" s="24"/>
    </row>
    <row r="88" spans="1:14" ht="25.5">
      <c r="A88" s="15" t="s">
        <v>11</v>
      </c>
      <c r="B88" s="16">
        <v>144342</v>
      </c>
      <c r="C88" s="16">
        <v>139235</v>
      </c>
      <c r="D88" s="16">
        <v>133707</v>
      </c>
      <c r="E88" s="44">
        <f>'[1]List1'!AQ20</f>
        <v>127215</v>
      </c>
      <c r="F88" s="44">
        <v>121597</v>
      </c>
      <c r="G88" s="273">
        <v>115250.5</v>
      </c>
      <c r="H88" s="16">
        <f t="shared" si="6"/>
        <v>-6346.5</v>
      </c>
      <c r="I88" s="17">
        <f t="shared" si="7"/>
        <v>94.78071005041244</v>
      </c>
      <c r="J88" s="16">
        <f t="shared" si="8"/>
        <v>-5618</v>
      </c>
      <c r="K88" s="17">
        <f t="shared" si="9"/>
        <v>95.58385410525489</v>
      </c>
      <c r="L88" s="16">
        <f t="shared" si="10"/>
        <v>-29091.5</v>
      </c>
      <c r="M88" s="17">
        <f t="shared" si="11"/>
        <v>79.84543653267933</v>
      </c>
      <c r="N88" s="24"/>
    </row>
    <row r="89" spans="1:14" ht="25.5">
      <c r="A89" s="15" t="s">
        <v>12</v>
      </c>
      <c r="B89" s="16">
        <v>53479</v>
      </c>
      <c r="C89" s="16">
        <v>53659</v>
      </c>
      <c r="D89" s="16">
        <v>53560</v>
      </c>
      <c r="E89" s="44">
        <f>'[1]List1'!AQ92</f>
        <v>53951</v>
      </c>
      <c r="F89" s="44">
        <v>53968</v>
      </c>
      <c r="G89" s="273">
        <v>54039</v>
      </c>
      <c r="H89" s="16">
        <f t="shared" si="6"/>
        <v>71</v>
      </c>
      <c r="I89" s="17">
        <f t="shared" si="7"/>
        <v>100.13155944263268</v>
      </c>
      <c r="J89" s="16">
        <f t="shared" si="8"/>
        <v>17</v>
      </c>
      <c r="K89" s="17">
        <f t="shared" si="9"/>
        <v>100.03151007395599</v>
      </c>
      <c r="L89" s="16">
        <f t="shared" si="10"/>
        <v>560</v>
      </c>
      <c r="M89" s="17">
        <f t="shared" si="11"/>
        <v>101.04713999887807</v>
      </c>
      <c r="N89" s="24"/>
    </row>
    <row r="90" spans="1:14" ht="25.5">
      <c r="A90" s="15" t="s">
        <v>13</v>
      </c>
      <c r="B90" s="16">
        <v>1008</v>
      </c>
      <c r="C90" s="16">
        <v>1036</v>
      </c>
      <c r="D90" s="16">
        <v>1072</v>
      </c>
      <c r="E90" s="44">
        <v>1054</v>
      </c>
      <c r="F90" s="44">
        <v>987</v>
      </c>
      <c r="G90" s="273">
        <v>914</v>
      </c>
      <c r="H90" s="16">
        <f t="shared" si="6"/>
        <v>-73</v>
      </c>
      <c r="I90" s="17">
        <f t="shared" si="7"/>
        <v>92.60385005065856</v>
      </c>
      <c r="J90" s="16">
        <f t="shared" si="8"/>
        <v>-67</v>
      </c>
      <c r="K90" s="17">
        <f t="shared" si="9"/>
        <v>93.64326375711575</v>
      </c>
      <c r="L90" s="16">
        <f t="shared" si="10"/>
        <v>-94</v>
      </c>
      <c r="M90" s="17">
        <f t="shared" si="11"/>
        <v>90.67460317460318</v>
      </c>
      <c r="N90" s="24"/>
    </row>
    <row r="91" spans="1:14" ht="26.25" thickBot="1">
      <c r="A91" s="291" t="s">
        <v>83</v>
      </c>
      <c r="B91" s="265"/>
      <c r="C91" s="265"/>
      <c r="D91" s="265"/>
      <c r="E91" s="264"/>
      <c r="F91" s="264">
        <v>810</v>
      </c>
      <c r="G91" s="276">
        <v>797</v>
      </c>
      <c r="H91" s="265">
        <f t="shared" si="6"/>
        <v>-13</v>
      </c>
      <c r="I91" s="266">
        <f t="shared" si="7"/>
        <v>98.39506172839506</v>
      </c>
      <c r="J91" s="265"/>
      <c r="K91" s="266"/>
      <c r="L91" s="265"/>
      <c r="M91" s="266"/>
      <c r="N91" s="24"/>
    </row>
    <row r="92" spans="1:14" s="23" customFormat="1" ht="28.5" thickBot="1">
      <c r="A92" s="18" t="s">
        <v>27</v>
      </c>
      <c r="B92" s="19">
        <f>SUM(B87:B90)</f>
        <v>231254</v>
      </c>
      <c r="C92" s="19">
        <f>SUM(C87:C90)</f>
        <v>226308</v>
      </c>
      <c r="D92" s="19">
        <f>SUM(D87:D90)</f>
        <v>220430</v>
      </c>
      <c r="E92" s="45">
        <f>SUM(E87:E90)</f>
        <v>213701</v>
      </c>
      <c r="F92" s="46">
        <v>208477</v>
      </c>
      <c r="G92" s="282">
        <f>SUM(G87:G91)</f>
        <v>202742.5</v>
      </c>
      <c r="H92" s="19">
        <f t="shared" si="6"/>
        <v>-5734.5</v>
      </c>
      <c r="I92" s="20">
        <f t="shared" si="7"/>
        <v>97.2493368573032</v>
      </c>
      <c r="J92" s="19">
        <f t="shared" si="8"/>
        <v>-5224</v>
      </c>
      <c r="K92" s="21">
        <f t="shared" si="9"/>
        <v>97.55546300672435</v>
      </c>
      <c r="L92" s="19">
        <f t="shared" si="10"/>
        <v>-28511.5</v>
      </c>
      <c r="M92" s="21">
        <f t="shared" si="11"/>
        <v>87.6709159625347</v>
      </c>
      <c r="N92" s="22"/>
    </row>
    <row r="93" spans="1:14" ht="25.5">
      <c r="A93" s="307" t="s">
        <v>10</v>
      </c>
      <c r="B93" s="308">
        <f aca="true" t="shared" si="12" ref="B93:E96">B9+B15+B21+B27+B33+B39+B45+B51+B57+B63+B69+B75+B81+B87</f>
        <v>268072</v>
      </c>
      <c r="C93" s="308">
        <f t="shared" si="12"/>
        <v>267333</v>
      </c>
      <c r="D93" s="308">
        <f t="shared" si="12"/>
        <v>269054</v>
      </c>
      <c r="E93" s="309">
        <f t="shared" si="12"/>
        <v>268813</v>
      </c>
      <c r="F93" s="309">
        <v>270528</v>
      </c>
      <c r="G93" s="334">
        <f>G9+G15+G21+G27+G33+G39+G45+G51+G57+G63+G69+G75+G81+G87</f>
        <v>273424</v>
      </c>
      <c r="H93" s="308">
        <f t="shared" si="6"/>
        <v>2896</v>
      </c>
      <c r="I93" s="310">
        <f t="shared" si="7"/>
        <v>101.07049917198958</v>
      </c>
      <c r="J93" s="308">
        <f t="shared" si="8"/>
        <v>1715</v>
      </c>
      <c r="K93" s="310">
        <f t="shared" si="9"/>
        <v>100.63798997816326</v>
      </c>
      <c r="L93" s="308">
        <f t="shared" si="10"/>
        <v>5352</v>
      </c>
      <c r="M93" s="310">
        <f t="shared" si="11"/>
        <v>101.99647855799934</v>
      </c>
      <c r="N93" s="24"/>
    </row>
    <row r="94" spans="1:14" ht="25.5">
      <c r="A94" s="15" t="s">
        <v>11</v>
      </c>
      <c r="B94" s="16">
        <f t="shared" si="12"/>
        <v>1098806</v>
      </c>
      <c r="C94" s="16">
        <f t="shared" si="12"/>
        <v>1060939</v>
      </c>
      <c r="D94" s="16">
        <f t="shared" si="12"/>
        <v>1023714</v>
      </c>
      <c r="E94" s="44">
        <f t="shared" si="12"/>
        <v>984814</v>
      </c>
      <c r="F94" s="44">
        <v>949028</v>
      </c>
      <c r="G94" s="273">
        <f>G10+G16+G22+G28+G34+G40+G46+G52+G58+G64+G70+G76+G82+G88</f>
        <v>909146.75</v>
      </c>
      <c r="H94" s="16">
        <f t="shared" si="6"/>
        <v>-39881.25</v>
      </c>
      <c r="I94" s="17">
        <f t="shared" si="7"/>
        <v>95.79767404122956</v>
      </c>
      <c r="J94" s="16">
        <f t="shared" si="8"/>
        <v>-35786</v>
      </c>
      <c r="K94" s="17">
        <f t="shared" si="9"/>
        <v>96.36621737708847</v>
      </c>
      <c r="L94" s="16">
        <f t="shared" si="10"/>
        <v>-189659.25</v>
      </c>
      <c r="M94" s="17">
        <f t="shared" si="11"/>
        <v>82.73951452758722</v>
      </c>
      <c r="N94" s="24"/>
    </row>
    <row r="95" spans="1:14" ht="25.5">
      <c r="A95" s="15" t="s">
        <v>12</v>
      </c>
      <c r="B95" s="16">
        <f t="shared" si="12"/>
        <v>419427</v>
      </c>
      <c r="C95" s="16">
        <f t="shared" si="12"/>
        <v>420300</v>
      </c>
      <c r="D95" s="16">
        <f t="shared" si="12"/>
        <v>418854</v>
      </c>
      <c r="E95" s="44">
        <f t="shared" si="12"/>
        <v>419188</v>
      </c>
      <c r="F95" s="44">
        <v>416630</v>
      </c>
      <c r="G95" s="273">
        <f>G11+G17+G23+G29+G35+G41+G47+G53+G59+G65+G71+G77+G83+G89</f>
        <v>415631</v>
      </c>
      <c r="H95" s="16">
        <f t="shared" si="6"/>
        <v>-999</v>
      </c>
      <c r="I95" s="17">
        <f t="shared" si="7"/>
        <v>99.76021889926314</v>
      </c>
      <c r="J95" s="16">
        <f t="shared" si="8"/>
        <v>-2558</v>
      </c>
      <c r="K95" s="17">
        <f t="shared" si="9"/>
        <v>99.3897726079945</v>
      </c>
      <c r="L95" s="16">
        <f t="shared" si="10"/>
        <v>-3796</v>
      </c>
      <c r="M95" s="17">
        <f t="shared" si="11"/>
        <v>99.09495573723198</v>
      </c>
      <c r="N95" s="24"/>
    </row>
    <row r="96" spans="1:14" ht="25.5">
      <c r="A96" s="15" t="s">
        <v>13</v>
      </c>
      <c r="B96" s="16">
        <f t="shared" si="12"/>
        <v>15725</v>
      </c>
      <c r="C96" s="16">
        <f t="shared" si="12"/>
        <v>16091</v>
      </c>
      <c r="D96" s="16">
        <f t="shared" si="12"/>
        <v>17864</v>
      </c>
      <c r="E96" s="44">
        <f t="shared" si="12"/>
        <v>17447</v>
      </c>
      <c r="F96" s="44">
        <v>16401</v>
      </c>
      <c r="G96" s="273">
        <f>G12+G18+G24+G30+G36+G42+G48+G54+G60+G66+G72+G78+G84+G90</f>
        <v>15515</v>
      </c>
      <c r="H96" s="16">
        <f t="shared" si="6"/>
        <v>-886</v>
      </c>
      <c r="I96" s="17">
        <f t="shared" si="7"/>
        <v>94.59789037253826</v>
      </c>
      <c r="J96" s="16">
        <f t="shared" si="8"/>
        <v>-1046</v>
      </c>
      <c r="K96" s="17">
        <f t="shared" si="9"/>
        <v>94.00469994841521</v>
      </c>
      <c r="L96" s="16">
        <f t="shared" si="10"/>
        <v>-210</v>
      </c>
      <c r="M96" s="17">
        <f t="shared" si="11"/>
        <v>98.66454689984103</v>
      </c>
      <c r="N96" s="24"/>
    </row>
    <row r="97" spans="1:14" ht="26.25" thickBot="1">
      <c r="A97" s="291" t="s">
        <v>83</v>
      </c>
      <c r="B97" s="265"/>
      <c r="C97" s="265"/>
      <c r="D97" s="265"/>
      <c r="E97" s="264"/>
      <c r="F97" s="264">
        <v>5221</v>
      </c>
      <c r="G97" s="276">
        <f>G13+G19+G25+G31+G37+G43+G49+G55+G61+G67+G73+G79+G85+G91</f>
        <v>5214</v>
      </c>
      <c r="H97" s="265">
        <f t="shared" si="6"/>
        <v>-7</v>
      </c>
      <c r="I97" s="266">
        <f t="shared" si="7"/>
        <v>99.8659260678031</v>
      </c>
      <c r="J97" s="265"/>
      <c r="K97" s="266"/>
      <c r="L97" s="265"/>
      <c r="M97" s="266"/>
      <c r="N97" s="24"/>
    </row>
    <row r="98" spans="1:14" s="23" customFormat="1" ht="28.5" thickBot="1">
      <c r="A98" s="18" t="s">
        <v>28</v>
      </c>
      <c r="B98" s="19">
        <f>SUM(B93:B96)</f>
        <v>1802030</v>
      </c>
      <c r="C98" s="19">
        <f>SUM(C93:C96)</f>
        <v>1764663</v>
      </c>
      <c r="D98" s="19">
        <f>SUM(D93:D96)</f>
        <v>1729486</v>
      </c>
      <c r="E98" s="45">
        <f>SUM(E93:E96)</f>
        <v>1690262</v>
      </c>
      <c r="F98" s="45">
        <v>1657808</v>
      </c>
      <c r="G98" s="282">
        <f>SUM(G93:G97)</f>
        <v>1618930.75</v>
      </c>
      <c r="H98" s="19">
        <f t="shared" si="6"/>
        <v>-38877.25</v>
      </c>
      <c r="I98" s="21">
        <f t="shared" si="7"/>
        <v>97.65490032621389</v>
      </c>
      <c r="J98" s="19">
        <f t="shared" si="8"/>
        <v>-32454</v>
      </c>
      <c r="K98" s="21">
        <f t="shared" si="9"/>
        <v>98.07994263611204</v>
      </c>
      <c r="L98" s="19">
        <f t="shared" si="10"/>
        <v>-183099.25</v>
      </c>
      <c r="M98" s="21">
        <f t="shared" si="11"/>
        <v>89.83927848038046</v>
      </c>
      <c r="N98" s="22"/>
    </row>
    <row r="101" spans="1:13" ht="15.75">
      <c r="A101" s="355"/>
      <c r="B101" s="349"/>
      <c r="C101" s="349"/>
      <c r="D101" s="349"/>
      <c r="E101" s="349"/>
      <c r="F101" s="211"/>
      <c r="G101" s="211"/>
      <c r="H101" s="351"/>
      <c r="I101" s="352"/>
      <c r="J101" s="351"/>
      <c r="K101" s="352"/>
      <c r="L101" s="351"/>
      <c r="M101" s="352"/>
    </row>
    <row r="102" spans="1:13" ht="12.75">
      <c r="A102" s="354"/>
      <c r="B102" s="350"/>
      <c r="C102" s="350"/>
      <c r="D102" s="350"/>
      <c r="E102" s="350"/>
      <c r="F102" s="292"/>
      <c r="G102" s="292"/>
      <c r="H102" s="353"/>
      <c r="I102" s="353"/>
      <c r="J102" s="353"/>
      <c r="K102" s="353"/>
      <c r="L102" s="353"/>
      <c r="M102" s="353"/>
    </row>
    <row r="103" spans="1:13" ht="12.75">
      <c r="A103" s="354"/>
      <c r="B103" s="350"/>
      <c r="C103" s="350"/>
      <c r="D103" s="350"/>
      <c r="E103" s="350"/>
      <c r="F103" s="292"/>
      <c r="G103" s="292"/>
      <c r="H103" s="354"/>
      <c r="I103" s="354"/>
      <c r="J103" s="354"/>
      <c r="K103" s="354"/>
      <c r="L103" s="354"/>
      <c r="M103" s="354"/>
    </row>
    <row r="104" spans="1:13" ht="15.75">
      <c r="A104" s="25"/>
      <c r="B104" s="26"/>
      <c r="C104" s="26"/>
      <c r="D104" s="26"/>
      <c r="E104" s="26"/>
      <c r="F104" s="26"/>
      <c r="G104" s="26"/>
      <c r="H104" s="26"/>
      <c r="I104" s="27"/>
      <c r="J104" s="26"/>
      <c r="K104" s="27"/>
      <c r="L104" s="26"/>
      <c r="M104" s="27"/>
    </row>
    <row r="105" spans="1:13" ht="15.75">
      <c r="A105" s="25"/>
      <c r="B105" s="26"/>
      <c r="C105" s="26"/>
      <c r="D105" s="26"/>
      <c r="E105" s="26"/>
      <c r="F105" s="26"/>
      <c r="G105" s="26"/>
      <c r="H105" s="26"/>
      <c r="I105" s="27"/>
      <c r="J105" s="26"/>
      <c r="K105" s="27"/>
      <c r="L105" s="26"/>
      <c r="M105" s="27"/>
    </row>
    <row r="106" spans="1:13" ht="15.75">
      <c r="A106" s="25"/>
      <c r="B106" s="26"/>
      <c r="C106" s="26"/>
      <c r="D106" s="26"/>
      <c r="E106" s="26"/>
      <c r="F106" s="26"/>
      <c r="G106" s="26"/>
      <c r="H106" s="26"/>
      <c r="I106" s="27"/>
      <c r="J106" s="26"/>
      <c r="K106" s="27"/>
      <c r="L106" s="26"/>
      <c r="M106" s="27"/>
    </row>
    <row r="107" spans="1:13" ht="15.75">
      <c r="A107" s="25"/>
      <c r="B107" s="26"/>
      <c r="C107" s="26"/>
      <c r="D107" s="26"/>
      <c r="E107" s="26"/>
      <c r="F107" s="26"/>
      <c r="G107" s="26"/>
      <c r="H107" s="26"/>
      <c r="I107" s="27"/>
      <c r="J107" s="26"/>
      <c r="K107" s="27"/>
      <c r="L107" s="26"/>
      <c r="M107" s="27"/>
    </row>
    <row r="108" spans="1:13" ht="15.75">
      <c r="A108" s="28"/>
      <c r="B108" s="29"/>
      <c r="C108" s="29"/>
      <c r="D108" s="29"/>
      <c r="E108" s="29"/>
      <c r="F108" s="29"/>
      <c r="G108" s="29"/>
      <c r="H108" s="29"/>
      <c r="I108" s="30"/>
      <c r="J108" s="29"/>
      <c r="K108" s="31"/>
      <c r="L108" s="29"/>
      <c r="M108" s="31"/>
    </row>
  </sheetData>
  <mergeCells count="15">
    <mergeCell ref="M102:M103"/>
    <mergeCell ref="A101:A103"/>
    <mergeCell ref="B101:B103"/>
    <mergeCell ref="C101:C103"/>
    <mergeCell ref="D101:D103"/>
    <mergeCell ref="A4:M4"/>
    <mergeCell ref="E101:E103"/>
    <mergeCell ref="H101:I101"/>
    <mergeCell ref="J101:K101"/>
    <mergeCell ref="L101:M101"/>
    <mergeCell ref="H102:H103"/>
    <mergeCell ref="I102:I103"/>
    <mergeCell ref="J102:J103"/>
    <mergeCell ref="K102:K103"/>
    <mergeCell ref="L102:L103"/>
  </mergeCells>
  <printOptions horizontalCentered="1" verticalCentered="1"/>
  <pageMargins left="0" right="0" top="0.1968503937007874" bottom="0.3937007874015748" header="0.5118110236220472" footer="0.3937007874015748"/>
  <pageSetup fitToHeight="1" fitToWidth="1" horizontalDpi="300" verticalDpi="3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V111"/>
  <sheetViews>
    <sheetView zoomScale="65" zoomScaleNormal="65" workbookViewId="0" topLeftCell="A1">
      <selection activeCell="K10" sqref="K10"/>
    </sheetView>
  </sheetViews>
  <sheetFormatPr defaultColWidth="9.140625" defaultRowHeight="12.75"/>
  <cols>
    <col min="1" max="1" width="29.7109375" style="33" customWidth="1"/>
    <col min="2" max="2" width="25.140625" style="33" bestFit="1" customWidth="1"/>
    <col min="3" max="3" width="16.28125" style="33" customWidth="1"/>
    <col min="4" max="4" width="18.140625" style="33" customWidth="1"/>
    <col min="5" max="5" width="16.7109375" style="33" customWidth="1"/>
    <col min="6" max="6" width="20.28125" style="33" customWidth="1"/>
    <col min="7" max="7" width="25.421875" style="33" customWidth="1"/>
    <col min="8" max="8" width="24.421875" style="33" bestFit="1" customWidth="1"/>
    <col min="9" max="9" width="21.7109375" style="33" bestFit="1" customWidth="1"/>
    <col min="10" max="10" width="24.28125" style="33" customWidth="1"/>
    <col min="11" max="14" width="24.28125" style="33" hidden="1" customWidth="1"/>
    <col min="15" max="15" width="25.7109375" style="336" customWidth="1"/>
    <col min="16" max="17" width="25.7109375" style="47" customWidth="1"/>
    <col min="18" max="18" width="26.57421875" style="50" bestFit="1" customWidth="1"/>
    <col min="19" max="22" width="0" style="33" hidden="1" customWidth="1"/>
    <col min="23" max="16384" width="9.140625" style="33" customWidth="1"/>
  </cols>
  <sheetData>
    <row r="1" spans="1:17" ht="37.5">
      <c r="A1" s="214" t="s">
        <v>0</v>
      </c>
      <c r="J1" s="312" t="s">
        <v>84</v>
      </c>
      <c r="Q1" s="337"/>
    </row>
    <row r="2" spans="1:10" ht="30.75">
      <c r="A2" s="215" t="s">
        <v>96</v>
      </c>
      <c r="J2" s="216" t="s">
        <v>29</v>
      </c>
    </row>
    <row r="3" spans="1:3" ht="12.75">
      <c r="A3" s="217"/>
      <c r="C3" s="47"/>
    </row>
    <row r="4" ht="37.5">
      <c r="A4" s="218" t="s">
        <v>94</v>
      </c>
    </row>
    <row r="5" ht="13.5" thickBot="1">
      <c r="A5" s="217"/>
    </row>
    <row r="6" spans="1:22" ht="26.25">
      <c r="A6" s="219"/>
      <c r="B6" s="37" t="s">
        <v>2</v>
      </c>
      <c r="C6" s="220" t="s">
        <v>90</v>
      </c>
      <c r="D6" s="38"/>
      <c r="E6" s="38"/>
      <c r="F6" s="221"/>
      <c r="G6" s="222" t="s">
        <v>93</v>
      </c>
      <c r="H6" s="38"/>
      <c r="I6" s="38"/>
      <c r="J6" s="221"/>
      <c r="K6" s="220" t="s">
        <v>82</v>
      </c>
      <c r="L6" s="38"/>
      <c r="M6" s="38"/>
      <c r="N6" s="221"/>
      <c r="P6" s="336"/>
      <c r="Q6" s="336"/>
      <c r="R6" s="318"/>
      <c r="S6" s="223" t="s">
        <v>30</v>
      </c>
      <c r="T6" s="223"/>
      <c r="U6" s="223"/>
      <c r="V6" s="224"/>
    </row>
    <row r="7" spans="1:22" ht="23.25">
      <c r="A7" s="225" t="s">
        <v>3</v>
      </c>
      <c r="B7" s="39" t="s">
        <v>85</v>
      </c>
      <c r="C7" s="226" t="s">
        <v>31</v>
      </c>
      <c r="D7" s="40" t="s">
        <v>32</v>
      </c>
      <c r="E7" s="40" t="s">
        <v>33</v>
      </c>
      <c r="F7" s="227" t="s">
        <v>34</v>
      </c>
      <c r="G7" s="228" t="s">
        <v>31</v>
      </c>
      <c r="H7" s="40" t="s">
        <v>32</v>
      </c>
      <c r="I7" s="40" t="s">
        <v>33</v>
      </c>
      <c r="J7" s="227" t="s">
        <v>34</v>
      </c>
      <c r="K7" s="226" t="s">
        <v>31</v>
      </c>
      <c r="L7" s="40" t="s">
        <v>32</v>
      </c>
      <c r="M7" s="40" t="s">
        <v>33</v>
      </c>
      <c r="N7" s="227" t="s">
        <v>34</v>
      </c>
      <c r="P7" s="338"/>
      <c r="Q7" s="338"/>
      <c r="R7" s="319"/>
      <c r="S7" s="229"/>
      <c r="T7" s="229"/>
      <c r="U7" s="229"/>
      <c r="V7" s="230"/>
    </row>
    <row r="8" spans="1:22" ht="23.25">
      <c r="A8" s="231"/>
      <c r="B8" s="41"/>
      <c r="C8" s="232" t="s">
        <v>35</v>
      </c>
      <c r="D8" s="42"/>
      <c r="E8" s="42"/>
      <c r="F8" s="233"/>
      <c r="G8" s="234" t="s">
        <v>35</v>
      </c>
      <c r="H8" s="42"/>
      <c r="I8" s="42"/>
      <c r="J8" s="233"/>
      <c r="K8" s="232" t="s">
        <v>35</v>
      </c>
      <c r="L8" s="42"/>
      <c r="M8" s="42"/>
      <c r="N8" s="233"/>
      <c r="P8" s="335"/>
      <c r="Q8" s="235"/>
      <c r="R8" s="320"/>
      <c r="S8" s="235"/>
      <c r="T8" s="235"/>
      <c r="U8" s="236"/>
      <c r="V8" s="237"/>
    </row>
    <row r="9" spans="1:22" ht="24" thickBot="1">
      <c r="A9" s="267"/>
      <c r="B9" s="268"/>
      <c r="C9" s="269" t="s">
        <v>37</v>
      </c>
      <c r="D9" s="270" t="s">
        <v>37</v>
      </c>
      <c r="E9" s="270" t="s">
        <v>37</v>
      </c>
      <c r="F9" s="271" t="s">
        <v>38</v>
      </c>
      <c r="G9" s="272" t="s">
        <v>36</v>
      </c>
      <c r="H9" s="270" t="s">
        <v>36</v>
      </c>
      <c r="I9" s="270" t="s">
        <v>36</v>
      </c>
      <c r="J9" s="271" t="s">
        <v>34</v>
      </c>
      <c r="K9" s="269" t="s">
        <v>37</v>
      </c>
      <c r="L9" s="270" t="s">
        <v>37</v>
      </c>
      <c r="M9" s="270" t="s">
        <v>37</v>
      </c>
      <c r="N9" s="271" t="s">
        <v>38</v>
      </c>
      <c r="O9" s="339"/>
      <c r="P9" s="335"/>
      <c r="Q9" s="235"/>
      <c r="R9" s="320"/>
      <c r="S9" s="235"/>
      <c r="T9" s="235"/>
      <c r="U9" s="236"/>
      <c r="V9" s="238"/>
    </row>
    <row r="10" spans="1:19" s="239" customFormat="1" ht="25.5">
      <c r="A10" s="286" t="s">
        <v>10</v>
      </c>
      <c r="B10" s="325">
        <v>28393</v>
      </c>
      <c r="C10" s="273">
        <v>36183</v>
      </c>
      <c r="D10" s="273">
        <v>35797</v>
      </c>
      <c r="E10" s="273">
        <v>386</v>
      </c>
      <c r="F10" s="274">
        <v>140.59</v>
      </c>
      <c r="G10" s="273">
        <f>+H10+I10</f>
        <v>1027344</v>
      </c>
      <c r="H10" s="273">
        <f aca="true" t="shared" si="0" ref="H10:I14">+ROUND($B10*L10/1000,0)</f>
        <v>1016384</v>
      </c>
      <c r="I10" s="273">
        <f t="shared" si="0"/>
        <v>10960</v>
      </c>
      <c r="J10" s="275">
        <f>+ROUND($B10*N10/1000,1)</f>
        <v>3991.8</v>
      </c>
      <c r="K10" s="273">
        <f>+$C$10</f>
        <v>36183</v>
      </c>
      <c r="L10" s="273">
        <f>+$D$10</f>
        <v>35797</v>
      </c>
      <c r="M10" s="273">
        <f>+$E$10</f>
        <v>386</v>
      </c>
      <c r="N10" s="287">
        <f>+$F$10</f>
        <v>140.59</v>
      </c>
      <c r="O10" s="340"/>
      <c r="P10" s="235"/>
      <c r="Q10" s="235"/>
      <c r="R10" s="320"/>
      <c r="S10" s="239">
        <v>3896.2</v>
      </c>
    </row>
    <row r="11" spans="1:19" s="239" customFormat="1" ht="25.5">
      <c r="A11" s="286" t="s">
        <v>11</v>
      </c>
      <c r="B11" s="322">
        <v>84676.25</v>
      </c>
      <c r="C11" s="273">
        <v>41542</v>
      </c>
      <c r="D11" s="273">
        <v>40514</v>
      </c>
      <c r="E11" s="273">
        <v>1028</v>
      </c>
      <c r="F11" s="274">
        <v>125.536</v>
      </c>
      <c r="G11" s="273">
        <f>+H11+I11</f>
        <v>3517621</v>
      </c>
      <c r="H11" s="273">
        <f t="shared" si="0"/>
        <v>3430574</v>
      </c>
      <c r="I11" s="273">
        <f t="shared" si="0"/>
        <v>87047</v>
      </c>
      <c r="J11" s="275">
        <f>+ROUND($B11*N11/1000,1)</f>
        <v>10629.9</v>
      </c>
      <c r="K11" s="273">
        <f>+$C$11</f>
        <v>41542</v>
      </c>
      <c r="L11" s="273">
        <f>+$D$11</f>
        <v>40514</v>
      </c>
      <c r="M11" s="273">
        <f>+$E$11</f>
        <v>1028</v>
      </c>
      <c r="N11" s="287">
        <f>+$F$11</f>
        <v>125.536</v>
      </c>
      <c r="O11" s="340"/>
      <c r="P11" s="235"/>
      <c r="Q11" s="235"/>
      <c r="R11" s="320"/>
      <c r="S11" s="239">
        <v>11173.9</v>
      </c>
    </row>
    <row r="12" spans="1:19" s="239" customFormat="1" ht="25.5">
      <c r="A12" s="286" t="s">
        <v>12</v>
      </c>
      <c r="B12" s="322">
        <v>46175</v>
      </c>
      <c r="C12" s="273">
        <v>50775</v>
      </c>
      <c r="D12" s="273">
        <v>49579</v>
      </c>
      <c r="E12" s="273">
        <v>1196</v>
      </c>
      <c r="F12" s="274">
        <v>148.979</v>
      </c>
      <c r="G12" s="273">
        <f>+H12+I12</f>
        <v>2344535</v>
      </c>
      <c r="H12" s="273">
        <f t="shared" si="0"/>
        <v>2289310</v>
      </c>
      <c r="I12" s="273">
        <f t="shared" si="0"/>
        <v>55225</v>
      </c>
      <c r="J12" s="275">
        <f>+ROUND($B12*N12/1000,1)</f>
        <v>6879.1</v>
      </c>
      <c r="K12" s="273">
        <f>+$C$12</f>
        <v>50775</v>
      </c>
      <c r="L12" s="273">
        <f>+$D$12</f>
        <v>49579</v>
      </c>
      <c r="M12" s="273">
        <f>+$E$12</f>
        <v>1196</v>
      </c>
      <c r="N12" s="287">
        <f>+$F$12</f>
        <v>148.979</v>
      </c>
      <c r="O12" s="340"/>
      <c r="P12" s="235"/>
      <c r="Q12" s="235"/>
      <c r="R12" s="320"/>
      <c r="S12" s="239">
        <v>7051.4</v>
      </c>
    </row>
    <row r="13" spans="1:19" s="239" customFormat="1" ht="25.5">
      <c r="A13" s="286" t="s">
        <v>13</v>
      </c>
      <c r="B13" s="322">
        <v>2267</v>
      </c>
      <c r="C13" s="273">
        <v>43905</v>
      </c>
      <c r="D13" s="273">
        <v>43206</v>
      </c>
      <c r="E13" s="273">
        <v>699</v>
      </c>
      <c r="F13" s="274">
        <v>117.529</v>
      </c>
      <c r="G13" s="273">
        <f>+H13+I13</f>
        <v>99533</v>
      </c>
      <c r="H13" s="273">
        <f t="shared" si="0"/>
        <v>97948</v>
      </c>
      <c r="I13" s="273">
        <f t="shared" si="0"/>
        <v>1585</v>
      </c>
      <c r="J13" s="275">
        <f>+ROUND($B13*N13/1000,1)</f>
        <v>266.4</v>
      </c>
      <c r="K13" s="273">
        <f>+$C$13</f>
        <v>43905</v>
      </c>
      <c r="L13" s="273">
        <f>+$D$13</f>
        <v>43206</v>
      </c>
      <c r="M13" s="273">
        <f>+$E$13</f>
        <v>699</v>
      </c>
      <c r="N13" s="287">
        <f>+$F$13</f>
        <v>117.529</v>
      </c>
      <c r="O13" s="340"/>
      <c r="P13" s="235"/>
      <c r="Q13" s="235"/>
      <c r="R13" s="320"/>
      <c r="S13" s="239">
        <v>287</v>
      </c>
    </row>
    <row r="14" spans="1:18" s="239" customFormat="1" ht="26.25" thickBot="1">
      <c r="A14" s="291" t="s">
        <v>83</v>
      </c>
      <c r="B14" s="323">
        <v>107</v>
      </c>
      <c r="C14" s="276">
        <v>186402</v>
      </c>
      <c r="D14" s="276">
        <v>185004</v>
      </c>
      <c r="E14" s="276">
        <v>1398</v>
      </c>
      <c r="F14" s="277">
        <v>652.691</v>
      </c>
      <c r="G14" s="276">
        <f>+H14+I14</f>
        <v>19945</v>
      </c>
      <c r="H14" s="276">
        <f t="shared" si="0"/>
        <v>19795</v>
      </c>
      <c r="I14" s="276">
        <f t="shared" si="0"/>
        <v>150</v>
      </c>
      <c r="J14" s="278">
        <f>+ROUND($B14*N14/1000,1)</f>
        <v>69.8</v>
      </c>
      <c r="K14" s="276">
        <f>+$C$14</f>
        <v>186402</v>
      </c>
      <c r="L14" s="276">
        <f>+$D$14</f>
        <v>185004</v>
      </c>
      <c r="M14" s="276">
        <f>+$E$14</f>
        <v>1398</v>
      </c>
      <c r="N14" s="288">
        <f>+$F$14</f>
        <v>652.691</v>
      </c>
      <c r="O14" s="340"/>
      <c r="P14" s="235"/>
      <c r="Q14" s="235"/>
      <c r="R14" s="320"/>
    </row>
    <row r="15" spans="1:19" s="240" customFormat="1" ht="28.5" thickBot="1">
      <c r="A15" s="281" t="s">
        <v>14</v>
      </c>
      <c r="B15" s="324">
        <v>161618.25</v>
      </c>
      <c r="C15" s="282"/>
      <c r="D15" s="282"/>
      <c r="E15" s="282"/>
      <c r="F15" s="283"/>
      <c r="G15" s="282">
        <f>ROUND(SUM(G10:G14),0)</f>
        <v>7008978</v>
      </c>
      <c r="H15" s="282">
        <f>ROUND(SUM(H10:H14),0)</f>
        <v>6854011</v>
      </c>
      <c r="I15" s="282">
        <f>ROUND(SUM(I10:I14),0)</f>
        <v>154967</v>
      </c>
      <c r="J15" s="284">
        <f>ROUND(SUM(J10:J14),1)</f>
        <v>21837</v>
      </c>
      <c r="K15" s="282"/>
      <c r="L15" s="282"/>
      <c r="M15" s="282"/>
      <c r="N15" s="285"/>
      <c r="O15" s="293"/>
      <c r="P15" s="341"/>
      <c r="Q15" s="341"/>
      <c r="R15" s="321"/>
      <c r="S15" s="240">
        <v>22408.5</v>
      </c>
    </row>
    <row r="16" spans="1:22" s="239" customFormat="1" ht="25.5">
      <c r="A16" s="289" t="s">
        <v>10</v>
      </c>
      <c r="B16" s="325">
        <v>31312.5</v>
      </c>
      <c r="C16" s="273">
        <v>36183</v>
      </c>
      <c r="D16" s="273">
        <v>35797</v>
      </c>
      <c r="E16" s="273">
        <v>386</v>
      </c>
      <c r="F16" s="274">
        <v>140.59</v>
      </c>
      <c r="G16" s="279">
        <f>+H16+I16</f>
        <v>1132981</v>
      </c>
      <c r="H16" s="279">
        <f aca="true" t="shared" si="1" ref="H16:I20">+ROUND($B16*L16/1000,0)</f>
        <v>1120894</v>
      </c>
      <c r="I16" s="279">
        <f t="shared" si="1"/>
        <v>12087</v>
      </c>
      <c r="J16" s="280">
        <f>+ROUND($B16*N16/1000,1)</f>
        <v>4402.2</v>
      </c>
      <c r="K16" s="279">
        <f>+$C$10</f>
        <v>36183</v>
      </c>
      <c r="L16" s="279">
        <f>+$D$10</f>
        <v>35797</v>
      </c>
      <c r="M16" s="279">
        <f>+$E$10</f>
        <v>386</v>
      </c>
      <c r="N16" s="290">
        <f>+$F$10</f>
        <v>140.59</v>
      </c>
      <c r="O16" s="340"/>
      <c r="P16" s="235"/>
      <c r="Q16" s="235"/>
      <c r="R16" s="320"/>
      <c r="S16" s="239">
        <v>4177.9</v>
      </c>
      <c r="T16" s="239">
        <v>0.9960915645946506</v>
      </c>
      <c r="U16" s="239">
        <v>0.9977479985554262</v>
      </c>
      <c r="V16" s="239">
        <v>0.9960915645946506</v>
      </c>
    </row>
    <row r="17" spans="1:22" s="239" customFormat="1" ht="25.5">
      <c r="A17" s="286" t="s">
        <v>11</v>
      </c>
      <c r="B17" s="322">
        <v>102283.75</v>
      </c>
      <c r="C17" s="273">
        <v>41542</v>
      </c>
      <c r="D17" s="273">
        <v>40514</v>
      </c>
      <c r="E17" s="273">
        <v>1028</v>
      </c>
      <c r="F17" s="274">
        <v>125.536</v>
      </c>
      <c r="G17" s="273">
        <f>+H17+I17</f>
        <v>4249072</v>
      </c>
      <c r="H17" s="273">
        <f t="shared" si="1"/>
        <v>4143924</v>
      </c>
      <c r="I17" s="273">
        <f t="shared" si="1"/>
        <v>105148</v>
      </c>
      <c r="J17" s="275">
        <f>+ROUND($B17*N17/1000,1)</f>
        <v>12840.3</v>
      </c>
      <c r="K17" s="273">
        <f>+$C$11</f>
        <v>41542</v>
      </c>
      <c r="L17" s="273">
        <f>+$D$11</f>
        <v>40514</v>
      </c>
      <c r="M17" s="273">
        <f>+$E$11</f>
        <v>1028</v>
      </c>
      <c r="N17" s="287">
        <f>+$F$11</f>
        <v>125.536</v>
      </c>
      <c r="O17" s="340"/>
      <c r="P17" s="235"/>
      <c r="Q17" s="235"/>
      <c r="R17" s="320"/>
      <c r="S17" s="239">
        <v>13177.5</v>
      </c>
      <c r="T17" s="239">
        <v>0.994220457435133</v>
      </c>
      <c r="U17" s="239">
        <v>0.9854328864621374</v>
      </c>
      <c r="V17" s="239">
        <v>0.994220457435133</v>
      </c>
    </row>
    <row r="18" spans="1:22" s="239" customFormat="1" ht="25.5">
      <c r="A18" s="286" t="s">
        <v>12</v>
      </c>
      <c r="B18" s="322">
        <v>36782</v>
      </c>
      <c r="C18" s="273">
        <v>50775</v>
      </c>
      <c r="D18" s="273">
        <v>49579</v>
      </c>
      <c r="E18" s="273">
        <v>1196</v>
      </c>
      <c r="F18" s="274">
        <v>148.979</v>
      </c>
      <c r="G18" s="273">
        <f>+H18+I18</f>
        <v>1867606</v>
      </c>
      <c r="H18" s="273">
        <f t="shared" si="1"/>
        <v>1823615</v>
      </c>
      <c r="I18" s="273">
        <f t="shared" si="1"/>
        <v>43991</v>
      </c>
      <c r="J18" s="275">
        <f>+ROUND($B18*N18/1000,1)</f>
        <v>5479.7</v>
      </c>
      <c r="K18" s="273">
        <f>+$C$12</f>
        <v>50775</v>
      </c>
      <c r="L18" s="273">
        <f>+$D$12</f>
        <v>49579</v>
      </c>
      <c r="M18" s="273">
        <f>+$E$12</f>
        <v>1196</v>
      </c>
      <c r="N18" s="287">
        <f>+$F$12</f>
        <v>148.979</v>
      </c>
      <c r="O18" s="340"/>
      <c r="P18" s="235"/>
      <c r="Q18" s="235"/>
      <c r="R18" s="320"/>
      <c r="S18" s="239">
        <v>5534.2</v>
      </c>
      <c r="T18" s="239">
        <v>0.9936443919573142</v>
      </c>
      <c r="U18" s="239">
        <v>0.7575429746244515</v>
      </c>
      <c r="V18" s="239">
        <v>0.9936443919573141</v>
      </c>
    </row>
    <row r="19" spans="1:22" s="239" customFormat="1" ht="25.5">
      <c r="A19" s="286" t="s">
        <v>13</v>
      </c>
      <c r="B19" s="322">
        <v>1260</v>
      </c>
      <c r="C19" s="273">
        <v>43905</v>
      </c>
      <c r="D19" s="273">
        <v>43206</v>
      </c>
      <c r="E19" s="273">
        <v>699</v>
      </c>
      <c r="F19" s="274">
        <v>117.529</v>
      </c>
      <c r="G19" s="273">
        <f>+H19+I19</f>
        <v>55321</v>
      </c>
      <c r="H19" s="273">
        <f t="shared" si="1"/>
        <v>54440</v>
      </c>
      <c r="I19" s="273">
        <f t="shared" si="1"/>
        <v>881</v>
      </c>
      <c r="J19" s="275">
        <f>+ROUND($B19*N19/1000,1)</f>
        <v>148.1</v>
      </c>
      <c r="K19" s="273">
        <f>+$C$13</f>
        <v>43905</v>
      </c>
      <c r="L19" s="273">
        <f>+$D$13</f>
        <v>43206</v>
      </c>
      <c r="M19" s="273">
        <f>+$E$13</f>
        <v>699</v>
      </c>
      <c r="N19" s="287">
        <f>+$F$13</f>
        <v>117.529</v>
      </c>
      <c r="O19" s="340"/>
      <c r="P19" s="235"/>
      <c r="Q19" s="235"/>
      <c r="R19" s="320"/>
      <c r="S19" s="239">
        <v>180.7</v>
      </c>
      <c r="T19" s="239">
        <v>1.1561862867306354</v>
      </c>
      <c r="U19" s="239">
        <v>0.693448875179139</v>
      </c>
      <c r="V19" s="239">
        <v>1.1561862867306354</v>
      </c>
    </row>
    <row r="20" spans="1:18" s="239" customFormat="1" ht="26.25" thickBot="1">
      <c r="A20" s="291" t="s">
        <v>83</v>
      </c>
      <c r="B20" s="323">
        <v>492</v>
      </c>
      <c r="C20" s="276">
        <v>186402</v>
      </c>
      <c r="D20" s="276">
        <v>185004</v>
      </c>
      <c r="E20" s="276">
        <v>1398</v>
      </c>
      <c r="F20" s="277">
        <v>652.691</v>
      </c>
      <c r="G20" s="273">
        <f>+H20+I20</f>
        <v>91710</v>
      </c>
      <c r="H20" s="273">
        <f t="shared" si="1"/>
        <v>91022</v>
      </c>
      <c r="I20" s="273">
        <f t="shared" si="1"/>
        <v>688</v>
      </c>
      <c r="J20" s="275">
        <f>+ROUND($B20*N20/1000,1)</f>
        <v>321.1</v>
      </c>
      <c r="K20" s="273">
        <f>+$C$14</f>
        <v>186402</v>
      </c>
      <c r="L20" s="273">
        <f>+$D$14</f>
        <v>185004</v>
      </c>
      <c r="M20" s="273">
        <f>+$E$14</f>
        <v>1398</v>
      </c>
      <c r="N20" s="287">
        <f>+$F$14</f>
        <v>652.691</v>
      </c>
      <c r="O20" s="340"/>
      <c r="P20" s="235"/>
      <c r="Q20" s="235"/>
      <c r="R20" s="320"/>
    </row>
    <row r="21" spans="1:19" s="240" customFormat="1" ht="28.5" thickBot="1">
      <c r="A21" s="281" t="s">
        <v>15</v>
      </c>
      <c r="B21" s="324">
        <v>172130.25</v>
      </c>
      <c r="C21" s="282"/>
      <c r="D21" s="282"/>
      <c r="E21" s="282"/>
      <c r="F21" s="283"/>
      <c r="G21" s="282">
        <f>ROUND(SUM(G16:G20),0)</f>
        <v>7396690</v>
      </c>
      <c r="H21" s="282">
        <f>ROUND(SUM(H16:H20),0)</f>
        <v>7233895</v>
      </c>
      <c r="I21" s="282">
        <f>ROUND(SUM(I16:I20),0)</f>
        <v>162795</v>
      </c>
      <c r="J21" s="284">
        <f>ROUND(SUM(J16:J20),1)</f>
        <v>23191.4</v>
      </c>
      <c r="K21" s="282"/>
      <c r="L21" s="282"/>
      <c r="M21" s="282"/>
      <c r="N21" s="285"/>
      <c r="O21" s="293"/>
      <c r="P21" s="341"/>
      <c r="Q21" s="341"/>
      <c r="R21" s="321"/>
      <c r="S21" s="240">
        <v>23070.3</v>
      </c>
    </row>
    <row r="22" spans="1:22" s="239" customFormat="1" ht="25.5">
      <c r="A22" s="286" t="s">
        <v>10</v>
      </c>
      <c r="B22" s="325">
        <v>17584.5</v>
      </c>
      <c r="C22" s="273">
        <v>36183</v>
      </c>
      <c r="D22" s="273">
        <v>35797</v>
      </c>
      <c r="E22" s="273">
        <v>386</v>
      </c>
      <c r="F22" s="274">
        <v>140.59</v>
      </c>
      <c r="G22" s="273">
        <f>+H22+I22</f>
        <v>636260</v>
      </c>
      <c r="H22" s="273">
        <f aca="true" t="shared" si="2" ref="H22:I26">+ROUND($B22*L22/1000,0)</f>
        <v>629472</v>
      </c>
      <c r="I22" s="273">
        <f t="shared" si="2"/>
        <v>6788</v>
      </c>
      <c r="J22" s="275">
        <f>+ROUND($B22*N22/1000,1)</f>
        <v>2472.2</v>
      </c>
      <c r="K22" s="273">
        <f>+$C$10</f>
        <v>36183</v>
      </c>
      <c r="L22" s="273">
        <f>+$D$10</f>
        <v>35797</v>
      </c>
      <c r="M22" s="273">
        <f>+$E$10</f>
        <v>386</v>
      </c>
      <c r="N22" s="287">
        <f>+$F$10</f>
        <v>140.59</v>
      </c>
      <c r="O22" s="340"/>
      <c r="P22" s="235"/>
      <c r="Q22" s="235"/>
      <c r="R22" s="320"/>
      <c r="S22" s="239">
        <v>2463.9</v>
      </c>
      <c r="T22" s="239">
        <v>0.9883748865897457</v>
      </c>
      <c r="U22" s="239">
        <v>1.0857138065903167</v>
      </c>
      <c r="V22" s="239">
        <v>0.9883748865897458</v>
      </c>
    </row>
    <row r="23" spans="1:22" s="239" customFormat="1" ht="25.5">
      <c r="A23" s="286" t="s">
        <v>11</v>
      </c>
      <c r="B23" s="322">
        <v>56361</v>
      </c>
      <c r="C23" s="273">
        <v>41542</v>
      </c>
      <c r="D23" s="273">
        <v>40514</v>
      </c>
      <c r="E23" s="273">
        <v>1028</v>
      </c>
      <c r="F23" s="274">
        <v>125.536</v>
      </c>
      <c r="G23" s="273">
        <f>+H23+I23</f>
        <v>2341349</v>
      </c>
      <c r="H23" s="273">
        <f t="shared" si="2"/>
        <v>2283410</v>
      </c>
      <c r="I23" s="273">
        <f t="shared" si="2"/>
        <v>57939</v>
      </c>
      <c r="J23" s="275">
        <f>+ROUND($B23*N23/1000,1)</f>
        <v>7075.3</v>
      </c>
      <c r="K23" s="273">
        <f>+$C$11</f>
        <v>41542</v>
      </c>
      <c r="L23" s="273">
        <f>+$D$11</f>
        <v>40514</v>
      </c>
      <c r="M23" s="273">
        <f>+$E$11</f>
        <v>1028</v>
      </c>
      <c r="N23" s="287">
        <f>+$F$11</f>
        <v>125.536</v>
      </c>
      <c r="O23" s="340"/>
      <c r="P23" s="235"/>
      <c r="Q23" s="235"/>
      <c r="R23" s="320"/>
      <c r="S23" s="239">
        <v>7434.8</v>
      </c>
      <c r="T23" s="239">
        <v>0.9925759277933108</v>
      </c>
      <c r="U23" s="239">
        <v>1.0289347369650719</v>
      </c>
      <c r="V23" s="239">
        <v>0.9925759277933108</v>
      </c>
    </row>
    <row r="24" spans="1:22" s="239" customFormat="1" ht="25.5">
      <c r="A24" s="286" t="s">
        <v>12</v>
      </c>
      <c r="B24" s="322">
        <v>28677</v>
      </c>
      <c r="C24" s="273">
        <v>50775</v>
      </c>
      <c r="D24" s="273">
        <v>49579</v>
      </c>
      <c r="E24" s="273">
        <v>1196</v>
      </c>
      <c r="F24" s="274">
        <v>148.979</v>
      </c>
      <c r="G24" s="273">
        <f>+H24+I24</f>
        <v>1456075</v>
      </c>
      <c r="H24" s="273">
        <f t="shared" si="2"/>
        <v>1421777</v>
      </c>
      <c r="I24" s="273">
        <f t="shared" si="2"/>
        <v>34298</v>
      </c>
      <c r="J24" s="275">
        <f>+ROUND($B24*N24/1000,1)</f>
        <v>4272.3</v>
      </c>
      <c r="K24" s="273">
        <f>+$C$12</f>
        <v>50775</v>
      </c>
      <c r="L24" s="273">
        <f>+$D$12</f>
        <v>49579</v>
      </c>
      <c r="M24" s="273">
        <f>+$E$12</f>
        <v>1196</v>
      </c>
      <c r="N24" s="287">
        <f>+$F$12</f>
        <v>148.979</v>
      </c>
      <c r="O24" s="340"/>
      <c r="P24" s="235"/>
      <c r="Q24" s="235"/>
      <c r="R24" s="320"/>
      <c r="S24" s="239">
        <v>4310.3</v>
      </c>
      <c r="T24" s="239">
        <v>1.037824443427179</v>
      </c>
      <c r="U24" s="239">
        <v>1.1065404139744892</v>
      </c>
      <c r="V24" s="239">
        <v>1.037824443427179</v>
      </c>
    </row>
    <row r="25" spans="1:22" s="239" customFormat="1" ht="25.5">
      <c r="A25" s="286" t="s">
        <v>13</v>
      </c>
      <c r="B25" s="322">
        <v>1860</v>
      </c>
      <c r="C25" s="273">
        <v>43905</v>
      </c>
      <c r="D25" s="273">
        <v>43206</v>
      </c>
      <c r="E25" s="273">
        <v>699</v>
      </c>
      <c r="F25" s="274">
        <v>117.529</v>
      </c>
      <c r="G25" s="273">
        <f>+H25+I25</f>
        <v>81663</v>
      </c>
      <c r="H25" s="273">
        <f t="shared" si="2"/>
        <v>80363</v>
      </c>
      <c r="I25" s="273">
        <f t="shared" si="2"/>
        <v>1300</v>
      </c>
      <c r="J25" s="275">
        <f>+ROUND($B25*N25/1000,1)</f>
        <v>218.6</v>
      </c>
      <c r="K25" s="273">
        <f>+$C$13</f>
        <v>43905</v>
      </c>
      <c r="L25" s="273">
        <f>+$D$13</f>
        <v>43206</v>
      </c>
      <c r="M25" s="273">
        <f>+$E$13</f>
        <v>699</v>
      </c>
      <c r="N25" s="287">
        <f>+$F$13</f>
        <v>117.529</v>
      </c>
      <c r="O25" s="340"/>
      <c r="P25" s="235"/>
      <c r="Q25" s="235"/>
      <c r="R25" s="320"/>
      <c r="S25" s="239">
        <v>230.3</v>
      </c>
      <c r="T25" s="239">
        <v>1.089091131464665</v>
      </c>
      <c r="U25" s="239">
        <v>1.5264554191091966</v>
      </c>
      <c r="V25" s="239">
        <v>1.089091131464665</v>
      </c>
    </row>
    <row r="26" spans="1:18" s="239" customFormat="1" ht="26.25" thickBot="1">
      <c r="A26" s="291" t="s">
        <v>83</v>
      </c>
      <c r="B26" s="323">
        <v>301</v>
      </c>
      <c r="C26" s="276">
        <v>186402</v>
      </c>
      <c r="D26" s="276">
        <v>185004</v>
      </c>
      <c r="E26" s="276">
        <v>1398</v>
      </c>
      <c r="F26" s="277">
        <v>652.691</v>
      </c>
      <c r="G26" s="273">
        <f>+H26+I26</f>
        <v>56107</v>
      </c>
      <c r="H26" s="273">
        <f t="shared" si="2"/>
        <v>55686</v>
      </c>
      <c r="I26" s="273">
        <f t="shared" si="2"/>
        <v>421</v>
      </c>
      <c r="J26" s="275">
        <f>+ROUND($B26*N26/1000,1)</f>
        <v>196.5</v>
      </c>
      <c r="K26" s="273">
        <f>+$C$14</f>
        <v>186402</v>
      </c>
      <c r="L26" s="273">
        <f>+$D$14</f>
        <v>185004</v>
      </c>
      <c r="M26" s="273">
        <f>+$E$14</f>
        <v>1398</v>
      </c>
      <c r="N26" s="287">
        <f>+$F$14</f>
        <v>652.691</v>
      </c>
      <c r="O26" s="340"/>
      <c r="P26" s="235"/>
      <c r="Q26" s="235"/>
      <c r="R26" s="320"/>
    </row>
    <row r="27" spans="1:19" s="240" customFormat="1" ht="28.5" thickBot="1">
      <c r="A27" s="281" t="s">
        <v>16</v>
      </c>
      <c r="B27" s="324">
        <v>104783.5</v>
      </c>
      <c r="C27" s="282"/>
      <c r="D27" s="282"/>
      <c r="E27" s="282"/>
      <c r="F27" s="283"/>
      <c r="G27" s="282">
        <f>ROUND(SUM(G22:G26),0)</f>
        <v>4571454</v>
      </c>
      <c r="H27" s="282">
        <f>ROUND(SUM(H22:H26),0)</f>
        <v>4470708</v>
      </c>
      <c r="I27" s="282">
        <f>ROUND(SUM(I22:I26),0)</f>
        <v>100746</v>
      </c>
      <c r="J27" s="284">
        <f>ROUND(SUM(J22:J26),1)</f>
        <v>14234.9</v>
      </c>
      <c r="K27" s="282"/>
      <c r="L27" s="282"/>
      <c r="M27" s="282"/>
      <c r="N27" s="285"/>
      <c r="O27" s="293"/>
      <c r="P27" s="341"/>
      <c r="Q27" s="341"/>
      <c r="R27" s="321"/>
      <c r="S27" s="240">
        <v>14439.3</v>
      </c>
    </row>
    <row r="28" spans="1:22" s="239" customFormat="1" ht="25.5">
      <c r="A28" s="286" t="s">
        <v>10</v>
      </c>
      <c r="B28" s="325">
        <v>14552</v>
      </c>
      <c r="C28" s="273">
        <v>36183</v>
      </c>
      <c r="D28" s="273">
        <v>35797</v>
      </c>
      <c r="E28" s="273">
        <v>386</v>
      </c>
      <c r="F28" s="274">
        <v>140.59</v>
      </c>
      <c r="G28" s="273">
        <f>+H28+I28</f>
        <v>526535</v>
      </c>
      <c r="H28" s="273">
        <f aca="true" t="shared" si="3" ref="H28:I32">+ROUND($B28*L28/1000,0)</f>
        <v>520918</v>
      </c>
      <c r="I28" s="273">
        <f t="shared" si="3"/>
        <v>5617</v>
      </c>
      <c r="J28" s="275">
        <f>+ROUND($B28*N28/1000,1)</f>
        <v>2045.9</v>
      </c>
      <c r="K28" s="273">
        <f>+$C$10</f>
        <v>36183</v>
      </c>
      <c r="L28" s="273">
        <f>+$D$10</f>
        <v>35797</v>
      </c>
      <c r="M28" s="273">
        <f>+$E$10</f>
        <v>386</v>
      </c>
      <c r="N28" s="287">
        <f>+$F$10</f>
        <v>140.59</v>
      </c>
      <c r="O28" s="340"/>
      <c r="P28" s="235"/>
      <c r="Q28" s="235"/>
      <c r="R28" s="320"/>
      <c r="S28" s="239">
        <v>2060.8</v>
      </c>
      <c r="T28" s="239">
        <v>1.0185371500234004</v>
      </c>
      <c r="U28" s="239">
        <v>1.1214560032107073</v>
      </c>
      <c r="V28" s="239">
        <v>1.0185371500234004</v>
      </c>
    </row>
    <row r="29" spans="1:22" s="239" customFormat="1" ht="25.5">
      <c r="A29" s="286" t="s">
        <v>11</v>
      </c>
      <c r="B29" s="322">
        <v>47495.5</v>
      </c>
      <c r="C29" s="273">
        <v>41542</v>
      </c>
      <c r="D29" s="273">
        <v>40514</v>
      </c>
      <c r="E29" s="273">
        <v>1028</v>
      </c>
      <c r="F29" s="274">
        <v>125.536</v>
      </c>
      <c r="G29" s="273">
        <f>+H29+I29</f>
        <v>1973058</v>
      </c>
      <c r="H29" s="273">
        <f t="shared" si="3"/>
        <v>1924233</v>
      </c>
      <c r="I29" s="273">
        <f t="shared" si="3"/>
        <v>48825</v>
      </c>
      <c r="J29" s="275">
        <f>+ROUND($B29*N29/1000,1)</f>
        <v>5962.4</v>
      </c>
      <c r="K29" s="273">
        <f>+$C$11</f>
        <v>41542</v>
      </c>
      <c r="L29" s="273">
        <f>+$D$11</f>
        <v>40514</v>
      </c>
      <c r="M29" s="273">
        <f>+$E$11</f>
        <v>1028</v>
      </c>
      <c r="N29" s="287">
        <f>+$F$11</f>
        <v>125.536</v>
      </c>
      <c r="O29" s="340"/>
      <c r="P29" s="235"/>
      <c r="Q29" s="235"/>
      <c r="R29" s="320"/>
      <c r="S29" s="239">
        <v>6234.7</v>
      </c>
      <c r="T29" s="239">
        <v>1.0016004772361227</v>
      </c>
      <c r="U29" s="239">
        <v>0.8801620412787329</v>
      </c>
      <c r="V29" s="239">
        <v>1.0016004772361227</v>
      </c>
    </row>
    <row r="30" spans="1:22" s="239" customFormat="1" ht="25.5">
      <c r="A30" s="286" t="s">
        <v>12</v>
      </c>
      <c r="B30" s="322">
        <v>21974</v>
      </c>
      <c r="C30" s="273">
        <v>50775</v>
      </c>
      <c r="D30" s="273">
        <v>49579</v>
      </c>
      <c r="E30" s="273">
        <v>1196</v>
      </c>
      <c r="F30" s="274">
        <v>148.979</v>
      </c>
      <c r="G30" s="273">
        <f>+H30+I30</f>
        <v>1115730</v>
      </c>
      <c r="H30" s="273">
        <f t="shared" si="3"/>
        <v>1089449</v>
      </c>
      <c r="I30" s="273">
        <f t="shared" si="3"/>
        <v>26281</v>
      </c>
      <c r="J30" s="275">
        <f>+ROUND($B30*N30/1000,1)</f>
        <v>3273.7</v>
      </c>
      <c r="K30" s="273">
        <f>+$C$12</f>
        <v>50775</v>
      </c>
      <c r="L30" s="273">
        <f>+$D$12</f>
        <v>49579</v>
      </c>
      <c r="M30" s="273">
        <f>+$E$12</f>
        <v>1196</v>
      </c>
      <c r="N30" s="287">
        <f>+$F$12</f>
        <v>148.979</v>
      </c>
      <c r="O30" s="340"/>
      <c r="P30" s="235"/>
      <c r="Q30" s="235"/>
      <c r="R30" s="320"/>
      <c r="S30" s="239">
        <v>3275.4</v>
      </c>
      <c r="T30" s="239">
        <v>1.0106577790323048</v>
      </c>
      <c r="U30" s="239">
        <v>0.9335423008849146</v>
      </c>
      <c r="V30" s="239">
        <v>1.0106577790323046</v>
      </c>
    </row>
    <row r="31" spans="1:22" s="239" customFormat="1" ht="25.5">
      <c r="A31" s="286" t="s">
        <v>13</v>
      </c>
      <c r="B31" s="322">
        <v>789</v>
      </c>
      <c r="C31" s="273">
        <v>43905</v>
      </c>
      <c r="D31" s="273">
        <v>43206</v>
      </c>
      <c r="E31" s="273">
        <v>699</v>
      </c>
      <c r="F31" s="274">
        <v>117.529</v>
      </c>
      <c r="G31" s="273">
        <f>+H31+I31</f>
        <v>34642</v>
      </c>
      <c r="H31" s="273">
        <f t="shared" si="3"/>
        <v>34090</v>
      </c>
      <c r="I31" s="273">
        <f t="shared" si="3"/>
        <v>552</v>
      </c>
      <c r="J31" s="275">
        <f>+ROUND($B31*N31/1000,1)</f>
        <v>92.7</v>
      </c>
      <c r="K31" s="273">
        <f>+$C$13</f>
        <v>43905</v>
      </c>
      <c r="L31" s="273">
        <f>+$D$13</f>
        <v>43206</v>
      </c>
      <c r="M31" s="273">
        <f>+$E$13</f>
        <v>699</v>
      </c>
      <c r="N31" s="287">
        <f>+$F$13</f>
        <v>117.529</v>
      </c>
      <c r="O31" s="340"/>
      <c r="P31" s="235"/>
      <c r="Q31" s="235"/>
      <c r="R31" s="320"/>
      <c r="S31" s="239">
        <v>90</v>
      </c>
      <c r="T31" s="239">
        <v>0.9959619300967281</v>
      </c>
      <c r="U31" s="239">
        <v>0.8192881001203711</v>
      </c>
      <c r="V31" s="239">
        <v>0.9959619300967281</v>
      </c>
    </row>
    <row r="32" spans="1:18" s="239" customFormat="1" ht="26.25" thickBot="1">
      <c r="A32" s="291" t="s">
        <v>83</v>
      </c>
      <c r="B32" s="323">
        <v>286</v>
      </c>
      <c r="C32" s="276">
        <v>186402</v>
      </c>
      <c r="D32" s="276">
        <v>185004</v>
      </c>
      <c r="E32" s="276">
        <v>1398</v>
      </c>
      <c r="F32" s="277">
        <v>652.691</v>
      </c>
      <c r="G32" s="273">
        <f>+H32+I32</f>
        <v>53311</v>
      </c>
      <c r="H32" s="273">
        <f t="shared" si="3"/>
        <v>52911</v>
      </c>
      <c r="I32" s="273">
        <f t="shared" si="3"/>
        <v>400</v>
      </c>
      <c r="J32" s="275">
        <f>+ROUND($B32*N32/1000,1)</f>
        <v>186.7</v>
      </c>
      <c r="K32" s="273">
        <f>+$C$14</f>
        <v>186402</v>
      </c>
      <c r="L32" s="273">
        <f>+$D$14</f>
        <v>185004</v>
      </c>
      <c r="M32" s="273">
        <f>+$E$14</f>
        <v>1398</v>
      </c>
      <c r="N32" s="287">
        <f>+$F$14</f>
        <v>652.691</v>
      </c>
      <c r="O32" s="340"/>
      <c r="P32" s="235"/>
      <c r="Q32" s="235"/>
      <c r="R32" s="320"/>
    </row>
    <row r="33" spans="1:19" s="240" customFormat="1" ht="28.5" thickBot="1">
      <c r="A33" s="281" t="s">
        <v>17</v>
      </c>
      <c r="B33" s="324">
        <v>85096.5</v>
      </c>
      <c r="C33" s="282"/>
      <c r="D33" s="282"/>
      <c r="E33" s="282"/>
      <c r="F33" s="283"/>
      <c r="G33" s="282">
        <f>ROUND(SUM(G28:G32),0)</f>
        <v>3703276</v>
      </c>
      <c r="H33" s="282">
        <f>ROUND(SUM(H28:H32),0)</f>
        <v>3621601</v>
      </c>
      <c r="I33" s="282">
        <f>ROUND(SUM(I28:I32),0)</f>
        <v>81675</v>
      </c>
      <c r="J33" s="284">
        <f>ROUND(SUM(J28:J32),1)</f>
        <v>11561.4</v>
      </c>
      <c r="K33" s="282"/>
      <c r="L33" s="282"/>
      <c r="M33" s="282"/>
      <c r="N33" s="285"/>
      <c r="O33" s="293"/>
      <c r="P33" s="341"/>
      <c r="Q33" s="341"/>
      <c r="R33" s="321"/>
      <c r="S33" s="240">
        <v>11660.9</v>
      </c>
    </row>
    <row r="34" spans="1:22" s="239" customFormat="1" ht="25.5">
      <c r="A34" s="286" t="s">
        <v>10</v>
      </c>
      <c r="B34" s="325">
        <v>7892</v>
      </c>
      <c r="C34" s="273">
        <v>36183</v>
      </c>
      <c r="D34" s="273">
        <v>35797</v>
      </c>
      <c r="E34" s="273">
        <v>386</v>
      </c>
      <c r="F34" s="274">
        <v>140.59</v>
      </c>
      <c r="G34" s="273">
        <f>+H34+I34</f>
        <v>285556</v>
      </c>
      <c r="H34" s="273">
        <f aca="true" t="shared" si="4" ref="H34:I38">+ROUND($B34*L34/1000,0)</f>
        <v>282510</v>
      </c>
      <c r="I34" s="273">
        <f t="shared" si="4"/>
        <v>3046</v>
      </c>
      <c r="J34" s="275">
        <f>+ROUND($B34*N34/1000,1)</f>
        <v>1109.5</v>
      </c>
      <c r="K34" s="273">
        <f>+$C$10</f>
        <v>36183</v>
      </c>
      <c r="L34" s="273">
        <f>+$D$10</f>
        <v>35797</v>
      </c>
      <c r="M34" s="273">
        <f>+$E$10</f>
        <v>386</v>
      </c>
      <c r="N34" s="287">
        <f>+$F$10</f>
        <v>140.59</v>
      </c>
      <c r="O34" s="340"/>
      <c r="P34" s="235"/>
      <c r="Q34" s="235"/>
      <c r="R34" s="320"/>
      <c r="S34" s="239">
        <v>1111.5</v>
      </c>
      <c r="T34" s="239">
        <v>0.9400358536367431</v>
      </c>
      <c r="U34" s="239">
        <v>0.9396971793329548</v>
      </c>
      <c r="V34" s="239">
        <v>0.9400358536367431</v>
      </c>
    </row>
    <row r="35" spans="1:22" s="239" customFormat="1" ht="25.5">
      <c r="A35" s="286" t="s">
        <v>11</v>
      </c>
      <c r="B35" s="322">
        <v>28217.75</v>
      </c>
      <c r="C35" s="273">
        <v>41542</v>
      </c>
      <c r="D35" s="273">
        <v>40514</v>
      </c>
      <c r="E35" s="273">
        <v>1028</v>
      </c>
      <c r="F35" s="274">
        <v>125.536</v>
      </c>
      <c r="G35" s="273">
        <f>+H35+I35</f>
        <v>1172222</v>
      </c>
      <c r="H35" s="273">
        <f t="shared" si="4"/>
        <v>1143214</v>
      </c>
      <c r="I35" s="273">
        <f t="shared" si="4"/>
        <v>29008</v>
      </c>
      <c r="J35" s="275">
        <f>+ROUND($B35*N35/1000,1)</f>
        <v>3542.3</v>
      </c>
      <c r="K35" s="273">
        <f>+$C$11</f>
        <v>41542</v>
      </c>
      <c r="L35" s="273">
        <f>+$D$11</f>
        <v>40514</v>
      </c>
      <c r="M35" s="273">
        <f>+$E$11</f>
        <v>1028</v>
      </c>
      <c r="N35" s="287">
        <f>+$F$11</f>
        <v>125.536</v>
      </c>
      <c r="O35" s="340"/>
      <c r="P35" s="235"/>
      <c r="Q35" s="235"/>
      <c r="R35" s="320"/>
      <c r="S35" s="239">
        <v>3710.4</v>
      </c>
      <c r="T35" s="239">
        <v>1.0324123266470357</v>
      </c>
      <c r="U35" s="239">
        <v>1.0130623010120403</v>
      </c>
      <c r="V35" s="239">
        <v>1.0324123266470357</v>
      </c>
    </row>
    <row r="36" spans="1:22" s="239" customFormat="1" ht="25.5">
      <c r="A36" s="286" t="s">
        <v>12</v>
      </c>
      <c r="B36" s="322">
        <v>12151</v>
      </c>
      <c r="C36" s="273">
        <v>50775</v>
      </c>
      <c r="D36" s="273">
        <v>49579</v>
      </c>
      <c r="E36" s="273">
        <v>1196</v>
      </c>
      <c r="F36" s="274">
        <v>148.979</v>
      </c>
      <c r="G36" s="273">
        <f>+H36+I36</f>
        <v>616967</v>
      </c>
      <c r="H36" s="273">
        <f t="shared" si="4"/>
        <v>602434</v>
      </c>
      <c r="I36" s="273">
        <f t="shared" si="4"/>
        <v>14533</v>
      </c>
      <c r="J36" s="275">
        <f>+ROUND($B36*N36/1000,1)</f>
        <v>1810.2</v>
      </c>
      <c r="K36" s="273">
        <f>+$C$12</f>
        <v>50775</v>
      </c>
      <c r="L36" s="273">
        <f>+$D$12</f>
        <v>49579</v>
      </c>
      <c r="M36" s="273">
        <f>+$E$12</f>
        <v>1196</v>
      </c>
      <c r="N36" s="287">
        <f>+$F$12</f>
        <v>148.979</v>
      </c>
      <c r="O36" s="340"/>
      <c r="P36" s="235"/>
      <c r="Q36" s="235"/>
      <c r="R36" s="320"/>
      <c r="S36" s="239">
        <v>1885.4</v>
      </c>
      <c r="T36" s="239">
        <v>1.0214759797205086</v>
      </c>
      <c r="U36" s="239">
        <v>0.9527511142453681</v>
      </c>
      <c r="V36" s="239">
        <v>1.0214759797205084</v>
      </c>
    </row>
    <row r="37" spans="1:22" s="239" customFormat="1" ht="25.5">
      <c r="A37" s="286" t="s">
        <v>13</v>
      </c>
      <c r="B37" s="322">
        <v>234</v>
      </c>
      <c r="C37" s="273">
        <v>43905</v>
      </c>
      <c r="D37" s="273">
        <v>43206</v>
      </c>
      <c r="E37" s="273">
        <v>699</v>
      </c>
      <c r="F37" s="274">
        <v>117.529</v>
      </c>
      <c r="G37" s="273">
        <f>+H37+I37</f>
        <v>10274</v>
      </c>
      <c r="H37" s="273">
        <f t="shared" si="4"/>
        <v>10110</v>
      </c>
      <c r="I37" s="273">
        <f t="shared" si="4"/>
        <v>164</v>
      </c>
      <c r="J37" s="275">
        <f>+ROUND($B37*N37/1000,1)</f>
        <v>27.5</v>
      </c>
      <c r="K37" s="273">
        <f>+$C$13</f>
        <v>43905</v>
      </c>
      <c r="L37" s="273">
        <f>+$D$13</f>
        <v>43206</v>
      </c>
      <c r="M37" s="273">
        <f>+$E$13</f>
        <v>699</v>
      </c>
      <c r="N37" s="287">
        <f>+$F$13</f>
        <v>117.529</v>
      </c>
      <c r="O37" s="340"/>
      <c r="P37" s="235"/>
      <c r="Q37" s="235"/>
      <c r="R37" s="320"/>
      <c r="S37" s="239">
        <v>27.2</v>
      </c>
      <c r="T37" s="239">
        <v>0.452828498757755</v>
      </c>
      <c r="U37" s="239">
        <v>0.3867516624198052</v>
      </c>
      <c r="V37" s="239">
        <v>0.452828498757755</v>
      </c>
    </row>
    <row r="38" spans="1:18" s="239" customFormat="1" ht="26.25" thickBot="1">
      <c r="A38" s="291" t="s">
        <v>83</v>
      </c>
      <c r="B38" s="344">
        <v>280</v>
      </c>
      <c r="C38" s="276">
        <v>186402</v>
      </c>
      <c r="D38" s="276">
        <v>185004</v>
      </c>
      <c r="E38" s="276">
        <v>1398</v>
      </c>
      <c r="F38" s="277">
        <v>652.691</v>
      </c>
      <c r="G38" s="273">
        <f>+H38+I38</f>
        <v>52192</v>
      </c>
      <c r="H38" s="273">
        <f t="shared" si="4"/>
        <v>51801</v>
      </c>
      <c r="I38" s="273">
        <f t="shared" si="4"/>
        <v>391</v>
      </c>
      <c r="J38" s="275">
        <f>+ROUND($B38*N38/1000,1)</f>
        <v>182.8</v>
      </c>
      <c r="K38" s="273">
        <f>+$C$14</f>
        <v>186402</v>
      </c>
      <c r="L38" s="273">
        <f>+$D$14</f>
        <v>185004</v>
      </c>
      <c r="M38" s="273">
        <f>+$E$14</f>
        <v>1398</v>
      </c>
      <c r="N38" s="287">
        <f>+$F$14</f>
        <v>652.691</v>
      </c>
      <c r="O38" s="340"/>
      <c r="P38" s="235"/>
      <c r="Q38" s="235"/>
      <c r="R38" s="320"/>
    </row>
    <row r="39" spans="1:19" s="240" customFormat="1" ht="28.5" thickBot="1">
      <c r="A39" s="281" t="s">
        <v>18</v>
      </c>
      <c r="B39" s="324">
        <v>48774.75</v>
      </c>
      <c r="C39" s="282"/>
      <c r="D39" s="282"/>
      <c r="E39" s="282"/>
      <c r="F39" s="283"/>
      <c r="G39" s="282">
        <f>ROUND(SUM(G34:G38),0)</f>
        <v>2137211</v>
      </c>
      <c r="H39" s="282">
        <f>ROUND(SUM(H34:H38),0)</f>
        <v>2090069</v>
      </c>
      <c r="I39" s="282">
        <f>ROUND(SUM(I34:I38),0)</f>
        <v>47142</v>
      </c>
      <c r="J39" s="284">
        <f>ROUND(SUM(J34:J38),1)</f>
        <v>6672.3</v>
      </c>
      <c r="K39" s="282"/>
      <c r="L39" s="282"/>
      <c r="M39" s="282"/>
      <c r="N39" s="285"/>
      <c r="O39" s="293"/>
      <c r="P39" s="341"/>
      <c r="Q39" s="341"/>
      <c r="R39" s="321"/>
      <c r="S39" s="240">
        <v>6734.5</v>
      </c>
    </row>
    <row r="40" spans="1:22" s="239" customFormat="1" ht="25.5">
      <c r="A40" s="286" t="s">
        <v>10</v>
      </c>
      <c r="B40" s="325">
        <v>21402.5</v>
      </c>
      <c r="C40" s="273">
        <v>36183</v>
      </c>
      <c r="D40" s="273">
        <v>35797</v>
      </c>
      <c r="E40" s="273">
        <v>386</v>
      </c>
      <c r="F40" s="274">
        <v>140.59</v>
      </c>
      <c r="G40" s="273">
        <f>+H40+I40</f>
        <v>774406</v>
      </c>
      <c r="H40" s="273">
        <f aca="true" t="shared" si="5" ref="H40:I44">+ROUND($B40*L40/1000,0)</f>
        <v>766145</v>
      </c>
      <c r="I40" s="273">
        <f t="shared" si="5"/>
        <v>8261</v>
      </c>
      <c r="J40" s="275">
        <f>+ROUND($B40*N40/1000,1)</f>
        <v>3009</v>
      </c>
      <c r="K40" s="273">
        <f>+$C$10</f>
        <v>36183</v>
      </c>
      <c r="L40" s="273">
        <f>+$D$10</f>
        <v>35797</v>
      </c>
      <c r="M40" s="273">
        <f>+$E$10</f>
        <v>386</v>
      </c>
      <c r="N40" s="287">
        <f>+$F$10</f>
        <v>140.59</v>
      </c>
      <c r="O40" s="340"/>
      <c r="P40" s="235"/>
      <c r="Q40" s="235"/>
      <c r="R40" s="320"/>
      <c r="S40" s="239">
        <v>2967.6</v>
      </c>
      <c r="T40" s="239">
        <v>1.0155835974672531</v>
      </c>
      <c r="U40" s="239">
        <v>0.9050769202403361</v>
      </c>
      <c r="V40" s="239">
        <v>1.0155835974672531</v>
      </c>
    </row>
    <row r="41" spans="1:22" s="239" customFormat="1" ht="25.5">
      <c r="A41" s="286" t="s">
        <v>11</v>
      </c>
      <c r="B41" s="322">
        <v>77631.25</v>
      </c>
      <c r="C41" s="273">
        <v>41542</v>
      </c>
      <c r="D41" s="273">
        <v>40514</v>
      </c>
      <c r="E41" s="273">
        <v>1028</v>
      </c>
      <c r="F41" s="274">
        <v>125.536</v>
      </c>
      <c r="G41" s="273">
        <f>+H41+I41</f>
        <v>3224957</v>
      </c>
      <c r="H41" s="273">
        <f t="shared" si="5"/>
        <v>3145152</v>
      </c>
      <c r="I41" s="273">
        <f t="shared" si="5"/>
        <v>79805</v>
      </c>
      <c r="J41" s="275">
        <f>+ROUND($B41*N41/1000,1)</f>
        <v>9745.5</v>
      </c>
      <c r="K41" s="273">
        <f>+$C$11</f>
        <v>41542</v>
      </c>
      <c r="L41" s="273">
        <f>+$D$11</f>
        <v>40514</v>
      </c>
      <c r="M41" s="273">
        <f>+$E$11</f>
        <v>1028</v>
      </c>
      <c r="N41" s="287">
        <f>+$F$11</f>
        <v>125.536</v>
      </c>
      <c r="O41" s="340"/>
      <c r="P41" s="235"/>
      <c r="Q41" s="235"/>
      <c r="R41" s="320"/>
      <c r="S41" s="239">
        <v>10143.1</v>
      </c>
      <c r="T41" s="239">
        <v>0.9814904444651943</v>
      </c>
      <c r="U41" s="239">
        <v>1.0330756405064687</v>
      </c>
      <c r="V41" s="239">
        <v>0.9814904444651943</v>
      </c>
    </row>
    <row r="42" spans="1:22" s="239" customFormat="1" ht="25.5">
      <c r="A42" s="286" t="s">
        <v>12</v>
      </c>
      <c r="B42" s="322">
        <v>33229</v>
      </c>
      <c r="C42" s="273">
        <v>50775</v>
      </c>
      <c r="D42" s="273">
        <v>49579</v>
      </c>
      <c r="E42" s="273">
        <v>1196</v>
      </c>
      <c r="F42" s="274">
        <v>148.979</v>
      </c>
      <c r="G42" s="273">
        <f>+H42+I42</f>
        <v>1687203</v>
      </c>
      <c r="H42" s="273">
        <f t="shared" si="5"/>
        <v>1647461</v>
      </c>
      <c r="I42" s="273">
        <f t="shared" si="5"/>
        <v>39742</v>
      </c>
      <c r="J42" s="275">
        <f>+ROUND($B42*N42/1000,1)</f>
        <v>4950.4</v>
      </c>
      <c r="K42" s="273">
        <f>+$C$12</f>
        <v>50775</v>
      </c>
      <c r="L42" s="273">
        <f>+$D$12</f>
        <v>49579</v>
      </c>
      <c r="M42" s="273">
        <f>+$E$12</f>
        <v>1196</v>
      </c>
      <c r="N42" s="287">
        <f>+$F$12</f>
        <v>148.979</v>
      </c>
      <c r="O42" s="340"/>
      <c r="P42" s="235"/>
      <c r="Q42" s="235"/>
      <c r="R42" s="320"/>
      <c r="S42" s="239">
        <v>5049.1</v>
      </c>
      <c r="T42" s="239">
        <v>0.9875120702496472</v>
      </c>
      <c r="U42" s="239">
        <v>0.8912772119464596</v>
      </c>
      <c r="V42" s="239">
        <v>0.987512070249647</v>
      </c>
    </row>
    <row r="43" spans="1:22" s="239" customFormat="1" ht="25.5">
      <c r="A43" s="286" t="s">
        <v>13</v>
      </c>
      <c r="B43" s="322">
        <v>1124</v>
      </c>
      <c r="C43" s="273">
        <v>43905</v>
      </c>
      <c r="D43" s="273">
        <v>43206</v>
      </c>
      <c r="E43" s="273">
        <v>699</v>
      </c>
      <c r="F43" s="274">
        <v>117.529</v>
      </c>
      <c r="G43" s="273">
        <f>+H43+I43</f>
        <v>49350</v>
      </c>
      <c r="H43" s="273">
        <f t="shared" si="5"/>
        <v>48564</v>
      </c>
      <c r="I43" s="273">
        <f t="shared" si="5"/>
        <v>786</v>
      </c>
      <c r="J43" s="275">
        <f>+ROUND($B43*N43/1000,1)</f>
        <v>132.1</v>
      </c>
      <c r="K43" s="273">
        <f>+$C$13</f>
        <v>43905</v>
      </c>
      <c r="L43" s="273">
        <f>+$D$13</f>
        <v>43206</v>
      </c>
      <c r="M43" s="273">
        <f>+$E$13</f>
        <v>699</v>
      </c>
      <c r="N43" s="287">
        <f>+$F$13</f>
        <v>117.529</v>
      </c>
      <c r="O43" s="340"/>
      <c r="P43" s="235"/>
      <c r="Q43" s="235"/>
      <c r="R43" s="320"/>
      <c r="S43" s="239">
        <v>145.2</v>
      </c>
      <c r="T43" s="239">
        <v>1.0893943527219911</v>
      </c>
      <c r="U43" s="239">
        <v>0.38165847356522764</v>
      </c>
      <c r="V43" s="239">
        <v>1.0893943527219911</v>
      </c>
    </row>
    <row r="44" spans="1:18" s="239" customFormat="1" ht="26.25" thickBot="1">
      <c r="A44" s="291" t="s">
        <v>83</v>
      </c>
      <c r="B44" s="323">
        <v>806</v>
      </c>
      <c r="C44" s="276">
        <v>186402</v>
      </c>
      <c r="D44" s="276">
        <v>185004</v>
      </c>
      <c r="E44" s="276">
        <v>1398</v>
      </c>
      <c r="F44" s="277">
        <v>652.691</v>
      </c>
      <c r="G44" s="273">
        <f>+H44+I44</f>
        <v>150240</v>
      </c>
      <c r="H44" s="273">
        <f t="shared" si="5"/>
        <v>149113</v>
      </c>
      <c r="I44" s="273">
        <f t="shared" si="5"/>
        <v>1127</v>
      </c>
      <c r="J44" s="275">
        <f>+ROUND($B44*N44/1000,1)</f>
        <v>526.1</v>
      </c>
      <c r="K44" s="273">
        <f>+$C$14</f>
        <v>186402</v>
      </c>
      <c r="L44" s="273">
        <f>+$D$14</f>
        <v>185004</v>
      </c>
      <c r="M44" s="273">
        <f>+$E$14</f>
        <v>1398</v>
      </c>
      <c r="N44" s="287">
        <f>+$F$14</f>
        <v>652.691</v>
      </c>
      <c r="O44" s="340"/>
      <c r="P44" s="235"/>
      <c r="Q44" s="235"/>
      <c r="R44" s="320"/>
    </row>
    <row r="45" spans="1:19" s="240" customFormat="1" ht="28.5" thickBot="1">
      <c r="A45" s="281" t="s">
        <v>19</v>
      </c>
      <c r="B45" s="324">
        <v>134192.75</v>
      </c>
      <c r="C45" s="282"/>
      <c r="D45" s="282"/>
      <c r="E45" s="282"/>
      <c r="F45" s="283"/>
      <c r="G45" s="282">
        <f>ROUND(SUM(G40:G44),0)</f>
        <v>5886156</v>
      </c>
      <c r="H45" s="282">
        <f>ROUND(SUM(H40:H44),0)</f>
        <v>5756435</v>
      </c>
      <c r="I45" s="282">
        <f>ROUND(SUM(I40:I44),0)</f>
        <v>129721</v>
      </c>
      <c r="J45" s="284">
        <f>ROUND(SUM(J40:J44),1)</f>
        <v>18363.1</v>
      </c>
      <c r="K45" s="282"/>
      <c r="L45" s="282"/>
      <c r="M45" s="282"/>
      <c r="N45" s="285"/>
      <c r="O45" s="293"/>
      <c r="P45" s="341"/>
      <c r="Q45" s="341"/>
      <c r="R45" s="321"/>
      <c r="S45" s="240">
        <v>18305</v>
      </c>
    </row>
    <row r="46" spans="1:22" s="239" customFormat="1" ht="25.5">
      <c r="A46" s="286" t="s">
        <v>10</v>
      </c>
      <c r="B46" s="325">
        <v>12301.5</v>
      </c>
      <c r="C46" s="273">
        <v>36183</v>
      </c>
      <c r="D46" s="273">
        <v>35797</v>
      </c>
      <c r="E46" s="273">
        <v>386</v>
      </c>
      <c r="F46" s="274">
        <v>140.59</v>
      </c>
      <c r="G46" s="273">
        <f>+H46+I46</f>
        <v>445105</v>
      </c>
      <c r="H46" s="273">
        <f aca="true" t="shared" si="6" ref="H46:I50">+ROUND($B46*L46/1000,0)</f>
        <v>440357</v>
      </c>
      <c r="I46" s="273">
        <f t="shared" si="6"/>
        <v>4748</v>
      </c>
      <c r="J46" s="275">
        <f>+ROUND($B46*N46/1000,1)</f>
        <v>1729.5</v>
      </c>
      <c r="K46" s="273">
        <f>+$C$10</f>
        <v>36183</v>
      </c>
      <c r="L46" s="273">
        <f>+$D$10</f>
        <v>35797</v>
      </c>
      <c r="M46" s="273">
        <f>+$E$10</f>
        <v>386</v>
      </c>
      <c r="N46" s="287">
        <f>+$F$10</f>
        <v>140.59</v>
      </c>
      <c r="O46" s="340"/>
      <c r="P46" s="235"/>
      <c r="Q46" s="235"/>
      <c r="R46" s="320"/>
      <c r="S46" s="239">
        <v>1722.6</v>
      </c>
      <c r="T46" s="239">
        <v>0.8803191804624027</v>
      </c>
      <c r="U46" s="239">
        <v>0.7884098612226267</v>
      </c>
      <c r="V46" s="239">
        <v>0.8803191804624028</v>
      </c>
    </row>
    <row r="47" spans="1:22" s="239" customFormat="1" ht="25.5">
      <c r="A47" s="286" t="s">
        <v>11</v>
      </c>
      <c r="B47" s="322">
        <v>39969</v>
      </c>
      <c r="C47" s="273">
        <v>41542</v>
      </c>
      <c r="D47" s="273">
        <v>40514</v>
      </c>
      <c r="E47" s="273">
        <v>1028</v>
      </c>
      <c r="F47" s="274">
        <v>125.536</v>
      </c>
      <c r="G47" s="273">
        <f>+H47+I47</f>
        <v>1660392</v>
      </c>
      <c r="H47" s="273">
        <f t="shared" si="6"/>
        <v>1619304</v>
      </c>
      <c r="I47" s="273">
        <f t="shared" si="6"/>
        <v>41088</v>
      </c>
      <c r="J47" s="275">
        <f>+ROUND($B47*N47/1000,1)</f>
        <v>5017.5</v>
      </c>
      <c r="K47" s="273">
        <f>+$C$11</f>
        <v>41542</v>
      </c>
      <c r="L47" s="273">
        <f>+$D$11</f>
        <v>40514</v>
      </c>
      <c r="M47" s="273">
        <f>+$E$11</f>
        <v>1028</v>
      </c>
      <c r="N47" s="287">
        <f>+$F$11</f>
        <v>125.536</v>
      </c>
      <c r="O47" s="340"/>
      <c r="P47" s="235"/>
      <c r="Q47" s="235"/>
      <c r="R47" s="320"/>
      <c r="S47" s="239">
        <v>5220.7</v>
      </c>
      <c r="T47" s="239">
        <v>1.0484754031031884</v>
      </c>
      <c r="U47" s="239">
        <v>1.0617142000644242</v>
      </c>
      <c r="V47" s="239">
        <v>1.0484754031031887</v>
      </c>
    </row>
    <row r="48" spans="1:22" s="239" customFormat="1" ht="25.5">
      <c r="A48" s="286" t="s">
        <v>12</v>
      </c>
      <c r="B48" s="322">
        <v>16916</v>
      </c>
      <c r="C48" s="273">
        <v>50775</v>
      </c>
      <c r="D48" s="273">
        <v>49579</v>
      </c>
      <c r="E48" s="273">
        <v>1196</v>
      </c>
      <c r="F48" s="274">
        <v>148.979</v>
      </c>
      <c r="G48" s="273">
        <f>+H48+I48</f>
        <v>858910</v>
      </c>
      <c r="H48" s="273">
        <f t="shared" si="6"/>
        <v>838678</v>
      </c>
      <c r="I48" s="273">
        <f t="shared" si="6"/>
        <v>20232</v>
      </c>
      <c r="J48" s="275">
        <f>+ROUND($B48*N48/1000,1)</f>
        <v>2520.1</v>
      </c>
      <c r="K48" s="273">
        <f>+$C$12</f>
        <v>50775</v>
      </c>
      <c r="L48" s="273">
        <f>+$D$12</f>
        <v>49579</v>
      </c>
      <c r="M48" s="273">
        <f>+$E$12</f>
        <v>1196</v>
      </c>
      <c r="N48" s="287">
        <f>+$F$12</f>
        <v>148.979</v>
      </c>
      <c r="O48" s="340"/>
      <c r="P48" s="235"/>
      <c r="Q48" s="235"/>
      <c r="R48" s="320"/>
      <c r="S48" s="239">
        <v>2555.5</v>
      </c>
      <c r="T48" s="239">
        <v>1.0373536921913662</v>
      </c>
      <c r="U48" s="239">
        <v>0.9773217232270408</v>
      </c>
      <c r="V48" s="239">
        <v>1.0373536921913662</v>
      </c>
    </row>
    <row r="49" spans="1:22" s="239" customFormat="1" ht="25.5">
      <c r="A49" s="286" t="s">
        <v>13</v>
      </c>
      <c r="B49" s="322">
        <v>488</v>
      </c>
      <c r="C49" s="273">
        <v>43905</v>
      </c>
      <c r="D49" s="273">
        <v>43206</v>
      </c>
      <c r="E49" s="273">
        <v>699</v>
      </c>
      <c r="F49" s="274">
        <v>117.529</v>
      </c>
      <c r="G49" s="273">
        <f>+H49+I49</f>
        <v>21426</v>
      </c>
      <c r="H49" s="273">
        <f t="shared" si="6"/>
        <v>21085</v>
      </c>
      <c r="I49" s="273">
        <f t="shared" si="6"/>
        <v>341</v>
      </c>
      <c r="J49" s="275">
        <f>+ROUND($B49*N49/1000,1)</f>
        <v>57.4</v>
      </c>
      <c r="K49" s="273">
        <f>+$C$13</f>
        <v>43905</v>
      </c>
      <c r="L49" s="273">
        <f>+$D$13</f>
        <v>43206</v>
      </c>
      <c r="M49" s="273">
        <f>+$E$13</f>
        <v>699</v>
      </c>
      <c r="N49" s="287">
        <f>+$F$13</f>
        <v>117.529</v>
      </c>
      <c r="O49" s="340"/>
      <c r="P49" s="235"/>
      <c r="Q49" s="235"/>
      <c r="R49" s="320"/>
      <c r="S49" s="239">
        <v>61.9</v>
      </c>
      <c r="T49" s="239">
        <v>0.3945825102943994</v>
      </c>
      <c r="U49" s="239">
        <v>0.364189739070633</v>
      </c>
      <c r="V49" s="239">
        <v>0.3945825102943994</v>
      </c>
    </row>
    <row r="50" spans="1:18" s="239" customFormat="1" ht="26.25" thickBot="1">
      <c r="A50" s="291" t="s">
        <v>83</v>
      </c>
      <c r="B50" s="344">
        <v>297</v>
      </c>
      <c r="C50" s="276">
        <v>186402</v>
      </c>
      <c r="D50" s="276">
        <v>185004</v>
      </c>
      <c r="E50" s="276">
        <v>1398</v>
      </c>
      <c r="F50" s="277">
        <v>652.691</v>
      </c>
      <c r="G50" s="273">
        <f>+H50+I50</f>
        <v>55361</v>
      </c>
      <c r="H50" s="273">
        <f t="shared" si="6"/>
        <v>54946</v>
      </c>
      <c r="I50" s="273">
        <f t="shared" si="6"/>
        <v>415</v>
      </c>
      <c r="J50" s="275">
        <f>+ROUND($B50*N50/1000,1)</f>
        <v>193.8</v>
      </c>
      <c r="K50" s="273">
        <f>+$C$14</f>
        <v>186402</v>
      </c>
      <c r="L50" s="273">
        <f>+$D$14</f>
        <v>185004</v>
      </c>
      <c r="M50" s="273">
        <f>+$E$14</f>
        <v>1398</v>
      </c>
      <c r="N50" s="287">
        <f>+$F$14</f>
        <v>652.691</v>
      </c>
      <c r="O50" s="340"/>
      <c r="P50" s="235"/>
      <c r="Q50" s="235"/>
      <c r="R50" s="320"/>
    </row>
    <row r="51" spans="1:19" s="240" customFormat="1" ht="28.5" thickBot="1">
      <c r="A51" s="281" t="s">
        <v>20</v>
      </c>
      <c r="B51" s="324">
        <v>69971.5</v>
      </c>
      <c r="C51" s="282"/>
      <c r="D51" s="282"/>
      <c r="E51" s="282"/>
      <c r="F51" s="283"/>
      <c r="G51" s="282">
        <f>ROUND(SUM(G46:G50),0)</f>
        <v>3041194</v>
      </c>
      <c r="H51" s="282">
        <f>ROUND(SUM(H46:H50),0)</f>
        <v>2974370</v>
      </c>
      <c r="I51" s="282">
        <f>ROUND(SUM(I46:I50),0)</f>
        <v>66824</v>
      </c>
      <c r="J51" s="284">
        <f>ROUND(SUM(J46:J50),1)</f>
        <v>9518.3</v>
      </c>
      <c r="K51" s="282"/>
      <c r="L51" s="282"/>
      <c r="M51" s="282"/>
      <c r="N51" s="285"/>
      <c r="O51" s="293"/>
      <c r="P51" s="341"/>
      <c r="Q51" s="341"/>
      <c r="R51" s="321"/>
      <c r="S51" s="240">
        <v>9560.7</v>
      </c>
    </row>
    <row r="52" spans="1:22" s="239" customFormat="1" ht="25.5">
      <c r="A52" s="286" t="s">
        <v>10</v>
      </c>
      <c r="B52" s="325">
        <v>15501.5</v>
      </c>
      <c r="C52" s="273">
        <v>36183</v>
      </c>
      <c r="D52" s="273">
        <v>35797</v>
      </c>
      <c r="E52" s="273">
        <v>386</v>
      </c>
      <c r="F52" s="274">
        <v>140.59</v>
      </c>
      <c r="G52" s="273">
        <f>+H52+I52</f>
        <v>560891</v>
      </c>
      <c r="H52" s="273">
        <f aca="true" t="shared" si="7" ref="H52:I56">+ROUND($B52*L52/1000,0)</f>
        <v>554907</v>
      </c>
      <c r="I52" s="273">
        <f t="shared" si="7"/>
        <v>5984</v>
      </c>
      <c r="J52" s="275">
        <f>+ROUND($B52*N52/1000,1)</f>
        <v>2179.4</v>
      </c>
      <c r="K52" s="273">
        <f>+$C$10</f>
        <v>36183</v>
      </c>
      <c r="L52" s="273">
        <f>+$D$10</f>
        <v>35797</v>
      </c>
      <c r="M52" s="273">
        <f>+$E$10</f>
        <v>386</v>
      </c>
      <c r="N52" s="287">
        <f>+$F$10</f>
        <v>140.59</v>
      </c>
      <c r="O52" s="340"/>
      <c r="P52" s="235"/>
      <c r="Q52" s="235"/>
      <c r="R52" s="320"/>
      <c r="S52" s="239">
        <v>2242.5</v>
      </c>
      <c r="T52" s="239">
        <v>1.0519020129805046</v>
      </c>
      <c r="U52" s="239">
        <v>1.1167624763233108</v>
      </c>
      <c r="V52" s="239">
        <v>1.0519020129805048</v>
      </c>
    </row>
    <row r="53" spans="1:22" s="239" customFormat="1" ht="25.5">
      <c r="A53" s="286" t="s">
        <v>11</v>
      </c>
      <c r="B53" s="322">
        <v>50344.5</v>
      </c>
      <c r="C53" s="273">
        <v>41542</v>
      </c>
      <c r="D53" s="273">
        <v>40514</v>
      </c>
      <c r="E53" s="273">
        <v>1028</v>
      </c>
      <c r="F53" s="274">
        <v>125.536</v>
      </c>
      <c r="G53" s="273">
        <f>+H53+I53</f>
        <v>2091411</v>
      </c>
      <c r="H53" s="273">
        <f t="shared" si="7"/>
        <v>2039657</v>
      </c>
      <c r="I53" s="273">
        <f t="shared" si="7"/>
        <v>51754</v>
      </c>
      <c r="J53" s="275">
        <f>+ROUND($B53*N53/1000,1)</f>
        <v>6320</v>
      </c>
      <c r="K53" s="273">
        <f>+$C$11</f>
        <v>41542</v>
      </c>
      <c r="L53" s="273">
        <f>+$D$11</f>
        <v>40514</v>
      </c>
      <c r="M53" s="273">
        <f>+$E$11</f>
        <v>1028</v>
      </c>
      <c r="N53" s="287">
        <f>+$F$11</f>
        <v>125.536</v>
      </c>
      <c r="O53" s="340"/>
      <c r="P53" s="235"/>
      <c r="Q53" s="235"/>
      <c r="R53" s="320"/>
      <c r="S53" s="239">
        <v>6545</v>
      </c>
      <c r="T53" s="239">
        <v>1.008661328755764</v>
      </c>
      <c r="U53" s="239">
        <v>1.0140565672920332</v>
      </c>
      <c r="V53" s="239">
        <v>1.008661328755764</v>
      </c>
    </row>
    <row r="54" spans="1:22" s="239" customFormat="1" ht="25.5">
      <c r="A54" s="286" t="s">
        <v>12</v>
      </c>
      <c r="B54" s="322">
        <v>23653</v>
      </c>
      <c r="C54" s="273">
        <v>50775</v>
      </c>
      <c r="D54" s="273">
        <v>49579</v>
      </c>
      <c r="E54" s="273">
        <v>1196</v>
      </c>
      <c r="F54" s="274">
        <v>148.979</v>
      </c>
      <c r="G54" s="273">
        <f>+H54+I54</f>
        <v>1200981</v>
      </c>
      <c r="H54" s="273">
        <f t="shared" si="7"/>
        <v>1172692</v>
      </c>
      <c r="I54" s="273">
        <f t="shared" si="7"/>
        <v>28289</v>
      </c>
      <c r="J54" s="275">
        <f>+ROUND($B54*N54/1000,1)</f>
        <v>3523.8</v>
      </c>
      <c r="K54" s="273">
        <f>+$C$12</f>
        <v>50775</v>
      </c>
      <c r="L54" s="273">
        <f>+$D$12</f>
        <v>49579</v>
      </c>
      <c r="M54" s="273">
        <f>+$E$12</f>
        <v>1196</v>
      </c>
      <c r="N54" s="287">
        <f>+$F$12</f>
        <v>148.979</v>
      </c>
      <c r="O54" s="340"/>
      <c r="P54" s="235"/>
      <c r="Q54" s="235"/>
      <c r="R54" s="320"/>
      <c r="S54" s="239">
        <v>3628.8</v>
      </c>
      <c r="T54" s="239">
        <v>1.0294432017932402</v>
      </c>
      <c r="U54" s="239">
        <v>1.2797874797598037</v>
      </c>
      <c r="V54" s="239">
        <v>1.02944320179324</v>
      </c>
    </row>
    <row r="55" spans="1:22" s="239" customFormat="1" ht="25.5">
      <c r="A55" s="286" t="s">
        <v>13</v>
      </c>
      <c r="B55" s="322">
        <v>850</v>
      </c>
      <c r="C55" s="273">
        <v>43905</v>
      </c>
      <c r="D55" s="273">
        <v>43206</v>
      </c>
      <c r="E55" s="273">
        <v>699</v>
      </c>
      <c r="F55" s="274">
        <v>117.529</v>
      </c>
      <c r="G55" s="273">
        <f>+H55+I55</f>
        <v>37319</v>
      </c>
      <c r="H55" s="273">
        <f t="shared" si="7"/>
        <v>36725</v>
      </c>
      <c r="I55" s="273">
        <f t="shared" si="7"/>
        <v>594</v>
      </c>
      <c r="J55" s="275">
        <f>+ROUND($B55*N55/1000,1)</f>
        <v>99.9</v>
      </c>
      <c r="K55" s="273">
        <f>+$C$13</f>
        <v>43905</v>
      </c>
      <c r="L55" s="273">
        <f>+$D$13</f>
        <v>43206</v>
      </c>
      <c r="M55" s="273">
        <f>+$E$13</f>
        <v>699</v>
      </c>
      <c r="N55" s="287">
        <f>+$F$13</f>
        <v>117.529</v>
      </c>
      <c r="O55" s="340"/>
      <c r="P55" s="235"/>
      <c r="Q55" s="235"/>
      <c r="R55" s="320"/>
      <c r="S55" s="239">
        <v>109.8</v>
      </c>
      <c r="T55" s="239">
        <v>1.1640149730178746</v>
      </c>
      <c r="U55" s="239">
        <v>0.8197317436201914</v>
      </c>
      <c r="V55" s="239">
        <v>1.1640149730178742</v>
      </c>
    </row>
    <row r="56" spans="1:18" s="239" customFormat="1" ht="26.25" thickBot="1">
      <c r="A56" s="291" t="s">
        <v>83</v>
      </c>
      <c r="B56" s="323">
        <v>326</v>
      </c>
      <c r="C56" s="276">
        <v>186402</v>
      </c>
      <c r="D56" s="276">
        <v>185004</v>
      </c>
      <c r="E56" s="276">
        <v>1398</v>
      </c>
      <c r="F56" s="277">
        <v>652.691</v>
      </c>
      <c r="G56" s="273">
        <f>+H56+I56</f>
        <v>60767</v>
      </c>
      <c r="H56" s="273">
        <f t="shared" si="7"/>
        <v>60311</v>
      </c>
      <c r="I56" s="273">
        <f t="shared" si="7"/>
        <v>456</v>
      </c>
      <c r="J56" s="275">
        <f>+ROUND($B56*N56/1000,1)</f>
        <v>212.8</v>
      </c>
      <c r="K56" s="273">
        <f>+$C$14</f>
        <v>186402</v>
      </c>
      <c r="L56" s="273">
        <f>+$D$14</f>
        <v>185004</v>
      </c>
      <c r="M56" s="273">
        <f>+$E$14</f>
        <v>1398</v>
      </c>
      <c r="N56" s="287">
        <f>+$F$14</f>
        <v>652.691</v>
      </c>
      <c r="O56" s="340"/>
      <c r="P56" s="235"/>
      <c r="Q56" s="235"/>
      <c r="R56" s="320"/>
    </row>
    <row r="57" spans="1:19" s="240" customFormat="1" ht="28.5" thickBot="1">
      <c r="A57" s="281" t="s">
        <v>21</v>
      </c>
      <c r="B57" s="324">
        <v>90675</v>
      </c>
      <c r="C57" s="282"/>
      <c r="D57" s="282"/>
      <c r="E57" s="282"/>
      <c r="F57" s="283"/>
      <c r="G57" s="282">
        <f>ROUND(SUM(G52:G56),0)</f>
        <v>3951369</v>
      </c>
      <c r="H57" s="282">
        <f>ROUND(SUM(H52:H56),0)</f>
        <v>3864292</v>
      </c>
      <c r="I57" s="282">
        <f>ROUND(SUM(I52:I56),0)</f>
        <v>87077</v>
      </c>
      <c r="J57" s="284">
        <f>ROUND(SUM(J52:J56),1)</f>
        <v>12335.9</v>
      </c>
      <c r="K57" s="282"/>
      <c r="L57" s="282"/>
      <c r="M57" s="282"/>
      <c r="N57" s="285"/>
      <c r="O57" s="293"/>
      <c r="P57" s="341"/>
      <c r="Q57" s="341"/>
      <c r="R57" s="321"/>
      <c r="S57" s="240">
        <v>12526.1</v>
      </c>
    </row>
    <row r="58" spans="1:22" s="239" customFormat="1" ht="25.5">
      <c r="A58" s="286" t="s">
        <v>10</v>
      </c>
      <c r="B58" s="325">
        <v>15076</v>
      </c>
      <c r="C58" s="273">
        <v>36183</v>
      </c>
      <c r="D58" s="273">
        <v>35797</v>
      </c>
      <c r="E58" s="273">
        <v>386</v>
      </c>
      <c r="F58" s="274">
        <v>140.59</v>
      </c>
      <c r="G58" s="273">
        <f>+H58+I58</f>
        <v>545495</v>
      </c>
      <c r="H58" s="273">
        <f aca="true" t="shared" si="8" ref="H58:I62">+ROUND($B58*L58/1000,0)</f>
        <v>539676</v>
      </c>
      <c r="I58" s="273">
        <f t="shared" si="8"/>
        <v>5819</v>
      </c>
      <c r="J58" s="275">
        <f>+ROUND($B58*N58/1000,1)</f>
        <v>2119.5</v>
      </c>
      <c r="K58" s="273">
        <f>+$C$10</f>
        <v>36183</v>
      </c>
      <c r="L58" s="273">
        <f>+$D$10</f>
        <v>35797</v>
      </c>
      <c r="M58" s="273">
        <f>+$E$10</f>
        <v>386</v>
      </c>
      <c r="N58" s="287">
        <f>+$F$10</f>
        <v>140.59</v>
      </c>
      <c r="O58" s="340"/>
      <c r="P58" s="235"/>
      <c r="Q58" s="235"/>
      <c r="R58" s="320"/>
      <c r="S58" s="239">
        <v>2077.1</v>
      </c>
      <c r="T58" s="239">
        <v>0.9298878393205263</v>
      </c>
      <c r="U58" s="239">
        <v>0.8707935165414774</v>
      </c>
      <c r="V58" s="239">
        <v>0.9298878393205263</v>
      </c>
    </row>
    <row r="59" spans="1:22" s="239" customFormat="1" ht="25.5">
      <c r="A59" s="286" t="s">
        <v>11</v>
      </c>
      <c r="B59" s="322">
        <v>47798.5</v>
      </c>
      <c r="C59" s="273">
        <v>41542</v>
      </c>
      <c r="D59" s="273">
        <v>40514</v>
      </c>
      <c r="E59" s="273">
        <v>1028</v>
      </c>
      <c r="F59" s="274">
        <v>125.536</v>
      </c>
      <c r="G59" s="273">
        <f>+H59+I59</f>
        <v>1985645</v>
      </c>
      <c r="H59" s="273">
        <f t="shared" si="8"/>
        <v>1936508</v>
      </c>
      <c r="I59" s="273">
        <f t="shared" si="8"/>
        <v>49137</v>
      </c>
      <c r="J59" s="275">
        <f>+ROUND($B59*N59/1000,1)</f>
        <v>6000.4</v>
      </c>
      <c r="K59" s="273">
        <f>+$C$11</f>
        <v>41542</v>
      </c>
      <c r="L59" s="273">
        <f>+$D$11</f>
        <v>40514</v>
      </c>
      <c r="M59" s="273">
        <f>+$E$11</f>
        <v>1028</v>
      </c>
      <c r="N59" s="287">
        <f>+$F$11</f>
        <v>125.536</v>
      </c>
      <c r="O59" s="340"/>
      <c r="P59" s="235"/>
      <c r="Q59" s="235"/>
      <c r="R59" s="320"/>
      <c r="S59" s="239">
        <v>6215.9</v>
      </c>
      <c r="T59" s="239">
        <v>1.0166953522435789</v>
      </c>
      <c r="U59" s="239">
        <v>0.9645940443487201</v>
      </c>
      <c r="V59" s="239">
        <v>1.016695352243579</v>
      </c>
    </row>
    <row r="60" spans="1:22" s="239" customFormat="1" ht="25.5">
      <c r="A60" s="286" t="s">
        <v>12</v>
      </c>
      <c r="B60" s="322">
        <v>21252</v>
      </c>
      <c r="C60" s="273">
        <v>50775</v>
      </c>
      <c r="D60" s="273">
        <v>49579</v>
      </c>
      <c r="E60" s="273">
        <v>1196</v>
      </c>
      <c r="F60" s="274">
        <v>148.979</v>
      </c>
      <c r="G60" s="273">
        <f>+H60+I60</f>
        <v>1079070</v>
      </c>
      <c r="H60" s="273">
        <f t="shared" si="8"/>
        <v>1053653</v>
      </c>
      <c r="I60" s="273">
        <f t="shared" si="8"/>
        <v>25417</v>
      </c>
      <c r="J60" s="275">
        <f>+ROUND($B60*N60/1000,1)</f>
        <v>3166.1</v>
      </c>
      <c r="K60" s="273">
        <f>+$C$12</f>
        <v>50775</v>
      </c>
      <c r="L60" s="273">
        <f>+$D$12</f>
        <v>49579</v>
      </c>
      <c r="M60" s="273">
        <f>+$E$12</f>
        <v>1196</v>
      </c>
      <c r="N60" s="287">
        <f>+$F$12</f>
        <v>148.979</v>
      </c>
      <c r="O60" s="340"/>
      <c r="P60" s="235"/>
      <c r="Q60" s="235"/>
      <c r="R60" s="320"/>
      <c r="S60" s="239">
        <v>3241.1</v>
      </c>
      <c r="T60" s="239">
        <v>1.056995200332028</v>
      </c>
      <c r="U60" s="239">
        <v>1.1895670239815013</v>
      </c>
      <c r="V60" s="239">
        <v>1.0569952003320278</v>
      </c>
    </row>
    <row r="61" spans="1:22" s="239" customFormat="1" ht="25.5">
      <c r="A61" s="286" t="s">
        <v>13</v>
      </c>
      <c r="B61" s="322">
        <v>1315</v>
      </c>
      <c r="C61" s="273">
        <v>43905</v>
      </c>
      <c r="D61" s="273">
        <v>43206</v>
      </c>
      <c r="E61" s="273">
        <v>699</v>
      </c>
      <c r="F61" s="274">
        <v>117.529</v>
      </c>
      <c r="G61" s="273">
        <f>+H61+I61</f>
        <v>57735</v>
      </c>
      <c r="H61" s="273">
        <f t="shared" si="8"/>
        <v>56816</v>
      </c>
      <c r="I61" s="273">
        <f t="shared" si="8"/>
        <v>919</v>
      </c>
      <c r="J61" s="275">
        <f>+ROUND($B61*N61/1000,1)</f>
        <v>154.6</v>
      </c>
      <c r="K61" s="273">
        <f>+$C$13</f>
        <v>43905</v>
      </c>
      <c r="L61" s="273">
        <f>+$D$13</f>
        <v>43206</v>
      </c>
      <c r="M61" s="273">
        <f>+$E$13</f>
        <v>699</v>
      </c>
      <c r="N61" s="287">
        <f>+$F$13</f>
        <v>117.529</v>
      </c>
      <c r="O61" s="340"/>
      <c r="P61" s="235"/>
      <c r="Q61" s="235"/>
      <c r="R61" s="320"/>
      <c r="S61" s="239">
        <v>161</v>
      </c>
      <c r="T61" s="239">
        <v>0.35366680621308144</v>
      </c>
      <c r="U61" s="239">
        <v>0.3478563606695948</v>
      </c>
      <c r="V61" s="239">
        <v>0.35366680621308144</v>
      </c>
    </row>
    <row r="62" spans="1:18" s="239" customFormat="1" ht="26.25" thickBot="1">
      <c r="A62" s="291" t="s">
        <v>83</v>
      </c>
      <c r="B62" s="323">
        <v>179</v>
      </c>
      <c r="C62" s="276">
        <v>186402</v>
      </c>
      <c r="D62" s="276">
        <v>185004</v>
      </c>
      <c r="E62" s="276">
        <v>1398</v>
      </c>
      <c r="F62" s="277">
        <v>652.691</v>
      </c>
      <c r="G62" s="273">
        <f>+H62+I62</f>
        <v>33366</v>
      </c>
      <c r="H62" s="273">
        <f t="shared" si="8"/>
        <v>33116</v>
      </c>
      <c r="I62" s="273">
        <f t="shared" si="8"/>
        <v>250</v>
      </c>
      <c r="J62" s="275">
        <f>+ROUND($B62*N62/1000,1)</f>
        <v>116.8</v>
      </c>
      <c r="K62" s="273">
        <f>+$C$14</f>
        <v>186402</v>
      </c>
      <c r="L62" s="273">
        <f>+$D$14</f>
        <v>185004</v>
      </c>
      <c r="M62" s="273">
        <f>+$E$14</f>
        <v>1398</v>
      </c>
      <c r="N62" s="287">
        <f>+$F$14</f>
        <v>652.691</v>
      </c>
      <c r="O62" s="340"/>
      <c r="P62" s="235"/>
      <c r="Q62" s="235"/>
      <c r="R62" s="320"/>
    </row>
    <row r="63" spans="1:19" s="240" customFormat="1" ht="28.5" thickBot="1">
      <c r="A63" s="281" t="s">
        <v>22</v>
      </c>
      <c r="B63" s="324">
        <v>85620.5</v>
      </c>
      <c r="C63" s="282"/>
      <c r="D63" s="282"/>
      <c r="E63" s="282"/>
      <c r="F63" s="283"/>
      <c r="G63" s="282">
        <f>ROUND(SUM(G58:G62),0)</f>
        <v>3701311</v>
      </c>
      <c r="H63" s="282">
        <f>ROUND(SUM(H58:H62),0)</f>
        <v>3619769</v>
      </c>
      <c r="I63" s="282">
        <f>ROUND(SUM(I58:I62),0)</f>
        <v>81542</v>
      </c>
      <c r="J63" s="284">
        <f>ROUND(SUM(J58:J62),1)</f>
        <v>11557.4</v>
      </c>
      <c r="K63" s="282"/>
      <c r="L63" s="282"/>
      <c r="M63" s="282"/>
      <c r="N63" s="285"/>
      <c r="O63" s="293"/>
      <c r="P63" s="341"/>
      <c r="Q63" s="341"/>
      <c r="R63" s="321"/>
      <c r="S63" s="240">
        <v>11695.1</v>
      </c>
    </row>
    <row r="64" spans="1:22" s="239" customFormat="1" ht="25.5">
      <c r="A64" s="286" t="s">
        <v>10</v>
      </c>
      <c r="B64" s="325">
        <v>13971</v>
      </c>
      <c r="C64" s="273">
        <v>36183</v>
      </c>
      <c r="D64" s="273">
        <v>35797</v>
      </c>
      <c r="E64" s="273">
        <v>386</v>
      </c>
      <c r="F64" s="274">
        <v>140.59</v>
      </c>
      <c r="G64" s="273">
        <f>+H64+I64</f>
        <v>505513</v>
      </c>
      <c r="H64" s="273">
        <f aca="true" t="shared" si="9" ref="H64:I68">+ROUND($B64*L64/1000,0)</f>
        <v>500120</v>
      </c>
      <c r="I64" s="273">
        <f t="shared" si="9"/>
        <v>5393</v>
      </c>
      <c r="J64" s="275">
        <f>+ROUND($B64*N64/1000,1)</f>
        <v>1964.2</v>
      </c>
      <c r="K64" s="273">
        <f>+$C$10</f>
        <v>36183</v>
      </c>
      <c r="L64" s="273">
        <f>+$D$10</f>
        <v>35797</v>
      </c>
      <c r="M64" s="273">
        <f>+$E$10</f>
        <v>386</v>
      </c>
      <c r="N64" s="287">
        <f>+$F$10</f>
        <v>140.59</v>
      </c>
      <c r="O64" s="340"/>
      <c r="P64" s="235"/>
      <c r="Q64" s="235"/>
      <c r="R64" s="320"/>
      <c r="S64" s="239">
        <v>1996.6</v>
      </c>
      <c r="T64" s="239">
        <v>1.004485436725473</v>
      </c>
      <c r="U64" s="239">
        <v>1.1084254528155792</v>
      </c>
      <c r="V64" s="239">
        <v>1.004485436725473</v>
      </c>
    </row>
    <row r="65" spans="1:22" s="239" customFormat="1" ht="25.5">
      <c r="A65" s="286" t="s">
        <v>11</v>
      </c>
      <c r="B65" s="322">
        <v>48991</v>
      </c>
      <c r="C65" s="273">
        <v>41542</v>
      </c>
      <c r="D65" s="273">
        <v>40514</v>
      </c>
      <c r="E65" s="273">
        <v>1028</v>
      </c>
      <c r="F65" s="274">
        <v>125.536</v>
      </c>
      <c r="G65" s="273">
        <f>+H65+I65</f>
        <v>2035184</v>
      </c>
      <c r="H65" s="273">
        <f t="shared" si="9"/>
        <v>1984821</v>
      </c>
      <c r="I65" s="273">
        <f t="shared" si="9"/>
        <v>50363</v>
      </c>
      <c r="J65" s="275">
        <f>+ROUND($B65*N65/1000,1)</f>
        <v>6150.1</v>
      </c>
      <c r="K65" s="273">
        <f>+$C$11</f>
        <v>41542</v>
      </c>
      <c r="L65" s="273">
        <f>+$D$11</f>
        <v>40514</v>
      </c>
      <c r="M65" s="273">
        <f>+$E$11</f>
        <v>1028</v>
      </c>
      <c r="N65" s="287">
        <f>+$F$11</f>
        <v>125.536</v>
      </c>
      <c r="O65" s="340"/>
      <c r="P65" s="235"/>
      <c r="Q65" s="235"/>
      <c r="R65" s="320"/>
      <c r="S65" s="239">
        <v>6448</v>
      </c>
      <c r="T65" s="239">
        <v>0.9944596759728195</v>
      </c>
      <c r="U65" s="239">
        <v>1.0602825899382913</v>
      </c>
      <c r="V65" s="239">
        <v>0.9944596759728194</v>
      </c>
    </row>
    <row r="66" spans="1:22" s="239" customFormat="1" ht="25.5">
      <c r="A66" s="286" t="s">
        <v>12</v>
      </c>
      <c r="B66" s="322">
        <v>20761</v>
      </c>
      <c r="C66" s="273">
        <v>50775</v>
      </c>
      <c r="D66" s="273">
        <v>49579</v>
      </c>
      <c r="E66" s="273">
        <v>1196</v>
      </c>
      <c r="F66" s="274">
        <v>148.979</v>
      </c>
      <c r="G66" s="273">
        <f>+H66+I66</f>
        <v>1054140</v>
      </c>
      <c r="H66" s="273">
        <f t="shared" si="9"/>
        <v>1029310</v>
      </c>
      <c r="I66" s="273">
        <f t="shared" si="9"/>
        <v>24830</v>
      </c>
      <c r="J66" s="275">
        <f>+ROUND($B66*N66/1000,1)</f>
        <v>3093</v>
      </c>
      <c r="K66" s="273">
        <f>+$C$12</f>
        <v>50775</v>
      </c>
      <c r="L66" s="273">
        <f>+$D$12</f>
        <v>49579</v>
      </c>
      <c r="M66" s="273">
        <f>+$E$12</f>
        <v>1196</v>
      </c>
      <c r="N66" s="287">
        <f>+$F$12</f>
        <v>148.979</v>
      </c>
      <c r="O66" s="340"/>
      <c r="P66" s="235"/>
      <c r="Q66" s="235"/>
      <c r="R66" s="320"/>
      <c r="S66" s="239">
        <v>3123.1</v>
      </c>
      <c r="T66" s="239">
        <v>1.035532472769872</v>
      </c>
      <c r="U66" s="239">
        <v>0.999036535282237</v>
      </c>
      <c r="V66" s="239">
        <v>1.0355324727698716</v>
      </c>
    </row>
    <row r="67" spans="1:22" s="239" customFormat="1" ht="25.5">
      <c r="A67" s="286" t="s">
        <v>13</v>
      </c>
      <c r="B67" s="322">
        <v>935</v>
      </c>
      <c r="C67" s="273">
        <v>43905</v>
      </c>
      <c r="D67" s="273">
        <v>43206</v>
      </c>
      <c r="E67" s="273">
        <v>699</v>
      </c>
      <c r="F67" s="274">
        <v>117.529</v>
      </c>
      <c r="G67" s="273">
        <f>+H67+I67</f>
        <v>41052</v>
      </c>
      <c r="H67" s="273">
        <f t="shared" si="9"/>
        <v>40398</v>
      </c>
      <c r="I67" s="273">
        <f t="shared" si="9"/>
        <v>654</v>
      </c>
      <c r="J67" s="275">
        <f>+ROUND($B67*N67/1000,1)</f>
        <v>109.9</v>
      </c>
      <c r="K67" s="273">
        <f>+$C$13</f>
        <v>43905</v>
      </c>
      <c r="L67" s="273">
        <f>+$D$13</f>
        <v>43206</v>
      </c>
      <c r="M67" s="273">
        <f>+$E$13</f>
        <v>699</v>
      </c>
      <c r="N67" s="287">
        <f>+$F$13</f>
        <v>117.529</v>
      </c>
      <c r="O67" s="340"/>
      <c r="P67" s="235"/>
      <c r="Q67" s="235"/>
      <c r="R67" s="320"/>
      <c r="S67" s="239">
        <v>195.9</v>
      </c>
      <c r="T67" s="239">
        <v>1.0458758466969964</v>
      </c>
      <c r="U67" s="239">
        <v>0.8587848160225757</v>
      </c>
      <c r="V67" s="239">
        <v>1.0458758466969962</v>
      </c>
    </row>
    <row r="68" spans="1:18" s="239" customFormat="1" ht="26.25" thickBot="1">
      <c r="A68" s="291" t="s">
        <v>83</v>
      </c>
      <c r="B68" s="323">
        <v>278</v>
      </c>
      <c r="C68" s="276">
        <v>186402</v>
      </c>
      <c r="D68" s="276">
        <v>185004</v>
      </c>
      <c r="E68" s="276">
        <v>1398</v>
      </c>
      <c r="F68" s="277">
        <v>652.691</v>
      </c>
      <c r="G68" s="273">
        <f>+H68+I68</f>
        <v>51820</v>
      </c>
      <c r="H68" s="273">
        <f t="shared" si="9"/>
        <v>51431</v>
      </c>
      <c r="I68" s="273">
        <f t="shared" si="9"/>
        <v>389</v>
      </c>
      <c r="J68" s="275">
        <f>+ROUND($B68*N68/1000,1)</f>
        <v>181.4</v>
      </c>
      <c r="K68" s="273">
        <f>+$C$14</f>
        <v>186402</v>
      </c>
      <c r="L68" s="273">
        <f>+$D$14</f>
        <v>185004</v>
      </c>
      <c r="M68" s="273">
        <f>+$E$14</f>
        <v>1398</v>
      </c>
      <c r="N68" s="287">
        <f>+$F$14</f>
        <v>652.691</v>
      </c>
      <c r="O68" s="340"/>
      <c r="P68" s="235"/>
      <c r="Q68" s="235"/>
      <c r="R68" s="320"/>
    </row>
    <row r="69" spans="1:19" s="240" customFormat="1" ht="28.5" thickBot="1">
      <c r="A69" s="281" t="s">
        <v>23</v>
      </c>
      <c r="B69" s="324">
        <v>84936</v>
      </c>
      <c r="C69" s="282"/>
      <c r="D69" s="282"/>
      <c r="E69" s="282"/>
      <c r="F69" s="283"/>
      <c r="G69" s="282">
        <f>ROUND(SUM(G64:G68),0)</f>
        <v>3687709</v>
      </c>
      <c r="H69" s="282">
        <f>ROUND(SUM(H64:H68),0)</f>
        <v>3606080</v>
      </c>
      <c r="I69" s="282">
        <f>ROUND(SUM(I64:I68),0)</f>
        <v>81629</v>
      </c>
      <c r="J69" s="284">
        <f>ROUND(SUM(J64:J68),1)</f>
        <v>11498.6</v>
      </c>
      <c r="K69" s="282"/>
      <c r="L69" s="282"/>
      <c r="M69" s="282"/>
      <c r="N69" s="285"/>
      <c r="O69" s="293"/>
      <c r="P69" s="341"/>
      <c r="Q69" s="341"/>
      <c r="R69" s="321"/>
      <c r="S69" s="240">
        <v>11763.6</v>
      </c>
    </row>
    <row r="70" spans="1:22" s="239" customFormat="1" ht="25.5">
      <c r="A70" s="286" t="s">
        <v>10</v>
      </c>
      <c r="B70" s="325">
        <v>30056</v>
      </c>
      <c r="C70" s="273">
        <v>36183</v>
      </c>
      <c r="D70" s="273">
        <v>35797</v>
      </c>
      <c r="E70" s="273">
        <v>386</v>
      </c>
      <c r="F70" s="274">
        <v>140.59</v>
      </c>
      <c r="G70" s="273">
        <f>+H70+I70</f>
        <v>1087517</v>
      </c>
      <c r="H70" s="273">
        <f aca="true" t="shared" si="10" ref="H70:I74">+ROUND($B70*L70/1000,0)</f>
        <v>1075915</v>
      </c>
      <c r="I70" s="273">
        <f t="shared" si="10"/>
        <v>11602</v>
      </c>
      <c r="J70" s="275">
        <f>+ROUND($B70*N70/1000,1)</f>
        <v>4225.6</v>
      </c>
      <c r="K70" s="273">
        <f>+$C$10</f>
        <v>36183</v>
      </c>
      <c r="L70" s="273">
        <f>+$D$10</f>
        <v>35797</v>
      </c>
      <c r="M70" s="273">
        <f>+$E$10</f>
        <v>386</v>
      </c>
      <c r="N70" s="287">
        <f>+$F$10</f>
        <v>140.59</v>
      </c>
      <c r="O70" s="340"/>
      <c r="P70" s="235"/>
      <c r="Q70" s="235"/>
      <c r="R70" s="320"/>
      <c r="S70" s="239">
        <v>4231.8</v>
      </c>
      <c r="T70" s="239">
        <v>1.0282967118510733</v>
      </c>
      <c r="U70" s="239">
        <v>1.0214102369508267</v>
      </c>
      <c r="V70" s="239">
        <v>1.0282967118510733</v>
      </c>
    </row>
    <row r="71" spans="1:22" s="239" customFormat="1" ht="25.5">
      <c r="A71" s="286" t="s">
        <v>11</v>
      </c>
      <c r="B71" s="322">
        <v>99429.25</v>
      </c>
      <c r="C71" s="273">
        <v>41542</v>
      </c>
      <c r="D71" s="273">
        <v>40514</v>
      </c>
      <c r="E71" s="273">
        <v>1028</v>
      </c>
      <c r="F71" s="274">
        <v>125.536</v>
      </c>
      <c r="G71" s="273">
        <f>+H71+I71</f>
        <v>4130490</v>
      </c>
      <c r="H71" s="273">
        <f t="shared" si="10"/>
        <v>4028277</v>
      </c>
      <c r="I71" s="273">
        <f t="shared" si="10"/>
        <v>102213</v>
      </c>
      <c r="J71" s="275">
        <f>+ROUND($B71*N71/1000,1)</f>
        <v>12482</v>
      </c>
      <c r="K71" s="273">
        <f>+$C$11</f>
        <v>41542</v>
      </c>
      <c r="L71" s="273">
        <f>+$D$11</f>
        <v>40514</v>
      </c>
      <c r="M71" s="273">
        <f>+$E$11</f>
        <v>1028</v>
      </c>
      <c r="N71" s="287">
        <f>+$F$11</f>
        <v>125.536</v>
      </c>
      <c r="O71" s="340"/>
      <c r="P71" s="235"/>
      <c r="Q71" s="235"/>
      <c r="R71" s="320"/>
      <c r="S71" s="239">
        <v>13109.2</v>
      </c>
      <c r="T71" s="239">
        <v>0.9976740470723594</v>
      </c>
      <c r="U71" s="239">
        <v>0.9532874271368326</v>
      </c>
      <c r="V71" s="239">
        <v>0.9976740470723595</v>
      </c>
    </row>
    <row r="72" spans="1:22" s="239" customFormat="1" ht="25.5">
      <c r="A72" s="286" t="s">
        <v>12</v>
      </c>
      <c r="B72" s="322">
        <v>46346</v>
      </c>
      <c r="C72" s="273">
        <v>50775</v>
      </c>
      <c r="D72" s="273">
        <v>49579</v>
      </c>
      <c r="E72" s="273">
        <v>1196</v>
      </c>
      <c r="F72" s="274">
        <v>148.979</v>
      </c>
      <c r="G72" s="273">
        <f>+H72+I72</f>
        <v>2353218</v>
      </c>
      <c r="H72" s="273">
        <f t="shared" si="10"/>
        <v>2297788</v>
      </c>
      <c r="I72" s="273">
        <f t="shared" si="10"/>
        <v>55430</v>
      </c>
      <c r="J72" s="275">
        <f>+ROUND($B72*N72/1000,1)</f>
        <v>6904.6</v>
      </c>
      <c r="K72" s="273">
        <f>+$C$12</f>
        <v>50775</v>
      </c>
      <c r="L72" s="273">
        <f>+$D$12</f>
        <v>49579</v>
      </c>
      <c r="M72" s="273">
        <f>+$E$12</f>
        <v>1196</v>
      </c>
      <c r="N72" s="287">
        <f>+$F$12</f>
        <v>148.979</v>
      </c>
      <c r="O72" s="340"/>
      <c r="P72" s="235"/>
      <c r="Q72" s="235"/>
      <c r="R72" s="320"/>
      <c r="S72" s="239">
        <v>7046.6</v>
      </c>
      <c r="T72" s="239">
        <v>1.0068665289835521</v>
      </c>
      <c r="U72" s="239">
        <v>0.6431090280156071</v>
      </c>
      <c r="V72" s="239">
        <v>1.0068665289835521</v>
      </c>
    </row>
    <row r="73" spans="1:22" s="239" customFormat="1" ht="25.5">
      <c r="A73" s="286" t="s">
        <v>13</v>
      </c>
      <c r="B73" s="322">
        <v>2020</v>
      </c>
      <c r="C73" s="273">
        <v>43905</v>
      </c>
      <c r="D73" s="273">
        <v>43206</v>
      </c>
      <c r="E73" s="273">
        <v>699</v>
      </c>
      <c r="F73" s="274">
        <v>117.529</v>
      </c>
      <c r="G73" s="273">
        <f>+H73+I73</f>
        <v>88688</v>
      </c>
      <c r="H73" s="273">
        <f t="shared" si="10"/>
        <v>87276</v>
      </c>
      <c r="I73" s="273">
        <f t="shared" si="10"/>
        <v>1412</v>
      </c>
      <c r="J73" s="275">
        <f>+ROUND($B73*N73/1000,1)</f>
        <v>237.4</v>
      </c>
      <c r="K73" s="273">
        <f>+$C$13</f>
        <v>43905</v>
      </c>
      <c r="L73" s="273">
        <f>+$D$13</f>
        <v>43206</v>
      </c>
      <c r="M73" s="273">
        <f>+$E$13</f>
        <v>699</v>
      </c>
      <c r="N73" s="287">
        <f>+$F$13</f>
        <v>117.529</v>
      </c>
      <c r="O73" s="340"/>
      <c r="P73" s="235"/>
      <c r="Q73" s="235"/>
      <c r="R73" s="320"/>
      <c r="S73" s="239">
        <v>254.4</v>
      </c>
      <c r="T73" s="239">
        <v>1.116726171240333</v>
      </c>
      <c r="U73" s="239">
        <v>1.0047691513230572</v>
      </c>
      <c r="V73" s="239">
        <v>1.1167261712403327</v>
      </c>
    </row>
    <row r="74" spans="1:18" s="239" customFormat="1" ht="26.25" thickBot="1">
      <c r="A74" s="291" t="s">
        <v>83</v>
      </c>
      <c r="B74" s="323">
        <v>386</v>
      </c>
      <c r="C74" s="276">
        <v>186402</v>
      </c>
      <c r="D74" s="276">
        <v>185004</v>
      </c>
      <c r="E74" s="276">
        <v>1398</v>
      </c>
      <c r="F74" s="277">
        <v>652.691</v>
      </c>
      <c r="G74" s="273">
        <f>+H74+I74</f>
        <v>71952</v>
      </c>
      <c r="H74" s="273">
        <f t="shared" si="10"/>
        <v>71412</v>
      </c>
      <c r="I74" s="273">
        <f t="shared" si="10"/>
        <v>540</v>
      </c>
      <c r="J74" s="275">
        <f>+ROUND($B74*N74/1000,1)</f>
        <v>251.9</v>
      </c>
      <c r="K74" s="273">
        <f>+$C$14</f>
        <v>186402</v>
      </c>
      <c r="L74" s="273">
        <f>+$D$14</f>
        <v>185004</v>
      </c>
      <c r="M74" s="273">
        <f>+$E$14</f>
        <v>1398</v>
      </c>
      <c r="N74" s="287">
        <f>+$F$14</f>
        <v>652.691</v>
      </c>
      <c r="O74" s="340"/>
      <c r="P74" s="235"/>
      <c r="Q74" s="235"/>
      <c r="R74" s="320"/>
    </row>
    <row r="75" spans="1:19" s="240" customFormat="1" ht="28.5" thickBot="1">
      <c r="A75" s="281" t="s">
        <v>24</v>
      </c>
      <c r="B75" s="324">
        <v>178237.25</v>
      </c>
      <c r="C75" s="282"/>
      <c r="D75" s="282"/>
      <c r="E75" s="282"/>
      <c r="F75" s="283"/>
      <c r="G75" s="282">
        <f>ROUND(SUM(G70:G74),0)</f>
        <v>7731865</v>
      </c>
      <c r="H75" s="282">
        <f>ROUND(SUM(H70:H74),0)</f>
        <v>7560668</v>
      </c>
      <c r="I75" s="282">
        <f>ROUND(SUM(I70:I74),0)</f>
        <v>171197</v>
      </c>
      <c r="J75" s="284">
        <f>ROUND(SUM(J70:J74),1)</f>
        <v>24101.5</v>
      </c>
      <c r="K75" s="282"/>
      <c r="L75" s="282"/>
      <c r="M75" s="282"/>
      <c r="N75" s="285"/>
      <c r="O75" s="293"/>
      <c r="P75" s="341"/>
      <c r="Q75" s="341"/>
      <c r="R75" s="321"/>
      <c r="S75" s="240">
        <v>24642</v>
      </c>
    </row>
    <row r="76" spans="1:22" s="239" customFormat="1" ht="25.5">
      <c r="A76" s="286" t="s">
        <v>10</v>
      </c>
      <c r="B76" s="325">
        <v>17524.5</v>
      </c>
      <c r="C76" s="273">
        <v>36183</v>
      </c>
      <c r="D76" s="273">
        <v>35797</v>
      </c>
      <c r="E76" s="273">
        <v>386</v>
      </c>
      <c r="F76" s="274">
        <v>140.59</v>
      </c>
      <c r="G76" s="273">
        <f>+H76+I76</f>
        <v>634089</v>
      </c>
      <c r="H76" s="273">
        <f aca="true" t="shared" si="11" ref="H76:I80">+ROUND($B76*L76/1000,0)</f>
        <v>627325</v>
      </c>
      <c r="I76" s="273">
        <f t="shared" si="11"/>
        <v>6764</v>
      </c>
      <c r="J76" s="275">
        <f>+ROUND($B76*N76/1000,1)</f>
        <v>2463.8</v>
      </c>
      <c r="K76" s="273">
        <f>+$C$10</f>
        <v>36183</v>
      </c>
      <c r="L76" s="273">
        <f>+$D$10</f>
        <v>35797</v>
      </c>
      <c r="M76" s="273">
        <f>+$E$10</f>
        <v>386</v>
      </c>
      <c r="N76" s="287">
        <f>+$F$10</f>
        <v>140.59</v>
      </c>
      <c r="O76" s="340"/>
      <c r="P76" s="235"/>
      <c r="Q76" s="235"/>
      <c r="R76" s="320"/>
      <c r="S76" s="239">
        <v>2417.7</v>
      </c>
      <c r="T76" s="239">
        <v>1.0198080745459372</v>
      </c>
      <c r="U76" s="239">
        <v>0.9492816801976087</v>
      </c>
      <c r="V76" s="239">
        <v>1.0198080745459372</v>
      </c>
    </row>
    <row r="77" spans="1:22" s="239" customFormat="1" ht="25.5">
      <c r="A77" s="286" t="s">
        <v>11</v>
      </c>
      <c r="B77" s="322">
        <v>57735</v>
      </c>
      <c r="C77" s="273">
        <v>41542</v>
      </c>
      <c r="D77" s="273">
        <v>40514</v>
      </c>
      <c r="E77" s="273">
        <v>1028</v>
      </c>
      <c r="F77" s="274">
        <v>125.536</v>
      </c>
      <c r="G77" s="273">
        <f>+H77+I77</f>
        <v>2398428</v>
      </c>
      <c r="H77" s="273">
        <f t="shared" si="11"/>
        <v>2339076</v>
      </c>
      <c r="I77" s="273">
        <f t="shared" si="11"/>
        <v>59352</v>
      </c>
      <c r="J77" s="275">
        <f>+ROUND($B77*N77/1000,1)</f>
        <v>7247.8</v>
      </c>
      <c r="K77" s="273">
        <f>+$C$11</f>
        <v>41542</v>
      </c>
      <c r="L77" s="273">
        <f>+$D$11</f>
        <v>40514</v>
      </c>
      <c r="M77" s="273">
        <f>+$E$11</f>
        <v>1028</v>
      </c>
      <c r="N77" s="287">
        <f>+$F$11</f>
        <v>125.536</v>
      </c>
      <c r="O77" s="340"/>
      <c r="P77" s="235"/>
      <c r="Q77" s="235"/>
      <c r="R77" s="320"/>
      <c r="S77" s="239">
        <v>7642.2</v>
      </c>
      <c r="T77" s="239">
        <v>1.0094939016285942</v>
      </c>
      <c r="U77" s="239">
        <v>0.9806629166783176</v>
      </c>
      <c r="V77" s="239">
        <v>1.0094939016285942</v>
      </c>
    </row>
    <row r="78" spans="1:22" s="239" customFormat="1" ht="25.5">
      <c r="A78" s="286" t="s">
        <v>12</v>
      </c>
      <c r="B78" s="322">
        <v>27540</v>
      </c>
      <c r="C78" s="273">
        <v>50775</v>
      </c>
      <c r="D78" s="273">
        <v>49579</v>
      </c>
      <c r="E78" s="273">
        <v>1196</v>
      </c>
      <c r="F78" s="274">
        <v>148.979</v>
      </c>
      <c r="G78" s="273">
        <f>+H78+I78</f>
        <v>1398344</v>
      </c>
      <c r="H78" s="273">
        <f t="shared" si="11"/>
        <v>1365406</v>
      </c>
      <c r="I78" s="273">
        <f t="shared" si="11"/>
        <v>32938</v>
      </c>
      <c r="J78" s="275">
        <f>+ROUND($B78*N78/1000,1)</f>
        <v>4102.9</v>
      </c>
      <c r="K78" s="273">
        <f>+$C$12</f>
        <v>50775</v>
      </c>
      <c r="L78" s="273">
        <f>+$D$12</f>
        <v>49579</v>
      </c>
      <c r="M78" s="273">
        <f>+$E$12</f>
        <v>1196</v>
      </c>
      <c r="N78" s="287">
        <f>+$F$12</f>
        <v>148.979</v>
      </c>
      <c r="O78" s="340"/>
      <c r="P78" s="235"/>
      <c r="Q78" s="235"/>
      <c r="R78" s="320"/>
      <c r="S78" s="239">
        <v>4142.3</v>
      </c>
      <c r="T78" s="239">
        <v>0.9923858399885532</v>
      </c>
      <c r="U78" s="239">
        <v>0.9824702764459944</v>
      </c>
      <c r="V78" s="239">
        <v>0.9923858399885531</v>
      </c>
    </row>
    <row r="79" spans="1:22" s="239" customFormat="1" ht="25.5">
      <c r="A79" s="286" t="s">
        <v>13</v>
      </c>
      <c r="B79" s="322">
        <v>697</v>
      </c>
      <c r="C79" s="273">
        <v>43905</v>
      </c>
      <c r="D79" s="273">
        <v>43206</v>
      </c>
      <c r="E79" s="273">
        <v>699</v>
      </c>
      <c r="F79" s="274">
        <v>117.529</v>
      </c>
      <c r="G79" s="273">
        <f>+H79+I79</f>
        <v>30602</v>
      </c>
      <c r="H79" s="273">
        <f t="shared" si="11"/>
        <v>30115</v>
      </c>
      <c r="I79" s="273">
        <f t="shared" si="11"/>
        <v>487</v>
      </c>
      <c r="J79" s="275">
        <f>+ROUND($B79*N79/1000,1)</f>
        <v>81.9</v>
      </c>
      <c r="K79" s="273">
        <f>+$C$13</f>
        <v>43905</v>
      </c>
      <c r="L79" s="273">
        <f>+$D$13</f>
        <v>43206</v>
      </c>
      <c r="M79" s="273">
        <f>+$E$13</f>
        <v>699</v>
      </c>
      <c r="N79" s="287">
        <f>+$F$13</f>
        <v>117.529</v>
      </c>
      <c r="O79" s="340"/>
      <c r="P79" s="235"/>
      <c r="Q79" s="235"/>
      <c r="R79" s="320"/>
      <c r="S79" s="239">
        <v>75.8</v>
      </c>
      <c r="T79" s="239">
        <v>1.2165814358039382</v>
      </c>
      <c r="U79" s="239">
        <v>1.0262456077086681</v>
      </c>
      <c r="V79" s="239">
        <v>1.2165814358039382</v>
      </c>
    </row>
    <row r="80" spans="1:18" s="239" customFormat="1" ht="26.25" thickBot="1">
      <c r="A80" s="291" t="s">
        <v>83</v>
      </c>
      <c r="B80" s="323">
        <v>387</v>
      </c>
      <c r="C80" s="276">
        <v>186402</v>
      </c>
      <c r="D80" s="276">
        <v>185004</v>
      </c>
      <c r="E80" s="276">
        <v>1398</v>
      </c>
      <c r="F80" s="277">
        <v>652.691</v>
      </c>
      <c r="G80" s="273">
        <f>+H80+I80</f>
        <v>72138</v>
      </c>
      <c r="H80" s="273">
        <f t="shared" si="11"/>
        <v>71597</v>
      </c>
      <c r="I80" s="273">
        <f t="shared" si="11"/>
        <v>541</v>
      </c>
      <c r="J80" s="275">
        <f>+ROUND($B80*N80/1000,1)</f>
        <v>252.6</v>
      </c>
      <c r="K80" s="273">
        <f>+$C$14</f>
        <v>186402</v>
      </c>
      <c r="L80" s="273">
        <f>+$D$14</f>
        <v>185004</v>
      </c>
      <c r="M80" s="273">
        <f>+$E$14</f>
        <v>1398</v>
      </c>
      <c r="N80" s="287">
        <f>+$F$14</f>
        <v>652.691</v>
      </c>
      <c r="O80" s="340"/>
      <c r="P80" s="235"/>
      <c r="Q80" s="235"/>
      <c r="R80" s="320"/>
    </row>
    <row r="81" spans="1:19" s="240" customFormat="1" ht="28.5" thickBot="1">
      <c r="A81" s="281" t="s">
        <v>25</v>
      </c>
      <c r="B81" s="324">
        <v>103883.5</v>
      </c>
      <c r="C81" s="282"/>
      <c r="D81" s="282"/>
      <c r="E81" s="282"/>
      <c r="F81" s="283"/>
      <c r="G81" s="282">
        <f>ROUND(SUM(G76:G80),0)</f>
        <v>4533601</v>
      </c>
      <c r="H81" s="282">
        <f>ROUND(SUM(H76:H80),0)</f>
        <v>4433519</v>
      </c>
      <c r="I81" s="282">
        <f>ROUND(SUM(I76:I80),0)</f>
        <v>100082</v>
      </c>
      <c r="J81" s="284">
        <f>ROUND(SUM(J76:J80),1)</f>
        <v>14149</v>
      </c>
      <c r="K81" s="282"/>
      <c r="L81" s="282"/>
      <c r="M81" s="282"/>
      <c r="N81" s="285"/>
      <c r="O81" s="293"/>
      <c r="P81" s="341"/>
      <c r="Q81" s="341"/>
      <c r="R81" s="321"/>
      <c r="S81" s="240">
        <v>14278</v>
      </c>
    </row>
    <row r="82" spans="1:22" s="239" customFormat="1" ht="25.5">
      <c r="A82" s="286" t="s">
        <v>10</v>
      </c>
      <c r="B82" s="325">
        <v>16115</v>
      </c>
      <c r="C82" s="273">
        <v>36183</v>
      </c>
      <c r="D82" s="273">
        <v>35797</v>
      </c>
      <c r="E82" s="273">
        <v>386</v>
      </c>
      <c r="F82" s="274">
        <v>140.59</v>
      </c>
      <c r="G82" s="273">
        <f>+H82+I82</f>
        <v>583089</v>
      </c>
      <c r="H82" s="273">
        <f aca="true" t="shared" si="12" ref="H82:I86">+ROUND($B82*L82/1000,0)</f>
        <v>576869</v>
      </c>
      <c r="I82" s="273">
        <f t="shared" si="12"/>
        <v>6220</v>
      </c>
      <c r="J82" s="275">
        <f>+ROUND($B82*N82/1000,1)</f>
        <v>2265.6</v>
      </c>
      <c r="K82" s="273">
        <f>+$C$10</f>
        <v>36183</v>
      </c>
      <c r="L82" s="273">
        <f>+$D$10</f>
        <v>35797</v>
      </c>
      <c r="M82" s="273">
        <f>+$E$10</f>
        <v>386</v>
      </c>
      <c r="N82" s="287">
        <f>+$F$10</f>
        <v>140.59</v>
      </c>
      <c r="O82" s="340"/>
      <c r="P82" s="235"/>
      <c r="Q82" s="235"/>
      <c r="R82" s="320"/>
      <c r="S82" s="239">
        <v>2246</v>
      </c>
      <c r="T82" s="239">
        <v>1.018760830639773</v>
      </c>
      <c r="U82" s="239">
        <v>1.115504530844528</v>
      </c>
      <c r="V82" s="239">
        <v>1.018760830639773</v>
      </c>
    </row>
    <row r="83" spans="1:22" s="239" customFormat="1" ht="25.5">
      <c r="A83" s="286" t="s">
        <v>11</v>
      </c>
      <c r="B83" s="322">
        <v>52963.5</v>
      </c>
      <c r="C83" s="273">
        <v>41542</v>
      </c>
      <c r="D83" s="273">
        <v>40514</v>
      </c>
      <c r="E83" s="273">
        <v>1028</v>
      </c>
      <c r="F83" s="274">
        <v>125.536</v>
      </c>
      <c r="G83" s="273">
        <f>+H83+I83</f>
        <v>2200209</v>
      </c>
      <c r="H83" s="273">
        <f t="shared" si="12"/>
        <v>2145763</v>
      </c>
      <c r="I83" s="273">
        <f t="shared" si="12"/>
        <v>54446</v>
      </c>
      <c r="J83" s="275">
        <f>+ROUND($B83*N83/1000,1)</f>
        <v>6648.8</v>
      </c>
      <c r="K83" s="273">
        <f>+$C$11</f>
        <v>41542</v>
      </c>
      <c r="L83" s="273">
        <f>+$D$11</f>
        <v>40514</v>
      </c>
      <c r="M83" s="273">
        <f>+$E$11</f>
        <v>1028</v>
      </c>
      <c r="N83" s="287">
        <f>+$F$11</f>
        <v>125.536</v>
      </c>
      <c r="O83" s="340"/>
      <c r="P83" s="235"/>
      <c r="Q83" s="235"/>
      <c r="R83" s="320"/>
      <c r="S83" s="239">
        <v>7034.6</v>
      </c>
      <c r="T83" s="239">
        <v>0.9880856735612967</v>
      </c>
      <c r="U83" s="239">
        <v>1.02118410732</v>
      </c>
      <c r="V83" s="239">
        <v>0.9880856735612967</v>
      </c>
    </row>
    <row r="84" spans="1:22" s="239" customFormat="1" ht="25.5">
      <c r="A84" s="286" t="s">
        <v>12</v>
      </c>
      <c r="B84" s="322">
        <v>26136</v>
      </c>
      <c r="C84" s="273">
        <v>50775</v>
      </c>
      <c r="D84" s="273">
        <v>49579</v>
      </c>
      <c r="E84" s="273">
        <v>1196</v>
      </c>
      <c r="F84" s="274">
        <v>148.979</v>
      </c>
      <c r="G84" s="273">
        <f>+H84+I84</f>
        <v>1327056</v>
      </c>
      <c r="H84" s="273">
        <f t="shared" si="12"/>
        <v>1295797</v>
      </c>
      <c r="I84" s="273">
        <f t="shared" si="12"/>
        <v>31259</v>
      </c>
      <c r="J84" s="275">
        <f>+ROUND($B84*N84/1000,1)</f>
        <v>3893.7</v>
      </c>
      <c r="K84" s="273">
        <f>+$C$12</f>
        <v>50775</v>
      </c>
      <c r="L84" s="273">
        <f>+$D$12</f>
        <v>49579</v>
      </c>
      <c r="M84" s="273">
        <f>+$E$12</f>
        <v>1196</v>
      </c>
      <c r="N84" s="287">
        <f>+$F$12</f>
        <v>148.979</v>
      </c>
      <c r="O84" s="340"/>
      <c r="P84" s="235"/>
      <c r="Q84" s="235"/>
      <c r="R84" s="320"/>
      <c r="S84" s="239">
        <v>3992.1</v>
      </c>
      <c r="T84" s="239">
        <v>1.011045122256488</v>
      </c>
      <c r="U84" s="239">
        <v>0.9110855274674805</v>
      </c>
      <c r="V84" s="239">
        <v>1.011045122256488</v>
      </c>
    </row>
    <row r="85" spans="1:22" s="239" customFormat="1" ht="25.5">
      <c r="A85" s="286" t="s">
        <v>13</v>
      </c>
      <c r="B85" s="322">
        <v>762</v>
      </c>
      <c r="C85" s="273">
        <v>43905</v>
      </c>
      <c r="D85" s="273">
        <v>43206</v>
      </c>
      <c r="E85" s="273">
        <v>699</v>
      </c>
      <c r="F85" s="274">
        <v>117.529</v>
      </c>
      <c r="G85" s="273">
        <f>+H85+I85</f>
        <v>33456</v>
      </c>
      <c r="H85" s="273">
        <f t="shared" si="12"/>
        <v>32923</v>
      </c>
      <c r="I85" s="273">
        <f t="shared" si="12"/>
        <v>533</v>
      </c>
      <c r="J85" s="275">
        <f>+ROUND($B85*N85/1000,1)</f>
        <v>89.6</v>
      </c>
      <c r="K85" s="273">
        <f>+$C$13</f>
        <v>43905</v>
      </c>
      <c r="L85" s="273">
        <f>+$D$13</f>
        <v>43206</v>
      </c>
      <c r="M85" s="273">
        <f>+$E$13</f>
        <v>699</v>
      </c>
      <c r="N85" s="287">
        <f>+$F$13</f>
        <v>117.529</v>
      </c>
      <c r="O85" s="340"/>
      <c r="P85" s="235"/>
      <c r="Q85" s="235"/>
      <c r="R85" s="320"/>
      <c r="S85" s="239">
        <v>97.9</v>
      </c>
      <c r="T85" s="239">
        <v>1.1451986219480506</v>
      </c>
      <c r="U85" s="239">
        <v>0.9937211980952494</v>
      </c>
      <c r="V85" s="239">
        <v>1.1451986219480503</v>
      </c>
    </row>
    <row r="86" spans="1:18" s="239" customFormat="1" ht="26.25" thickBot="1">
      <c r="A86" s="291" t="s">
        <v>83</v>
      </c>
      <c r="B86" s="323">
        <v>292</v>
      </c>
      <c r="C86" s="276">
        <v>186402</v>
      </c>
      <c r="D86" s="276">
        <v>185004</v>
      </c>
      <c r="E86" s="276">
        <v>1398</v>
      </c>
      <c r="F86" s="277">
        <v>652.691</v>
      </c>
      <c r="G86" s="273">
        <f>+H86+I86</f>
        <v>54429</v>
      </c>
      <c r="H86" s="273">
        <f t="shared" si="12"/>
        <v>54021</v>
      </c>
      <c r="I86" s="273">
        <f t="shared" si="12"/>
        <v>408</v>
      </c>
      <c r="J86" s="275">
        <f>+ROUND($B86*N86/1000,1)</f>
        <v>190.6</v>
      </c>
      <c r="K86" s="273">
        <f>+$C$14</f>
        <v>186402</v>
      </c>
      <c r="L86" s="273">
        <f>+$D$14</f>
        <v>185004</v>
      </c>
      <c r="M86" s="273">
        <f>+$E$14</f>
        <v>1398</v>
      </c>
      <c r="N86" s="287">
        <f>+$F$14</f>
        <v>652.691</v>
      </c>
      <c r="O86" s="340"/>
      <c r="P86" s="235"/>
      <c r="Q86" s="235"/>
      <c r="R86" s="320"/>
    </row>
    <row r="87" spans="1:19" s="240" customFormat="1" ht="28.5" thickBot="1">
      <c r="A87" s="281" t="s">
        <v>26</v>
      </c>
      <c r="B87" s="324">
        <v>96268.5</v>
      </c>
      <c r="C87" s="282"/>
      <c r="D87" s="282"/>
      <c r="E87" s="282"/>
      <c r="F87" s="283"/>
      <c r="G87" s="282">
        <f>ROUND(SUM(G82:G86),0)</f>
        <v>4198239</v>
      </c>
      <c r="H87" s="282">
        <f>ROUND(SUM(H82:H86),0)</f>
        <v>4105373</v>
      </c>
      <c r="I87" s="282">
        <f>ROUND(SUM(I82:I86),0)</f>
        <v>92866</v>
      </c>
      <c r="J87" s="284">
        <f>ROUND(SUM(J82:J86),1)</f>
        <v>13088.3</v>
      </c>
      <c r="K87" s="282"/>
      <c r="L87" s="282"/>
      <c r="M87" s="282"/>
      <c r="N87" s="285"/>
      <c r="O87" s="293"/>
      <c r="P87" s="341"/>
      <c r="Q87" s="341"/>
      <c r="R87" s="321"/>
      <c r="S87" s="240">
        <v>13370.6</v>
      </c>
    </row>
    <row r="88" spans="1:22" s="239" customFormat="1" ht="25.5">
      <c r="A88" s="286" t="s">
        <v>10</v>
      </c>
      <c r="B88" s="325">
        <v>31742</v>
      </c>
      <c r="C88" s="273">
        <v>36183</v>
      </c>
      <c r="D88" s="273">
        <v>35797</v>
      </c>
      <c r="E88" s="273">
        <v>386</v>
      </c>
      <c r="F88" s="274">
        <v>140.59</v>
      </c>
      <c r="G88" s="273">
        <f>+H88+I88</f>
        <v>1148520</v>
      </c>
      <c r="H88" s="273">
        <f aca="true" t="shared" si="13" ref="H88:I92">+ROUND($B88*L88/1000,0)</f>
        <v>1136268</v>
      </c>
      <c r="I88" s="273">
        <f t="shared" si="13"/>
        <v>12252</v>
      </c>
      <c r="J88" s="275">
        <f>+ROUND($B88*N88/1000,1)</f>
        <v>4462.6</v>
      </c>
      <c r="K88" s="273">
        <f>+$C$10</f>
        <v>36183</v>
      </c>
      <c r="L88" s="273">
        <f>+$D$10</f>
        <v>35797</v>
      </c>
      <c r="M88" s="273">
        <f>+$E$10</f>
        <v>386</v>
      </c>
      <c r="N88" s="287">
        <f>+$F$10</f>
        <v>140.59</v>
      </c>
      <c r="O88" s="340"/>
      <c r="P88" s="235"/>
      <c r="Q88" s="235"/>
      <c r="R88" s="320"/>
      <c r="S88" s="239">
        <v>4458.5</v>
      </c>
      <c r="T88" s="239">
        <v>1.0185339858211255</v>
      </c>
      <c r="U88" s="239">
        <v>0.9945594908965362</v>
      </c>
      <c r="V88" s="239">
        <v>1.0185339858211255</v>
      </c>
    </row>
    <row r="89" spans="1:22" s="239" customFormat="1" ht="25.5">
      <c r="A89" s="286" t="s">
        <v>11</v>
      </c>
      <c r="B89" s="322">
        <v>115250.5</v>
      </c>
      <c r="C89" s="273">
        <v>41542</v>
      </c>
      <c r="D89" s="273">
        <v>40514</v>
      </c>
      <c r="E89" s="273">
        <v>1028</v>
      </c>
      <c r="F89" s="274">
        <v>125.536</v>
      </c>
      <c r="G89" s="273">
        <f>+H89+I89</f>
        <v>4787737</v>
      </c>
      <c r="H89" s="273">
        <f t="shared" si="13"/>
        <v>4669259</v>
      </c>
      <c r="I89" s="273">
        <f t="shared" si="13"/>
        <v>118478</v>
      </c>
      <c r="J89" s="275">
        <f>+ROUND($B89*N89/1000,1)</f>
        <v>14468.1</v>
      </c>
      <c r="K89" s="273">
        <f>+$C$11</f>
        <v>41542</v>
      </c>
      <c r="L89" s="273">
        <f>+$D$11</f>
        <v>40514</v>
      </c>
      <c r="M89" s="273">
        <f>+$E$11</f>
        <v>1028</v>
      </c>
      <c r="N89" s="287">
        <f>+$F$11</f>
        <v>125.536</v>
      </c>
      <c r="O89" s="340"/>
      <c r="P89" s="235"/>
      <c r="Q89" s="235"/>
      <c r="R89" s="320"/>
      <c r="S89" s="239">
        <v>15440.6</v>
      </c>
      <c r="T89" s="239">
        <v>0.9771918175684582</v>
      </c>
      <c r="U89" s="239">
        <v>1.0415511967188336</v>
      </c>
      <c r="V89" s="239">
        <v>0.977191817568458</v>
      </c>
    </row>
    <row r="90" spans="1:22" s="239" customFormat="1" ht="25.5">
      <c r="A90" s="286" t="s">
        <v>12</v>
      </c>
      <c r="B90" s="322">
        <v>54039</v>
      </c>
      <c r="C90" s="273">
        <v>50775</v>
      </c>
      <c r="D90" s="273">
        <v>49579</v>
      </c>
      <c r="E90" s="273">
        <v>1196</v>
      </c>
      <c r="F90" s="274">
        <v>148.979</v>
      </c>
      <c r="G90" s="273">
        <f>+H90+I90</f>
        <v>2743831</v>
      </c>
      <c r="H90" s="273">
        <f>+ROUND($B90*L90/1000,0)</f>
        <v>2679200</v>
      </c>
      <c r="I90" s="273">
        <f t="shared" si="13"/>
        <v>64631</v>
      </c>
      <c r="J90" s="275">
        <f>+ROUND($B90*N90/1000,1)</f>
        <v>8050.7</v>
      </c>
      <c r="K90" s="273">
        <f>+$C$12</f>
        <v>50775</v>
      </c>
      <c r="L90" s="273">
        <f>+$D$12</f>
        <v>49579</v>
      </c>
      <c r="M90" s="273">
        <f>+$E$12</f>
        <v>1196</v>
      </c>
      <c r="N90" s="287">
        <f>+$F$12</f>
        <v>148.979</v>
      </c>
      <c r="O90" s="340"/>
      <c r="P90" s="235"/>
      <c r="Q90" s="235"/>
      <c r="R90" s="320"/>
      <c r="S90" s="239">
        <v>8100</v>
      </c>
      <c r="T90" s="239">
        <v>0.9712258138720414</v>
      </c>
      <c r="U90" s="239">
        <v>0.7560133571879153</v>
      </c>
      <c r="V90" s="239">
        <v>0.9712258138720413</v>
      </c>
    </row>
    <row r="91" spans="1:22" s="239" customFormat="1" ht="25.5">
      <c r="A91" s="286" t="s">
        <v>13</v>
      </c>
      <c r="B91" s="322">
        <v>914</v>
      </c>
      <c r="C91" s="273">
        <v>43905</v>
      </c>
      <c r="D91" s="273">
        <v>43206</v>
      </c>
      <c r="E91" s="273">
        <v>699</v>
      </c>
      <c r="F91" s="274">
        <v>117.529</v>
      </c>
      <c r="G91" s="273">
        <f>+H91+I91</f>
        <v>40129</v>
      </c>
      <c r="H91" s="273">
        <f t="shared" si="13"/>
        <v>39490</v>
      </c>
      <c r="I91" s="273">
        <f t="shared" si="13"/>
        <v>639</v>
      </c>
      <c r="J91" s="275">
        <f>+ROUND($B91*N91/1000,1)</f>
        <v>107.4</v>
      </c>
      <c r="K91" s="273">
        <f>+$C$13</f>
        <v>43905</v>
      </c>
      <c r="L91" s="273">
        <f>+$D$13</f>
        <v>43206</v>
      </c>
      <c r="M91" s="273">
        <f>+$E$13</f>
        <v>699</v>
      </c>
      <c r="N91" s="287">
        <f>+$F$13</f>
        <v>117.529</v>
      </c>
      <c r="O91" s="340"/>
      <c r="P91" s="235"/>
      <c r="Q91" s="235"/>
      <c r="R91" s="320"/>
      <c r="S91" s="239">
        <v>123.3</v>
      </c>
      <c r="T91" s="239">
        <v>1.0507368677869884</v>
      </c>
      <c r="U91" s="239">
        <v>0.3859225454590641</v>
      </c>
      <c r="V91" s="239">
        <v>1.0507368677869886</v>
      </c>
    </row>
    <row r="92" spans="1:18" s="239" customFormat="1" ht="26.25" thickBot="1">
      <c r="A92" s="291" t="s">
        <v>83</v>
      </c>
      <c r="B92" s="323">
        <v>797</v>
      </c>
      <c r="C92" s="276">
        <v>186402</v>
      </c>
      <c r="D92" s="276">
        <v>185004</v>
      </c>
      <c r="E92" s="276">
        <v>1398</v>
      </c>
      <c r="F92" s="277">
        <v>652.691</v>
      </c>
      <c r="G92" s="273">
        <f>+H92+I92</f>
        <v>148562</v>
      </c>
      <c r="H92" s="273">
        <f t="shared" si="13"/>
        <v>147448</v>
      </c>
      <c r="I92" s="273">
        <f t="shared" si="13"/>
        <v>1114</v>
      </c>
      <c r="J92" s="275">
        <f>+ROUND($B92*N92/1000,1)</f>
        <v>520.2</v>
      </c>
      <c r="K92" s="273">
        <f>+$C$14</f>
        <v>186402</v>
      </c>
      <c r="L92" s="273">
        <f>+$D$14</f>
        <v>185004</v>
      </c>
      <c r="M92" s="273">
        <f>+$E$14</f>
        <v>1398</v>
      </c>
      <c r="N92" s="287">
        <f>+$F$14</f>
        <v>652.691</v>
      </c>
      <c r="O92" s="340"/>
      <c r="P92" s="235"/>
      <c r="Q92" s="235"/>
      <c r="R92" s="320"/>
    </row>
    <row r="93" spans="1:19" s="240" customFormat="1" ht="28.5" thickBot="1">
      <c r="A93" s="281" t="s">
        <v>27</v>
      </c>
      <c r="B93" s="324">
        <v>202742.5</v>
      </c>
      <c r="C93" s="282"/>
      <c r="D93" s="282"/>
      <c r="E93" s="282"/>
      <c r="F93" s="283"/>
      <c r="G93" s="282">
        <f>ROUND(SUM(G88:G92),0)</f>
        <v>8868779</v>
      </c>
      <c r="H93" s="282">
        <f>ROUND(SUM(H88:H92),0)</f>
        <v>8671665</v>
      </c>
      <c r="I93" s="282">
        <f>ROUND(SUM(I88:I92),0)</f>
        <v>197114</v>
      </c>
      <c r="J93" s="284">
        <f>ROUND(SUM(J88:J92),1)</f>
        <v>27609</v>
      </c>
      <c r="K93" s="282"/>
      <c r="L93" s="282"/>
      <c r="M93" s="282"/>
      <c r="N93" s="285"/>
      <c r="O93" s="293"/>
      <c r="P93" s="341"/>
      <c r="Q93" s="341"/>
      <c r="R93" s="321"/>
      <c r="S93" s="240">
        <v>28122.4</v>
      </c>
    </row>
    <row r="94" spans="1:19" s="239" customFormat="1" ht="25.5">
      <c r="A94" s="286" t="s">
        <v>10</v>
      </c>
      <c r="B94" s="325">
        <f>+B88+B82+B76+B70+B64+B58+B52+B46+B40+B34+B28+B22+B16+B10</f>
        <v>273424</v>
      </c>
      <c r="C94" s="273">
        <v>36183</v>
      </c>
      <c r="D94" s="273">
        <v>35797</v>
      </c>
      <c r="E94" s="273">
        <v>386</v>
      </c>
      <c r="F94" s="274">
        <v>140.59</v>
      </c>
      <c r="G94" s="273">
        <f>+H94+I94</f>
        <v>9893301</v>
      </c>
      <c r="H94" s="273">
        <f aca="true" t="shared" si="14" ref="H94:J98">+H88+H82+H76+H70+H64+H58+H52+H46+H40+H34+H28+H22+H16+H10</f>
        <v>9787760</v>
      </c>
      <c r="I94" s="273">
        <f t="shared" si="14"/>
        <v>105541</v>
      </c>
      <c r="J94" s="275">
        <f t="shared" si="14"/>
        <v>38440.80000000001</v>
      </c>
      <c r="K94" s="273">
        <f>+$C$10</f>
        <v>36183</v>
      </c>
      <c r="L94" s="273">
        <f>+$D$10</f>
        <v>35797</v>
      </c>
      <c r="M94" s="273">
        <f>+$E$10</f>
        <v>386</v>
      </c>
      <c r="N94" s="287">
        <f>+$F$10</f>
        <v>140.59</v>
      </c>
      <c r="O94" s="340"/>
      <c r="P94" s="235"/>
      <c r="Q94" s="235"/>
      <c r="R94" s="320"/>
      <c r="S94" s="239">
        <v>38070.6</v>
      </c>
    </row>
    <row r="95" spans="1:19" s="239" customFormat="1" ht="25.5">
      <c r="A95" s="286" t="s">
        <v>11</v>
      </c>
      <c r="B95" s="274">
        <f>+B89+B83+B77+B71+B65+B59+B53+B47+B41+B35+B29+B23+B17+B11</f>
        <v>909146.75</v>
      </c>
      <c r="C95" s="273">
        <v>41542</v>
      </c>
      <c r="D95" s="273">
        <v>40514</v>
      </c>
      <c r="E95" s="273">
        <v>1028</v>
      </c>
      <c r="F95" s="274">
        <v>125.536</v>
      </c>
      <c r="G95" s="273">
        <f>+H95+I95</f>
        <v>37767775</v>
      </c>
      <c r="H95" s="273">
        <f t="shared" si="14"/>
        <v>36833172</v>
      </c>
      <c r="I95" s="273">
        <f t="shared" si="14"/>
        <v>934603</v>
      </c>
      <c r="J95" s="275">
        <f t="shared" si="14"/>
        <v>114130.4</v>
      </c>
      <c r="K95" s="273">
        <f>+$C$11</f>
        <v>41542</v>
      </c>
      <c r="L95" s="273">
        <f>+$D$11</f>
        <v>40514</v>
      </c>
      <c r="M95" s="273">
        <f>+$E$11</f>
        <v>1028</v>
      </c>
      <c r="N95" s="287">
        <f>+$F$11</f>
        <v>125.536</v>
      </c>
      <c r="O95" s="340"/>
      <c r="P95" s="235"/>
      <c r="Q95" s="235"/>
      <c r="R95" s="320"/>
      <c r="S95" s="239">
        <v>119530.6</v>
      </c>
    </row>
    <row r="96" spans="1:19" s="239" customFormat="1" ht="25.5">
      <c r="A96" s="286" t="s">
        <v>12</v>
      </c>
      <c r="B96" s="322">
        <f>+B90+B84+B78+B72+B66+B60+B54+B48+B42+B36+B30+B24+B18+B12</f>
        <v>415631</v>
      </c>
      <c r="C96" s="273">
        <v>50775</v>
      </c>
      <c r="D96" s="273">
        <v>49579</v>
      </c>
      <c r="E96" s="273">
        <v>1196</v>
      </c>
      <c r="F96" s="274">
        <v>148.979</v>
      </c>
      <c r="G96" s="273">
        <f>+H96+I96</f>
        <v>21103666</v>
      </c>
      <c r="H96" s="273">
        <f t="shared" si="14"/>
        <v>20606570</v>
      </c>
      <c r="I96" s="273">
        <f t="shared" si="14"/>
        <v>497096</v>
      </c>
      <c r="J96" s="275">
        <f t="shared" si="14"/>
        <v>61920.299999999996</v>
      </c>
      <c r="K96" s="273">
        <f>+$C$12</f>
        <v>50775</v>
      </c>
      <c r="L96" s="273">
        <f>+$D$12</f>
        <v>49579</v>
      </c>
      <c r="M96" s="273">
        <f>+$E$12</f>
        <v>1196</v>
      </c>
      <c r="N96" s="287">
        <f>+$F$12</f>
        <v>148.979</v>
      </c>
      <c r="O96" s="340"/>
      <c r="P96" s="235"/>
      <c r="Q96" s="235"/>
      <c r="R96" s="320"/>
      <c r="S96" s="239">
        <v>62935.2</v>
      </c>
    </row>
    <row r="97" spans="1:19" s="239" customFormat="1" ht="25.5">
      <c r="A97" s="286" t="s">
        <v>13</v>
      </c>
      <c r="B97" s="322">
        <f>+B91+B85+B79+B73+B67+B61+B55+B49+B43+B37+B31+B25+B19+B13</f>
        <v>15515</v>
      </c>
      <c r="C97" s="273">
        <v>43905</v>
      </c>
      <c r="D97" s="273">
        <v>43206</v>
      </c>
      <c r="E97" s="273">
        <v>699</v>
      </c>
      <c r="F97" s="274">
        <v>117.529</v>
      </c>
      <c r="G97" s="273">
        <f>+H97+I97</f>
        <v>681190</v>
      </c>
      <c r="H97" s="273">
        <f t="shared" si="14"/>
        <v>670343</v>
      </c>
      <c r="I97" s="273">
        <f t="shared" si="14"/>
        <v>10847</v>
      </c>
      <c r="J97" s="275">
        <f t="shared" si="14"/>
        <v>1823.4999999999995</v>
      </c>
      <c r="K97" s="273">
        <f>+$C$13</f>
        <v>43905</v>
      </c>
      <c r="L97" s="273">
        <f>+$D$13</f>
        <v>43206</v>
      </c>
      <c r="M97" s="273">
        <f>+$E$13</f>
        <v>699</v>
      </c>
      <c r="N97" s="287">
        <f>+$F$13</f>
        <v>117.529</v>
      </c>
      <c r="O97" s="340"/>
      <c r="P97" s="235"/>
      <c r="Q97" s="235"/>
      <c r="R97" s="320"/>
      <c r="S97" s="239">
        <v>2040.4</v>
      </c>
    </row>
    <row r="98" spans="1:18" s="239" customFormat="1" ht="26.25" thickBot="1">
      <c r="A98" s="291" t="s">
        <v>83</v>
      </c>
      <c r="B98" s="323">
        <f>+B92+B86+B80+B74+B68+B62+B56+B50+B44+B38+B32+B26+B20+B14</f>
        <v>5214</v>
      </c>
      <c r="C98" s="276">
        <v>186402</v>
      </c>
      <c r="D98" s="276">
        <v>185004</v>
      </c>
      <c r="E98" s="276">
        <v>1398</v>
      </c>
      <c r="F98" s="277">
        <v>652.691</v>
      </c>
      <c r="G98" s="273">
        <f>+H98+I98</f>
        <v>971900</v>
      </c>
      <c r="H98" s="273">
        <f t="shared" si="14"/>
        <v>964610</v>
      </c>
      <c r="I98" s="273">
        <f t="shared" si="14"/>
        <v>7290</v>
      </c>
      <c r="J98" s="275">
        <f t="shared" si="14"/>
        <v>3403.1000000000004</v>
      </c>
      <c r="K98" s="273">
        <f>+$C$14</f>
        <v>186402</v>
      </c>
      <c r="L98" s="273">
        <f>+$D$14</f>
        <v>185004</v>
      </c>
      <c r="M98" s="273">
        <f>+$E$14</f>
        <v>1398</v>
      </c>
      <c r="N98" s="287">
        <f>+$F$14</f>
        <v>652.691</v>
      </c>
      <c r="O98" s="340"/>
      <c r="P98" s="235"/>
      <c r="Q98" s="235"/>
      <c r="R98" s="320"/>
    </row>
    <row r="99" spans="1:19" s="240" customFormat="1" ht="28.5" thickBot="1">
      <c r="A99" s="281" t="s">
        <v>39</v>
      </c>
      <c r="B99" s="284">
        <f>ROUND(SUM(B94:B98),1)</f>
        <v>1618930.8</v>
      </c>
      <c r="C99" s="282"/>
      <c r="D99" s="282"/>
      <c r="E99" s="282"/>
      <c r="F99" s="283"/>
      <c r="G99" s="282">
        <f>ROUND(SUM(G94:G98),0)</f>
        <v>70417832</v>
      </c>
      <c r="H99" s="282">
        <f>ROUND(SUM(H94:H98),0)</f>
        <v>68862455</v>
      </c>
      <c r="I99" s="282">
        <f>ROUND(SUM(I94:I98),0)</f>
        <v>1555377</v>
      </c>
      <c r="J99" s="284">
        <f>ROUND(SUM(J94:J98),1)</f>
        <v>219718.1</v>
      </c>
      <c r="K99" s="282"/>
      <c r="L99" s="282"/>
      <c r="M99" s="282"/>
      <c r="N99" s="285"/>
      <c r="O99" s="293"/>
      <c r="P99" s="341"/>
      <c r="Q99" s="341"/>
      <c r="R99" s="321"/>
      <c r="S99" s="240">
        <v>222576.8</v>
      </c>
    </row>
    <row r="100" spans="7:10" ht="12.75">
      <c r="G100" s="47"/>
      <c r="H100" s="47"/>
      <c r="I100" s="47"/>
      <c r="J100" s="50"/>
    </row>
    <row r="101" ht="12.75" hidden="1">
      <c r="J101" s="241"/>
    </row>
    <row r="102" spans="7:10" ht="12.75">
      <c r="G102" s="50"/>
      <c r="H102" s="50"/>
      <c r="I102" s="50"/>
      <c r="J102" s="50"/>
    </row>
    <row r="103" ht="12.75">
      <c r="I103" s="47"/>
    </row>
    <row r="104" spans="2:11" ht="15.75">
      <c r="B104" s="356"/>
      <c r="C104" s="242"/>
      <c r="D104" s="242"/>
      <c r="E104" s="242"/>
      <c r="F104" s="242"/>
      <c r="G104" s="356"/>
      <c r="H104" s="53"/>
      <c r="I104" s="52"/>
      <c r="J104" s="52"/>
      <c r="K104" s="52"/>
    </row>
    <row r="105" spans="2:11" ht="12.75">
      <c r="B105" s="352"/>
      <c r="C105" s="212"/>
      <c r="D105" s="212"/>
      <c r="E105" s="212"/>
      <c r="F105" s="212"/>
      <c r="G105" s="352"/>
      <c r="H105" s="53"/>
      <c r="I105" s="53"/>
      <c r="J105" s="52"/>
      <c r="K105" s="52"/>
    </row>
    <row r="106" spans="2:11" ht="12.75">
      <c r="B106" s="352"/>
      <c r="C106" s="212"/>
      <c r="D106" s="212"/>
      <c r="E106" s="212"/>
      <c r="F106" s="212"/>
      <c r="G106" s="352"/>
      <c r="H106" s="54"/>
      <c r="I106" s="54"/>
      <c r="J106" s="54"/>
      <c r="K106" s="54"/>
    </row>
    <row r="107" spans="2:11" ht="15.75">
      <c r="B107" s="243"/>
      <c r="C107" s="243"/>
      <c r="D107" s="243"/>
      <c r="E107" s="243"/>
      <c r="F107" s="243"/>
      <c r="G107" s="244"/>
      <c r="H107" s="55"/>
      <c r="I107" s="55"/>
      <c r="J107" s="55"/>
      <c r="K107" s="245"/>
    </row>
    <row r="108" spans="2:11" ht="15.75">
      <c r="B108" s="243"/>
      <c r="C108" s="243"/>
      <c r="D108" s="243"/>
      <c r="E108" s="243"/>
      <c r="F108" s="243"/>
      <c r="G108" s="244"/>
      <c r="H108" s="55"/>
      <c r="I108" s="55"/>
      <c r="J108" s="55"/>
      <c r="K108" s="245"/>
    </row>
    <row r="109" spans="2:11" ht="15.75">
      <c r="B109" s="243"/>
      <c r="C109" s="243"/>
      <c r="D109" s="243"/>
      <c r="E109" s="243"/>
      <c r="F109" s="243"/>
      <c r="G109" s="244"/>
      <c r="H109" s="55"/>
      <c r="I109" s="55"/>
      <c r="J109" s="55"/>
      <c r="K109" s="245"/>
    </row>
    <row r="110" spans="2:11" ht="15.75">
      <c r="B110" s="243"/>
      <c r="C110" s="243"/>
      <c r="D110" s="243"/>
      <c r="E110" s="243"/>
      <c r="F110" s="243"/>
      <c r="G110" s="244"/>
      <c r="H110" s="55"/>
      <c r="I110" s="55"/>
      <c r="J110" s="55"/>
      <c r="K110" s="245"/>
    </row>
    <row r="111" spans="2:11" ht="38.25" customHeight="1">
      <c r="B111" s="242"/>
      <c r="C111" s="242"/>
      <c r="D111" s="242"/>
      <c r="E111" s="242"/>
      <c r="F111" s="242"/>
      <c r="G111" s="246"/>
      <c r="H111" s="57"/>
      <c r="I111" s="57"/>
      <c r="J111" s="57"/>
      <c r="K111" s="247"/>
    </row>
  </sheetData>
  <mergeCells count="2">
    <mergeCell ref="B104:B106"/>
    <mergeCell ref="G104:G106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300" verticalDpi="300" orientation="portrait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R47"/>
  <sheetViews>
    <sheetView workbookViewId="0" topLeftCell="A1">
      <selection activeCell="K10" sqref="K10"/>
    </sheetView>
  </sheetViews>
  <sheetFormatPr defaultColWidth="9.140625" defaultRowHeight="12.75"/>
  <cols>
    <col min="1" max="1" width="4.00390625" style="0" customWidth="1"/>
    <col min="2" max="2" width="21.8515625" style="0" customWidth="1"/>
    <col min="3" max="3" width="19.28125" style="0" bestFit="1" customWidth="1"/>
    <col min="4" max="4" width="14.8515625" style="0" customWidth="1"/>
    <col min="5" max="5" width="14.7109375" style="0" bestFit="1" customWidth="1"/>
    <col min="6" max="6" width="10.421875" style="0" customWidth="1"/>
    <col min="7" max="7" width="20.7109375" style="0" bestFit="1" customWidth="1"/>
    <col min="8" max="8" width="11.28125" style="0" customWidth="1"/>
    <col min="9" max="9" width="13.28125" style="0" bestFit="1" customWidth="1"/>
    <col min="10" max="10" width="12.8515625" style="0" customWidth="1"/>
    <col min="14" max="14" width="20.140625" style="0" bestFit="1" customWidth="1"/>
    <col min="15" max="15" width="11.28125" style="0" bestFit="1" customWidth="1"/>
    <col min="17" max="17" width="12.7109375" style="0" bestFit="1" customWidth="1"/>
  </cols>
  <sheetData>
    <row r="1" spans="1:10" ht="26.25">
      <c r="A1" s="1" t="s">
        <v>0</v>
      </c>
      <c r="J1" s="313" t="s">
        <v>84</v>
      </c>
    </row>
    <row r="2" ht="19.5">
      <c r="A2" s="3" t="s">
        <v>91</v>
      </c>
    </row>
    <row r="3" ht="23.25">
      <c r="J3" s="4" t="s">
        <v>40</v>
      </c>
    </row>
    <row r="5" spans="1:10" ht="19.5">
      <c r="A5" s="357" t="s">
        <v>89</v>
      </c>
      <c r="B5" s="358"/>
      <c r="C5" s="358"/>
      <c r="D5" s="358"/>
      <c r="E5" s="358"/>
      <c r="F5" s="358"/>
      <c r="G5" s="358"/>
      <c r="H5" s="358"/>
      <c r="I5" s="358"/>
      <c r="J5" s="358"/>
    </row>
    <row r="6" spans="1:10" ht="22.5" customHeight="1" thickBot="1">
      <c r="A6" s="32"/>
      <c r="B6" s="32"/>
      <c r="C6" s="32"/>
      <c r="D6" s="32"/>
      <c r="E6" s="32"/>
      <c r="F6" s="32"/>
      <c r="G6" s="32"/>
      <c r="H6" s="32"/>
      <c r="I6" s="63" t="s">
        <v>41</v>
      </c>
      <c r="J6" s="32"/>
    </row>
    <row r="7" spans="1:10" ht="16.5" thickBot="1">
      <c r="A7" s="64"/>
      <c r="B7" s="36"/>
      <c r="C7" s="65" t="s">
        <v>42</v>
      </c>
      <c r="D7" s="66"/>
      <c r="E7" s="66"/>
      <c r="F7" s="66"/>
      <c r="G7" s="65" t="s">
        <v>43</v>
      </c>
      <c r="H7" s="66"/>
      <c r="I7" s="67"/>
      <c r="J7" s="68" t="s">
        <v>44</v>
      </c>
    </row>
    <row r="8" spans="1:17" ht="16.5" thickBot="1">
      <c r="A8" s="69"/>
      <c r="B8" s="70" t="s">
        <v>3</v>
      </c>
      <c r="C8" s="71" t="s">
        <v>31</v>
      </c>
      <c r="D8" s="72" t="s">
        <v>47</v>
      </c>
      <c r="E8" s="65" t="s">
        <v>48</v>
      </c>
      <c r="F8" s="67"/>
      <c r="G8" s="73" t="s">
        <v>49</v>
      </c>
      <c r="H8" s="72" t="s">
        <v>50</v>
      </c>
      <c r="I8" s="74"/>
      <c r="J8" s="72" t="s">
        <v>51</v>
      </c>
      <c r="N8" s="83"/>
      <c r="O8" s="71"/>
      <c r="P8" s="71"/>
      <c r="Q8" s="56"/>
    </row>
    <row r="9" spans="1:17" ht="15.75">
      <c r="A9" s="69"/>
      <c r="B9" s="70"/>
      <c r="C9" s="71" t="s">
        <v>35</v>
      </c>
      <c r="D9" s="197" t="s">
        <v>35</v>
      </c>
      <c r="E9" s="83" t="s">
        <v>55</v>
      </c>
      <c r="F9" s="74" t="s">
        <v>56</v>
      </c>
      <c r="G9" s="73" t="s">
        <v>57</v>
      </c>
      <c r="H9" s="197" t="s">
        <v>58</v>
      </c>
      <c r="I9" s="197" t="s">
        <v>33</v>
      </c>
      <c r="J9" s="197" t="s">
        <v>59</v>
      </c>
      <c r="N9" s="83"/>
      <c r="O9" s="71"/>
      <c r="P9" s="71"/>
      <c r="Q9" s="56"/>
    </row>
    <row r="10" spans="1:17" ht="15.75">
      <c r="A10" s="332">
        <v>1</v>
      </c>
      <c r="B10" s="329" t="s">
        <v>14</v>
      </c>
      <c r="C10" s="327">
        <v>7008978</v>
      </c>
      <c r="D10" s="206">
        <v>5003984</v>
      </c>
      <c r="E10" s="206">
        <v>4931655</v>
      </c>
      <c r="F10" s="206">
        <v>72329</v>
      </c>
      <c r="G10" s="206">
        <v>1751394</v>
      </c>
      <c r="H10" s="206">
        <v>98633</v>
      </c>
      <c r="I10" s="206">
        <v>154967</v>
      </c>
      <c r="J10" s="248">
        <f>'[2]Tab č.2 - nezaokr.'!J15</f>
        <v>21837</v>
      </c>
      <c r="N10" s="83"/>
      <c r="O10" s="83"/>
      <c r="P10" s="83"/>
      <c r="Q10" s="56"/>
    </row>
    <row r="11" spans="1:17" ht="15.75">
      <c r="A11" s="332">
        <v>2</v>
      </c>
      <c r="B11" s="329" t="s">
        <v>64</v>
      </c>
      <c r="C11" s="327">
        <v>7396690</v>
      </c>
      <c r="D11" s="206">
        <v>5281006</v>
      </c>
      <c r="E11" s="206">
        <v>5226832</v>
      </c>
      <c r="F11" s="206">
        <v>54174</v>
      </c>
      <c r="G11" s="206">
        <v>1848352</v>
      </c>
      <c r="H11" s="206">
        <v>104537</v>
      </c>
      <c r="I11" s="206">
        <v>162795</v>
      </c>
      <c r="J11" s="248">
        <f>'[2]Tab č.2 - nezaokr.'!J21</f>
        <v>23191.4</v>
      </c>
      <c r="N11" s="83"/>
      <c r="O11" s="83"/>
      <c r="P11" s="83"/>
      <c r="Q11" s="56"/>
    </row>
    <row r="12" spans="1:17" ht="15.75">
      <c r="A12" s="332">
        <v>3</v>
      </c>
      <c r="B12" s="329" t="s">
        <v>16</v>
      </c>
      <c r="C12" s="327">
        <v>4571454</v>
      </c>
      <c r="D12" s="206">
        <v>3263766</v>
      </c>
      <c r="E12" s="206">
        <v>3231161</v>
      </c>
      <c r="F12" s="206">
        <v>32605</v>
      </c>
      <c r="G12" s="206">
        <v>1142319</v>
      </c>
      <c r="H12" s="206">
        <v>64623</v>
      </c>
      <c r="I12" s="206">
        <v>100746</v>
      </c>
      <c r="J12" s="248">
        <f>'[2]Tab č.2 - nezaokr.'!J27</f>
        <v>14234.9</v>
      </c>
      <c r="N12" s="83"/>
      <c r="O12" s="84"/>
      <c r="P12" s="71"/>
      <c r="Q12" s="56"/>
    </row>
    <row r="13" spans="1:17" ht="15.75">
      <c r="A13" s="332">
        <v>4</v>
      </c>
      <c r="B13" s="329" t="s">
        <v>17</v>
      </c>
      <c r="C13" s="327">
        <v>3703276</v>
      </c>
      <c r="D13" s="206">
        <v>2643785</v>
      </c>
      <c r="E13" s="206">
        <v>2624567</v>
      </c>
      <c r="F13" s="206">
        <v>19218</v>
      </c>
      <c r="G13" s="206">
        <v>925325</v>
      </c>
      <c r="H13" s="206">
        <v>52491</v>
      </c>
      <c r="I13" s="206">
        <v>81675</v>
      </c>
      <c r="J13" s="248">
        <f>'[2]Tab č.2 - nezaokr.'!J33</f>
        <v>11561.4</v>
      </c>
      <c r="N13" s="83"/>
      <c r="O13" s="84"/>
      <c r="P13" s="71"/>
      <c r="Q13" s="56"/>
    </row>
    <row r="14" spans="1:18" ht="15.75">
      <c r="A14" s="332">
        <v>5</v>
      </c>
      <c r="B14" s="329" t="s">
        <v>18</v>
      </c>
      <c r="C14" s="327">
        <v>2137211</v>
      </c>
      <c r="D14" s="206">
        <v>1525811</v>
      </c>
      <c r="E14" s="206">
        <v>1511226</v>
      </c>
      <c r="F14" s="206">
        <v>14585</v>
      </c>
      <c r="G14" s="206">
        <v>534033</v>
      </c>
      <c r="H14" s="206">
        <v>30225</v>
      </c>
      <c r="I14" s="206">
        <v>47142</v>
      </c>
      <c r="J14" s="248">
        <f>'[2]Tab č.2 - nezaokr.'!J39</f>
        <v>6672.3</v>
      </c>
      <c r="N14" s="83"/>
      <c r="O14" s="84"/>
      <c r="P14" s="85"/>
      <c r="Q14" s="56"/>
      <c r="R14" s="86"/>
    </row>
    <row r="15" spans="1:17" ht="15.75">
      <c r="A15" s="332">
        <v>6</v>
      </c>
      <c r="B15" s="329" t="s">
        <v>19</v>
      </c>
      <c r="C15" s="327">
        <v>5886156</v>
      </c>
      <c r="D15" s="206">
        <v>4202411</v>
      </c>
      <c r="E15" s="206">
        <v>4159002</v>
      </c>
      <c r="F15" s="206">
        <v>43409</v>
      </c>
      <c r="G15" s="206">
        <v>1470844</v>
      </c>
      <c r="H15" s="206">
        <v>83180</v>
      </c>
      <c r="I15" s="206">
        <v>129721</v>
      </c>
      <c r="J15" s="248">
        <f>'[2]Tab č.2 - nezaokr.'!J45</f>
        <v>18363.1</v>
      </c>
      <c r="N15" s="83"/>
      <c r="O15" s="87"/>
      <c r="P15" s="71"/>
      <c r="Q15" s="58"/>
    </row>
    <row r="16" spans="1:17" ht="15.75">
      <c r="A16" s="332">
        <v>7</v>
      </c>
      <c r="B16" s="329" t="s">
        <v>20</v>
      </c>
      <c r="C16" s="327">
        <v>3041194</v>
      </c>
      <c r="D16" s="206">
        <v>2171422</v>
      </c>
      <c r="E16" s="206">
        <v>2147555</v>
      </c>
      <c r="F16" s="206">
        <v>23867</v>
      </c>
      <c r="G16" s="206">
        <v>759997</v>
      </c>
      <c r="H16" s="206">
        <v>42951</v>
      </c>
      <c r="I16" s="206">
        <v>66824</v>
      </c>
      <c r="J16" s="248">
        <f>'[2]Tab č.2 - nezaokr.'!J51</f>
        <v>9518.3</v>
      </c>
      <c r="N16" s="85"/>
      <c r="O16" s="85"/>
      <c r="P16" s="85"/>
      <c r="Q16" s="85"/>
    </row>
    <row r="17" spans="1:10" ht="15.75">
      <c r="A17" s="332">
        <v>8</v>
      </c>
      <c r="B17" s="329" t="s">
        <v>77</v>
      </c>
      <c r="C17" s="327">
        <v>3951369</v>
      </c>
      <c r="D17" s="206">
        <v>2821212</v>
      </c>
      <c r="E17" s="206">
        <v>2782803</v>
      </c>
      <c r="F17" s="206">
        <v>38409</v>
      </c>
      <c r="G17" s="206">
        <v>987424</v>
      </c>
      <c r="H17" s="206">
        <v>55656</v>
      </c>
      <c r="I17" s="206">
        <v>87077</v>
      </c>
      <c r="J17" s="248">
        <f>'[2]Tab č.2 - nezaokr.'!J57</f>
        <v>12335.9</v>
      </c>
    </row>
    <row r="18" spans="1:10" ht="15.75">
      <c r="A18" s="332">
        <v>9</v>
      </c>
      <c r="B18" s="329" t="s">
        <v>22</v>
      </c>
      <c r="C18" s="327">
        <v>3701311</v>
      </c>
      <c r="D18" s="206">
        <v>2642594</v>
      </c>
      <c r="E18" s="206">
        <v>2613355</v>
      </c>
      <c r="F18" s="206">
        <v>29239</v>
      </c>
      <c r="G18" s="206">
        <v>924908</v>
      </c>
      <c r="H18" s="206">
        <v>52267</v>
      </c>
      <c r="I18" s="206">
        <v>81542</v>
      </c>
      <c r="J18" s="248">
        <f>'[2]Tab č.2 - nezaokr.'!J63</f>
        <v>11557.4</v>
      </c>
    </row>
    <row r="19" spans="1:10" ht="15.75">
      <c r="A19" s="332">
        <v>10</v>
      </c>
      <c r="B19" s="329" t="s">
        <v>66</v>
      </c>
      <c r="C19" s="327">
        <v>3687709</v>
      </c>
      <c r="D19" s="206">
        <v>2632686</v>
      </c>
      <c r="E19" s="206">
        <v>2597726</v>
      </c>
      <c r="F19" s="206">
        <v>34960</v>
      </c>
      <c r="G19" s="206">
        <v>921439</v>
      </c>
      <c r="H19" s="206">
        <v>51955</v>
      </c>
      <c r="I19" s="206">
        <v>81629</v>
      </c>
      <c r="J19" s="248">
        <f>'[2]Tab č.2 - nezaokr.'!J69</f>
        <v>11498.6</v>
      </c>
    </row>
    <row r="20" spans="1:10" ht="15.75">
      <c r="A20" s="332">
        <v>11</v>
      </c>
      <c r="B20" s="330" t="s">
        <v>67</v>
      </c>
      <c r="C20" s="327">
        <v>7731865</v>
      </c>
      <c r="D20" s="206">
        <v>5519620</v>
      </c>
      <c r="E20" s="206">
        <v>5459066</v>
      </c>
      <c r="F20" s="206">
        <v>60554</v>
      </c>
      <c r="G20" s="206">
        <v>1931867</v>
      </c>
      <c r="H20" s="206">
        <v>109181</v>
      </c>
      <c r="I20" s="206">
        <v>171197</v>
      </c>
      <c r="J20" s="248">
        <f>'[2]Tab č.2 - nezaokr.'!J75</f>
        <v>24101.5</v>
      </c>
    </row>
    <row r="21" spans="1:10" ht="15.75">
      <c r="A21" s="332">
        <v>12</v>
      </c>
      <c r="B21" s="329" t="s">
        <v>25</v>
      </c>
      <c r="C21" s="327">
        <v>4533601</v>
      </c>
      <c r="D21" s="206">
        <v>3236681</v>
      </c>
      <c r="E21" s="206">
        <v>3199990</v>
      </c>
      <c r="F21" s="206">
        <v>36691</v>
      </c>
      <c r="G21" s="206">
        <v>1132838</v>
      </c>
      <c r="H21" s="206">
        <v>64000</v>
      </c>
      <c r="I21" s="206">
        <v>100082</v>
      </c>
      <c r="J21" s="248">
        <f>'[2]Tab č.2 - nezaokr.'!J81</f>
        <v>14149</v>
      </c>
    </row>
    <row r="22" spans="1:10" ht="15.75">
      <c r="A22" s="332">
        <v>13</v>
      </c>
      <c r="B22" s="329" t="s">
        <v>69</v>
      </c>
      <c r="C22" s="327">
        <v>4198239</v>
      </c>
      <c r="D22" s="206">
        <v>2997170</v>
      </c>
      <c r="E22" s="206">
        <v>2959685</v>
      </c>
      <c r="F22" s="206">
        <v>37485</v>
      </c>
      <c r="G22" s="206">
        <v>1049009</v>
      </c>
      <c r="H22" s="206">
        <v>59194</v>
      </c>
      <c r="I22" s="206">
        <v>92866</v>
      </c>
      <c r="J22" s="248">
        <f>'[2]Tab č.2 - nezaokr.'!J87</f>
        <v>13088.3</v>
      </c>
    </row>
    <row r="23" spans="1:10" ht="16.5" thickBot="1">
      <c r="A23" s="333">
        <v>14</v>
      </c>
      <c r="B23" s="331" t="s">
        <v>78</v>
      </c>
      <c r="C23" s="328">
        <v>8868779</v>
      </c>
      <c r="D23" s="249">
        <v>6330426</v>
      </c>
      <c r="E23" s="249">
        <v>6279469</v>
      </c>
      <c r="F23" s="249">
        <v>50957</v>
      </c>
      <c r="G23" s="249">
        <v>2215650</v>
      </c>
      <c r="H23" s="249">
        <v>125589</v>
      </c>
      <c r="I23" s="249">
        <v>197114</v>
      </c>
      <c r="J23" s="250">
        <f>'[2]Tab č.2 - nezaokr.'!J93</f>
        <v>27609</v>
      </c>
    </row>
    <row r="24" spans="1:10" ht="16.5" thickBot="1">
      <c r="A24" s="198"/>
      <c r="B24" s="75"/>
      <c r="C24" s="57"/>
      <c r="D24" s="57"/>
      <c r="E24" s="57"/>
      <c r="F24" s="57"/>
      <c r="G24" s="57"/>
      <c r="H24" s="57"/>
      <c r="I24" s="57"/>
      <c r="J24" s="342"/>
    </row>
    <row r="25" spans="1:10" ht="16.5" thickBot="1">
      <c r="A25" s="65"/>
      <c r="B25" s="196" t="s">
        <v>39</v>
      </c>
      <c r="C25" s="251">
        <v>70417832</v>
      </c>
      <c r="D25" s="207">
        <v>50272574</v>
      </c>
      <c r="E25" s="207">
        <v>49724092</v>
      </c>
      <c r="F25" s="207">
        <v>548482</v>
      </c>
      <c r="G25" s="207">
        <v>17595399</v>
      </c>
      <c r="H25" s="207">
        <v>994482</v>
      </c>
      <c r="I25" s="207">
        <v>1555377</v>
      </c>
      <c r="J25" s="252">
        <v>219718.1</v>
      </c>
    </row>
    <row r="26" ht="12.75">
      <c r="D26" s="86"/>
    </row>
    <row r="27" spans="2:11" ht="15">
      <c r="B27" s="199"/>
      <c r="C27" s="83"/>
      <c r="D27" s="326"/>
      <c r="E27" s="83"/>
      <c r="F27" s="83"/>
      <c r="G27" s="83"/>
      <c r="H27" s="83"/>
      <c r="I27" s="83"/>
      <c r="J27" s="83"/>
      <c r="K27" s="85"/>
    </row>
    <row r="28" spans="2:11" ht="15.75">
      <c r="B28" s="200"/>
      <c r="C28" s="71"/>
      <c r="D28" s="71"/>
      <c r="E28" s="83"/>
      <c r="F28" s="83"/>
      <c r="G28" s="71"/>
      <c r="H28" s="71"/>
      <c r="I28" s="83"/>
      <c r="J28" s="71"/>
      <c r="K28" s="85"/>
    </row>
    <row r="29" spans="2:11" ht="15.75">
      <c r="B29" s="200"/>
      <c r="C29" s="71"/>
      <c r="D29" s="71"/>
      <c r="E29" s="83"/>
      <c r="F29" s="83"/>
      <c r="G29" s="71"/>
      <c r="H29" s="71"/>
      <c r="I29" s="71"/>
      <c r="J29" s="71"/>
      <c r="K29" s="85"/>
    </row>
    <row r="30" spans="2:11" ht="15.75">
      <c r="B30" s="200"/>
      <c r="C30" s="201"/>
      <c r="D30" s="56"/>
      <c r="E30" s="56"/>
      <c r="F30" s="56"/>
      <c r="G30" s="56"/>
      <c r="H30" s="56"/>
      <c r="I30" s="202"/>
      <c r="J30" s="203"/>
      <c r="K30" s="85"/>
    </row>
    <row r="31" spans="2:11" ht="15.75">
      <c r="B31" s="200"/>
      <c r="C31" s="201"/>
      <c r="D31" s="56"/>
      <c r="E31" s="56"/>
      <c r="F31" s="56"/>
      <c r="G31" s="56"/>
      <c r="H31" s="56"/>
      <c r="I31" s="202"/>
      <c r="J31" s="203"/>
      <c r="K31" s="85"/>
    </row>
    <row r="32" spans="2:11" ht="15.75">
      <c r="B32" s="200"/>
      <c r="C32" s="201"/>
      <c r="D32" s="56"/>
      <c r="E32" s="56"/>
      <c r="F32" s="56"/>
      <c r="G32" s="56"/>
      <c r="H32" s="56"/>
      <c r="I32" s="202"/>
      <c r="J32" s="203"/>
      <c r="K32" s="85"/>
    </row>
    <row r="33" spans="2:11" ht="15.75">
      <c r="B33" s="200"/>
      <c r="C33" s="201"/>
      <c r="D33" s="56"/>
      <c r="E33" s="56"/>
      <c r="F33" s="56"/>
      <c r="G33" s="56"/>
      <c r="H33" s="56"/>
      <c r="I33" s="202"/>
      <c r="J33" s="203"/>
      <c r="K33" s="85"/>
    </row>
    <row r="34" spans="2:11" ht="15.75">
      <c r="B34" s="200"/>
      <c r="C34" s="201"/>
      <c r="D34" s="56"/>
      <c r="E34" s="56"/>
      <c r="F34" s="56"/>
      <c r="G34" s="56"/>
      <c r="H34" s="56"/>
      <c r="I34" s="202"/>
      <c r="J34" s="203"/>
      <c r="K34" s="85"/>
    </row>
    <row r="35" spans="2:11" ht="15.75">
      <c r="B35" s="200"/>
      <c r="C35" s="201"/>
      <c r="D35" s="56"/>
      <c r="E35" s="56"/>
      <c r="F35" s="56"/>
      <c r="G35" s="56"/>
      <c r="H35" s="56"/>
      <c r="I35" s="202"/>
      <c r="J35" s="203"/>
      <c r="K35" s="85"/>
    </row>
    <row r="36" spans="2:11" ht="15.75">
      <c r="B36" s="200"/>
      <c r="C36" s="201"/>
      <c r="D36" s="56"/>
      <c r="E36" s="56"/>
      <c r="F36" s="56"/>
      <c r="G36" s="56"/>
      <c r="H36" s="56"/>
      <c r="I36" s="202"/>
      <c r="J36" s="203"/>
      <c r="K36" s="85"/>
    </row>
    <row r="37" spans="2:11" ht="15.75">
      <c r="B37" s="200"/>
      <c r="C37" s="201"/>
      <c r="D37" s="56"/>
      <c r="E37" s="56"/>
      <c r="F37" s="56"/>
      <c r="G37" s="56"/>
      <c r="H37" s="56"/>
      <c r="I37" s="202"/>
      <c r="J37" s="203"/>
      <c r="K37" s="85"/>
    </row>
    <row r="38" spans="2:11" ht="15.75">
      <c r="B38" s="200"/>
      <c r="C38" s="201"/>
      <c r="D38" s="56"/>
      <c r="E38" s="56"/>
      <c r="F38" s="56"/>
      <c r="G38" s="56"/>
      <c r="H38" s="56"/>
      <c r="I38" s="202"/>
      <c r="J38" s="203"/>
      <c r="K38" s="85"/>
    </row>
    <row r="39" spans="2:11" ht="15.75">
      <c r="B39" s="200"/>
      <c r="C39" s="201"/>
      <c r="D39" s="56"/>
      <c r="E39" s="56"/>
      <c r="F39" s="56"/>
      <c r="G39" s="56"/>
      <c r="H39" s="56"/>
      <c r="I39" s="202"/>
      <c r="J39" s="203"/>
      <c r="K39" s="85"/>
    </row>
    <row r="40" spans="2:11" ht="15.75">
      <c r="B40" s="204"/>
      <c r="C40" s="201"/>
      <c r="D40" s="56"/>
      <c r="E40" s="56"/>
      <c r="F40" s="56"/>
      <c r="G40" s="56"/>
      <c r="H40" s="56"/>
      <c r="I40" s="202"/>
      <c r="J40" s="203"/>
      <c r="K40" s="85"/>
    </row>
    <row r="41" spans="2:11" ht="15.75">
      <c r="B41" s="200"/>
      <c r="C41" s="201"/>
      <c r="D41" s="56"/>
      <c r="E41" s="56"/>
      <c r="F41" s="56"/>
      <c r="G41" s="56"/>
      <c r="H41" s="56"/>
      <c r="I41" s="201"/>
      <c r="J41" s="203"/>
      <c r="K41" s="85"/>
    </row>
    <row r="42" spans="2:11" ht="15.75">
      <c r="B42" s="200"/>
      <c r="C42" s="201"/>
      <c r="D42" s="56"/>
      <c r="E42" s="56"/>
      <c r="F42" s="56"/>
      <c r="G42" s="56"/>
      <c r="H42" s="56"/>
      <c r="I42" s="201"/>
      <c r="J42" s="203"/>
      <c r="K42" s="85"/>
    </row>
    <row r="43" spans="2:11" ht="15.75">
      <c r="B43" s="200"/>
      <c r="C43" s="201"/>
      <c r="D43" s="56"/>
      <c r="E43" s="56"/>
      <c r="F43" s="56"/>
      <c r="G43" s="56"/>
      <c r="H43" s="56"/>
      <c r="I43" s="201"/>
      <c r="J43" s="203"/>
      <c r="K43" s="85"/>
    </row>
    <row r="44" spans="2:11" ht="15.75">
      <c r="B44" s="204"/>
      <c r="C44" s="201"/>
      <c r="D44" s="56"/>
      <c r="E44" s="56"/>
      <c r="F44" s="56"/>
      <c r="G44" s="56"/>
      <c r="H44" s="56"/>
      <c r="I44" s="201"/>
      <c r="J44" s="203"/>
      <c r="K44" s="85"/>
    </row>
    <row r="45" spans="2:11" ht="12.75">
      <c r="B45" s="85"/>
      <c r="C45" s="85"/>
      <c r="D45" s="85"/>
      <c r="E45" s="85"/>
      <c r="F45" s="85"/>
      <c r="G45" s="85"/>
      <c r="H45" s="85"/>
      <c r="I45" s="85"/>
      <c r="J45" s="85"/>
      <c r="K45" s="85"/>
    </row>
    <row r="46" spans="2:11" ht="12.75">
      <c r="B46" s="85"/>
      <c r="C46" s="205"/>
      <c r="D46" s="205"/>
      <c r="E46" s="205"/>
      <c r="F46" s="205"/>
      <c r="G46" s="205"/>
      <c r="H46" s="205"/>
      <c r="I46" s="205"/>
      <c r="J46" s="205"/>
      <c r="K46" s="85"/>
    </row>
    <row r="47" spans="2:11" ht="12.75">
      <c r="B47" s="85"/>
      <c r="C47" s="85"/>
      <c r="D47" s="85"/>
      <c r="E47" s="85"/>
      <c r="F47" s="85"/>
      <c r="G47" s="85"/>
      <c r="H47" s="85"/>
      <c r="I47" s="85"/>
      <c r="J47" s="85"/>
      <c r="K47" s="85"/>
    </row>
  </sheetData>
  <mergeCells count="1">
    <mergeCell ref="A5:J5"/>
  </mergeCells>
  <printOptions/>
  <pageMargins left="0.5118110236220472" right="0" top="0" bottom="0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G133"/>
  <sheetViews>
    <sheetView zoomScale="75" zoomScaleNormal="75" workbookViewId="0" topLeftCell="A1">
      <selection activeCell="N13" sqref="N13"/>
    </sheetView>
  </sheetViews>
  <sheetFormatPr defaultColWidth="9.140625" defaultRowHeight="12.75"/>
  <cols>
    <col min="1" max="1" width="4.421875" style="32" customWidth="1"/>
    <col min="2" max="2" width="21.140625" style="32" customWidth="1"/>
    <col min="3" max="3" width="17.421875" style="32" customWidth="1"/>
    <col min="4" max="10" width="17.7109375" style="32" customWidth="1"/>
    <col min="11" max="11" width="26.8515625" style="32" customWidth="1"/>
    <col min="12" max="12" width="4.57421875" style="32" customWidth="1"/>
    <col min="13" max="13" width="19.7109375" style="32" customWidth="1"/>
    <col min="14" max="14" width="19.140625" style="32" customWidth="1"/>
    <col min="15" max="15" width="19.7109375" style="32" customWidth="1"/>
    <col min="16" max="16" width="22.421875" style="32" customWidth="1"/>
    <col min="17" max="21" width="19.7109375" style="32" customWidth="1"/>
    <col min="22" max="22" width="1.1484375" style="32" customWidth="1"/>
    <col min="23" max="23" width="6.7109375" style="32" customWidth="1"/>
    <col min="24" max="24" width="14.140625" style="32" customWidth="1"/>
    <col min="25" max="25" width="4.8515625" style="32" customWidth="1"/>
    <col min="26" max="26" width="19.421875" style="32" bestFit="1" customWidth="1"/>
    <col min="27" max="27" width="15.8515625" style="32" bestFit="1" customWidth="1"/>
    <col min="28" max="28" width="15.421875" style="32" bestFit="1" customWidth="1"/>
    <col min="29" max="29" width="20.28125" style="32" bestFit="1" customWidth="1"/>
    <col min="30" max="30" width="20.140625" style="32" bestFit="1" customWidth="1"/>
    <col min="31" max="31" width="12.140625" style="32" customWidth="1"/>
    <col min="32" max="16384" width="9.140625" style="32" customWidth="1"/>
  </cols>
  <sheetData>
    <row r="1" ht="22.5" customHeight="1">
      <c r="A1" s="1" t="s">
        <v>0</v>
      </c>
    </row>
    <row r="2" spans="1:21" ht="37.5">
      <c r="A2" s="3" t="s">
        <v>96</v>
      </c>
      <c r="U2" s="312" t="s">
        <v>84</v>
      </c>
    </row>
    <row r="3" ht="19.5">
      <c r="A3" s="3"/>
    </row>
    <row r="4" spans="2:32" ht="37.5">
      <c r="B4" s="184" t="s">
        <v>88</v>
      </c>
      <c r="U4" s="88" t="s">
        <v>72</v>
      </c>
      <c r="AF4" s="4"/>
    </row>
    <row r="10" spans="12:21" ht="13.5" thickBot="1">
      <c r="L10"/>
      <c r="Q10"/>
      <c r="R10"/>
      <c r="S10"/>
      <c r="T10"/>
      <c r="U10"/>
    </row>
    <row r="11" spans="2:21" ht="38.25" customHeight="1" thickBot="1">
      <c r="B11" s="185" t="s">
        <v>89</v>
      </c>
      <c r="C11" s="60"/>
      <c r="D11" s="60"/>
      <c r="E11" s="59"/>
      <c r="F11" s="60"/>
      <c r="G11" s="60"/>
      <c r="H11" s="62"/>
      <c r="I11" s="62"/>
      <c r="J11" s="62"/>
      <c r="L11"/>
      <c r="M11" s="185" t="s">
        <v>97</v>
      </c>
      <c r="N11" s="93"/>
      <c r="O11" s="93"/>
      <c r="P11" s="94"/>
      <c r="Q11" s="345"/>
      <c r="R11" s="345"/>
      <c r="S11" s="345"/>
      <c r="T11" s="346"/>
      <c r="U11"/>
    </row>
    <row r="12" spans="2:21" ht="30.75">
      <c r="B12" s="186"/>
      <c r="C12" s="34"/>
      <c r="D12" s="34"/>
      <c r="E12" s="51"/>
      <c r="F12" s="34"/>
      <c r="G12" s="34"/>
      <c r="H12" s="34"/>
      <c r="I12" s="34"/>
      <c r="J12" s="34"/>
      <c r="L12"/>
      <c r="M12" s="186"/>
      <c r="N12" s="192"/>
      <c r="O12" s="192"/>
      <c r="P12" s="192"/>
      <c r="Q12"/>
      <c r="R12"/>
      <c r="S12"/>
      <c r="T12"/>
      <c r="U12"/>
    </row>
    <row r="13" spans="9:21" ht="16.5" thickBot="1">
      <c r="I13" s="193" t="s">
        <v>74</v>
      </c>
      <c r="L13"/>
      <c r="M13"/>
      <c r="N13"/>
      <c r="O13"/>
      <c r="P13"/>
      <c r="Q13"/>
      <c r="R13"/>
      <c r="S13"/>
      <c r="T13" s="193" t="s">
        <v>74</v>
      </c>
      <c r="U13"/>
    </row>
    <row r="14" spans="1:21" s="140" customFormat="1" ht="20.25" thickBot="1">
      <c r="A14" s="134"/>
      <c r="B14" s="135"/>
      <c r="C14" s="136" t="s">
        <v>42</v>
      </c>
      <c r="D14" s="137"/>
      <c r="E14" s="137"/>
      <c r="F14" s="137"/>
      <c r="G14" s="136" t="s">
        <v>43</v>
      </c>
      <c r="H14" s="137"/>
      <c r="I14" s="138"/>
      <c r="J14" s="139" t="s">
        <v>44</v>
      </c>
      <c r="L14" s="95"/>
      <c r="M14" s="96"/>
      <c r="N14" s="97" t="s">
        <v>45</v>
      </c>
      <c r="O14" s="98"/>
      <c r="P14" s="99"/>
      <c r="Q14" s="99"/>
      <c r="R14" s="141" t="s">
        <v>43</v>
      </c>
      <c r="S14" s="142"/>
      <c r="T14" s="143"/>
      <c r="U14" s="144" t="s">
        <v>46</v>
      </c>
    </row>
    <row r="15" spans="1:21" s="140" customFormat="1" ht="20.25" thickBot="1">
      <c r="A15" s="145"/>
      <c r="B15" s="146" t="s">
        <v>3</v>
      </c>
      <c r="C15" s="147" t="s">
        <v>31</v>
      </c>
      <c r="D15" s="148" t="s">
        <v>47</v>
      </c>
      <c r="E15" s="136" t="s">
        <v>48</v>
      </c>
      <c r="F15" s="138"/>
      <c r="G15" s="149" t="s">
        <v>49</v>
      </c>
      <c r="H15" s="148" t="s">
        <v>50</v>
      </c>
      <c r="I15" s="144"/>
      <c r="J15" s="148" t="s">
        <v>51</v>
      </c>
      <c r="L15" s="105" t="s">
        <v>52</v>
      </c>
      <c r="M15" s="106" t="s">
        <v>3</v>
      </c>
      <c r="N15" s="150" t="s">
        <v>31</v>
      </c>
      <c r="O15" s="151" t="s">
        <v>53</v>
      </c>
      <c r="P15" s="152" t="s">
        <v>48</v>
      </c>
      <c r="Q15" s="153"/>
      <c r="R15" s="8" t="s">
        <v>50</v>
      </c>
      <c r="S15" s="8" t="s">
        <v>50</v>
      </c>
      <c r="T15" s="8"/>
      <c r="U15" s="154" t="s">
        <v>54</v>
      </c>
    </row>
    <row r="16" spans="1:21" s="140" customFormat="1" ht="20.25" thickBot="1">
      <c r="A16" s="155"/>
      <c r="B16" s="156"/>
      <c r="C16" s="157" t="s">
        <v>35</v>
      </c>
      <c r="D16" s="158" t="s">
        <v>35</v>
      </c>
      <c r="E16" s="159" t="s">
        <v>55</v>
      </c>
      <c r="F16" s="160" t="s">
        <v>56</v>
      </c>
      <c r="G16" s="161" t="s">
        <v>57</v>
      </c>
      <c r="H16" s="162" t="s">
        <v>58</v>
      </c>
      <c r="I16" s="162" t="s">
        <v>33</v>
      </c>
      <c r="J16" s="162" t="s">
        <v>59</v>
      </c>
      <c r="L16" s="113" t="s">
        <v>60</v>
      </c>
      <c r="M16" s="114"/>
      <c r="N16" s="10" t="s">
        <v>61</v>
      </c>
      <c r="O16" s="11" t="s">
        <v>61</v>
      </c>
      <c r="P16" s="11" t="s">
        <v>55</v>
      </c>
      <c r="Q16" s="163" t="s">
        <v>56</v>
      </c>
      <c r="R16" s="10" t="s">
        <v>62</v>
      </c>
      <c r="S16" s="10" t="s">
        <v>58</v>
      </c>
      <c r="T16" s="10" t="s">
        <v>33</v>
      </c>
      <c r="U16" s="164" t="s">
        <v>63</v>
      </c>
    </row>
    <row r="17" spans="1:21" s="140" customFormat="1" ht="20.25" thickBot="1">
      <c r="A17" s="139">
        <v>1</v>
      </c>
      <c r="B17" s="165" t="s">
        <v>14</v>
      </c>
      <c r="C17" s="253">
        <v>7008978</v>
      </c>
      <c r="D17" s="254">
        <v>5003984</v>
      </c>
      <c r="E17" s="255">
        <v>4931655</v>
      </c>
      <c r="F17" s="254">
        <v>72329</v>
      </c>
      <c r="G17" s="253">
        <v>1751394</v>
      </c>
      <c r="H17" s="254">
        <v>98633</v>
      </c>
      <c r="I17" s="254">
        <v>154967</v>
      </c>
      <c r="J17" s="256">
        <v>21837</v>
      </c>
      <c r="K17" s="166"/>
      <c r="L17" s="119">
        <v>1</v>
      </c>
      <c r="M17" s="120" t="s">
        <v>14</v>
      </c>
      <c r="N17" s="167">
        <v>6673082</v>
      </c>
      <c r="O17" s="168">
        <v>4760652</v>
      </c>
      <c r="P17" s="168">
        <v>4696732</v>
      </c>
      <c r="Q17" s="168">
        <v>63920</v>
      </c>
      <c r="R17" s="168">
        <v>1666228</v>
      </c>
      <c r="S17" s="168">
        <v>93935</v>
      </c>
      <c r="T17" s="169">
        <v>152267</v>
      </c>
      <c r="U17" s="170">
        <v>22007</v>
      </c>
    </row>
    <row r="18" spans="1:21" s="140" customFormat="1" ht="20.25" thickBot="1">
      <c r="A18" s="139">
        <v>2</v>
      </c>
      <c r="B18" s="171" t="s">
        <v>64</v>
      </c>
      <c r="C18" s="253">
        <v>7396690</v>
      </c>
      <c r="D18" s="254">
        <v>5281006</v>
      </c>
      <c r="E18" s="255">
        <v>5226832</v>
      </c>
      <c r="F18" s="254">
        <v>54174</v>
      </c>
      <c r="G18" s="253">
        <v>1848352</v>
      </c>
      <c r="H18" s="254">
        <v>104537</v>
      </c>
      <c r="I18" s="254">
        <v>162795</v>
      </c>
      <c r="J18" s="256">
        <v>23191.4</v>
      </c>
      <c r="K18" s="166"/>
      <c r="L18" s="123">
        <v>2</v>
      </c>
      <c r="M18" s="124" t="s">
        <v>64</v>
      </c>
      <c r="N18" s="167">
        <v>6985387</v>
      </c>
      <c r="O18" s="168">
        <v>4984224</v>
      </c>
      <c r="P18" s="168">
        <v>4933274</v>
      </c>
      <c r="Q18" s="168">
        <v>50950</v>
      </c>
      <c r="R18" s="168">
        <v>1744479</v>
      </c>
      <c r="S18" s="168">
        <v>98665</v>
      </c>
      <c r="T18" s="169">
        <v>158019</v>
      </c>
      <c r="U18" s="172">
        <v>23220.6</v>
      </c>
    </row>
    <row r="19" spans="1:21" s="140" customFormat="1" ht="20.25" thickBot="1">
      <c r="A19" s="139">
        <v>3</v>
      </c>
      <c r="B19" s="171" t="s">
        <v>16</v>
      </c>
      <c r="C19" s="253">
        <v>4571454</v>
      </c>
      <c r="D19" s="254">
        <v>3263766</v>
      </c>
      <c r="E19" s="255">
        <v>3231161</v>
      </c>
      <c r="F19" s="254">
        <v>32605</v>
      </c>
      <c r="G19" s="253">
        <v>1142319</v>
      </c>
      <c r="H19" s="254">
        <v>64623</v>
      </c>
      <c r="I19" s="254">
        <v>100746</v>
      </c>
      <c r="J19" s="256">
        <v>14234.9</v>
      </c>
      <c r="K19" s="166"/>
      <c r="L19" s="123">
        <v>3</v>
      </c>
      <c r="M19" s="124" t="s">
        <v>16</v>
      </c>
      <c r="N19" s="167">
        <v>4348985</v>
      </c>
      <c r="O19" s="168">
        <v>3102785</v>
      </c>
      <c r="P19" s="168">
        <v>3074215</v>
      </c>
      <c r="Q19" s="168">
        <v>28570</v>
      </c>
      <c r="R19" s="168">
        <v>1085975</v>
      </c>
      <c r="S19" s="168">
        <v>61484</v>
      </c>
      <c r="T19" s="169">
        <v>98741</v>
      </c>
      <c r="U19" s="172">
        <v>14343.2</v>
      </c>
    </row>
    <row r="20" spans="1:21" s="140" customFormat="1" ht="20.25" thickBot="1">
      <c r="A20" s="139">
        <v>4</v>
      </c>
      <c r="B20" s="171" t="s">
        <v>17</v>
      </c>
      <c r="C20" s="253">
        <v>3703276</v>
      </c>
      <c r="D20" s="254">
        <v>2643785</v>
      </c>
      <c r="E20" s="255">
        <v>2624567</v>
      </c>
      <c r="F20" s="254">
        <v>19218</v>
      </c>
      <c r="G20" s="253">
        <v>925325</v>
      </c>
      <c r="H20" s="254">
        <v>52491</v>
      </c>
      <c r="I20" s="254">
        <v>81675</v>
      </c>
      <c r="J20" s="256">
        <v>11561.4</v>
      </c>
      <c r="K20" s="166"/>
      <c r="L20" s="123">
        <v>4</v>
      </c>
      <c r="M20" s="124" t="s">
        <v>17</v>
      </c>
      <c r="N20" s="167">
        <v>3523405</v>
      </c>
      <c r="O20" s="168">
        <v>2513806</v>
      </c>
      <c r="P20" s="168">
        <v>2496146</v>
      </c>
      <c r="Q20" s="168">
        <v>17660</v>
      </c>
      <c r="R20" s="168">
        <v>879832</v>
      </c>
      <c r="S20" s="168">
        <v>49923</v>
      </c>
      <c r="T20" s="169">
        <v>79844</v>
      </c>
      <c r="U20" s="172">
        <v>11667</v>
      </c>
    </row>
    <row r="21" spans="1:21" s="140" customFormat="1" ht="20.25" thickBot="1">
      <c r="A21" s="139">
        <v>5</v>
      </c>
      <c r="B21" s="171" t="s">
        <v>18</v>
      </c>
      <c r="C21" s="253">
        <v>2137211</v>
      </c>
      <c r="D21" s="254">
        <v>1525811</v>
      </c>
      <c r="E21" s="255">
        <v>1511226</v>
      </c>
      <c r="F21" s="254">
        <v>14585</v>
      </c>
      <c r="G21" s="253">
        <v>534033</v>
      </c>
      <c r="H21" s="254">
        <v>30225</v>
      </c>
      <c r="I21" s="254">
        <v>47142</v>
      </c>
      <c r="J21" s="256">
        <v>6672.3</v>
      </c>
      <c r="K21" s="166"/>
      <c r="L21" s="123">
        <v>5</v>
      </c>
      <c r="M21" s="124" t="s">
        <v>18</v>
      </c>
      <c r="N21" s="167">
        <v>2044697</v>
      </c>
      <c r="O21" s="168">
        <v>1458830</v>
      </c>
      <c r="P21" s="168">
        <v>1445170</v>
      </c>
      <c r="Q21" s="168">
        <v>13660</v>
      </c>
      <c r="R21" s="168">
        <v>510591</v>
      </c>
      <c r="S21" s="168">
        <v>28903</v>
      </c>
      <c r="T21" s="169">
        <v>46373</v>
      </c>
      <c r="U21" s="172">
        <v>6767.1</v>
      </c>
    </row>
    <row r="22" spans="1:21" s="140" customFormat="1" ht="20.25" thickBot="1">
      <c r="A22" s="139">
        <v>6</v>
      </c>
      <c r="B22" s="171" t="s">
        <v>19</v>
      </c>
      <c r="C22" s="253">
        <v>5886156</v>
      </c>
      <c r="D22" s="254">
        <v>4202411</v>
      </c>
      <c r="E22" s="255">
        <v>4159002</v>
      </c>
      <c r="F22" s="254">
        <v>43409</v>
      </c>
      <c r="G22" s="253">
        <v>1470844</v>
      </c>
      <c r="H22" s="254">
        <v>83180</v>
      </c>
      <c r="I22" s="254">
        <v>129721</v>
      </c>
      <c r="J22" s="256">
        <v>18363.1</v>
      </c>
      <c r="K22" s="166"/>
      <c r="L22" s="123">
        <v>6</v>
      </c>
      <c r="M22" s="124" t="s">
        <v>19</v>
      </c>
      <c r="N22" s="167">
        <v>5593699</v>
      </c>
      <c r="O22" s="168">
        <v>3991087</v>
      </c>
      <c r="P22" s="168">
        <v>3948217</v>
      </c>
      <c r="Q22" s="168">
        <v>42870</v>
      </c>
      <c r="R22" s="168">
        <v>1396881</v>
      </c>
      <c r="S22" s="168">
        <v>78964</v>
      </c>
      <c r="T22" s="169">
        <v>126767</v>
      </c>
      <c r="U22" s="172">
        <v>18495.9</v>
      </c>
    </row>
    <row r="23" spans="1:21" s="140" customFormat="1" ht="20.25" thickBot="1">
      <c r="A23" s="139">
        <v>7</v>
      </c>
      <c r="B23" s="171" t="s">
        <v>20</v>
      </c>
      <c r="C23" s="253">
        <v>3041194</v>
      </c>
      <c r="D23" s="254">
        <v>2171422</v>
      </c>
      <c r="E23" s="255">
        <v>2147555</v>
      </c>
      <c r="F23" s="254">
        <v>23867</v>
      </c>
      <c r="G23" s="253">
        <v>759997</v>
      </c>
      <c r="H23" s="254">
        <v>42951</v>
      </c>
      <c r="I23" s="254">
        <v>66824</v>
      </c>
      <c r="J23" s="256">
        <v>9518.3</v>
      </c>
      <c r="K23" s="166"/>
      <c r="L23" s="123">
        <v>7</v>
      </c>
      <c r="M23" s="124" t="s">
        <v>20</v>
      </c>
      <c r="N23" s="167">
        <v>2886219</v>
      </c>
      <c r="O23" s="168">
        <v>2059436</v>
      </c>
      <c r="P23" s="168">
        <v>2036696</v>
      </c>
      <c r="Q23" s="168">
        <v>22740</v>
      </c>
      <c r="R23" s="168">
        <v>720803</v>
      </c>
      <c r="S23" s="168">
        <v>40734</v>
      </c>
      <c r="T23" s="169">
        <v>65246</v>
      </c>
      <c r="U23" s="172">
        <v>9575.1</v>
      </c>
    </row>
    <row r="24" spans="1:21" s="140" customFormat="1" ht="20.25" thickBot="1">
      <c r="A24" s="139">
        <v>8</v>
      </c>
      <c r="B24" s="171" t="s">
        <v>21</v>
      </c>
      <c r="C24" s="253">
        <v>3951369</v>
      </c>
      <c r="D24" s="254">
        <v>2821212</v>
      </c>
      <c r="E24" s="255">
        <v>2782803</v>
      </c>
      <c r="F24" s="254">
        <v>38409</v>
      </c>
      <c r="G24" s="253">
        <v>987424</v>
      </c>
      <c r="H24" s="254">
        <v>55656</v>
      </c>
      <c r="I24" s="254">
        <v>87077</v>
      </c>
      <c r="J24" s="256">
        <v>12335.9</v>
      </c>
      <c r="K24" s="166"/>
      <c r="L24" s="123">
        <v>8</v>
      </c>
      <c r="M24" s="124" t="s">
        <v>65</v>
      </c>
      <c r="N24" s="167">
        <v>3778450</v>
      </c>
      <c r="O24" s="168">
        <v>2696019</v>
      </c>
      <c r="P24" s="168">
        <v>2662039</v>
      </c>
      <c r="Q24" s="168">
        <v>33980</v>
      </c>
      <c r="R24" s="168">
        <v>943607</v>
      </c>
      <c r="S24" s="168">
        <v>53241</v>
      </c>
      <c r="T24" s="169">
        <v>85583</v>
      </c>
      <c r="U24" s="172">
        <v>12503.8</v>
      </c>
    </row>
    <row r="25" spans="1:21" s="140" customFormat="1" ht="20.25" thickBot="1">
      <c r="A25" s="139">
        <v>9</v>
      </c>
      <c r="B25" s="171" t="s">
        <v>22</v>
      </c>
      <c r="C25" s="253">
        <v>3701311</v>
      </c>
      <c r="D25" s="254">
        <v>2642594</v>
      </c>
      <c r="E25" s="255">
        <v>2613355</v>
      </c>
      <c r="F25" s="254">
        <v>29239</v>
      </c>
      <c r="G25" s="253">
        <v>924908</v>
      </c>
      <c r="H25" s="254">
        <v>52267</v>
      </c>
      <c r="I25" s="254">
        <v>81542</v>
      </c>
      <c r="J25" s="256">
        <v>11557.4</v>
      </c>
      <c r="K25" s="166"/>
      <c r="L25" s="123">
        <v>9</v>
      </c>
      <c r="M25" s="124" t="s">
        <v>22</v>
      </c>
      <c r="N25" s="167">
        <v>3526007</v>
      </c>
      <c r="O25" s="168">
        <v>2515786</v>
      </c>
      <c r="P25" s="168">
        <v>2489376</v>
      </c>
      <c r="Q25" s="168">
        <v>26410</v>
      </c>
      <c r="R25" s="168">
        <v>880525</v>
      </c>
      <c r="S25" s="168">
        <v>49788</v>
      </c>
      <c r="T25" s="169">
        <v>79908</v>
      </c>
      <c r="U25" s="172">
        <v>11669.1</v>
      </c>
    </row>
    <row r="26" spans="1:21" s="140" customFormat="1" ht="20.25" thickBot="1">
      <c r="A26" s="139">
        <v>10</v>
      </c>
      <c r="B26" s="165" t="s">
        <v>66</v>
      </c>
      <c r="C26" s="253">
        <v>3687709</v>
      </c>
      <c r="D26" s="254">
        <v>2632686</v>
      </c>
      <c r="E26" s="255">
        <v>2597726</v>
      </c>
      <c r="F26" s="254">
        <v>34960</v>
      </c>
      <c r="G26" s="253">
        <v>921439</v>
      </c>
      <c r="H26" s="254">
        <v>51955</v>
      </c>
      <c r="I26" s="254">
        <v>81629</v>
      </c>
      <c r="J26" s="256">
        <v>11498.6</v>
      </c>
      <c r="K26" s="166"/>
      <c r="L26" s="123">
        <v>10</v>
      </c>
      <c r="M26" s="124" t="s">
        <v>23</v>
      </c>
      <c r="N26" s="167">
        <v>3531775</v>
      </c>
      <c r="O26" s="168">
        <v>2519868</v>
      </c>
      <c r="P26" s="168">
        <v>2487928</v>
      </c>
      <c r="Q26" s="168">
        <v>31940</v>
      </c>
      <c r="R26" s="168">
        <v>881953</v>
      </c>
      <c r="S26" s="168">
        <v>49759</v>
      </c>
      <c r="T26" s="169">
        <v>80195</v>
      </c>
      <c r="U26" s="172">
        <v>11678.2</v>
      </c>
    </row>
    <row r="27" spans="1:21" s="140" customFormat="1" ht="20.25" thickBot="1">
      <c r="A27" s="139">
        <v>11</v>
      </c>
      <c r="B27" s="173" t="s">
        <v>67</v>
      </c>
      <c r="C27" s="253">
        <v>7731865</v>
      </c>
      <c r="D27" s="254">
        <v>5519620</v>
      </c>
      <c r="E27" s="255">
        <v>5459066</v>
      </c>
      <c r="F27" s="254">
        <v>60554</v>
      </c>
      <c r="G27" s="253">
        <v>1931867</v>
      </c>
      <c r="H27" s="254">
        <v>109181</v>
      </c>
      <c r="I27" s="254">
        <v>171197</v>
      </c>
      <c r="J27" s="256">
        <v>24101.5</v>
      </c>
      <c r="K27" s="166"/>
      <c r="L27" s="123">
        <v>11</v>
      </c>
      <c r="M27" s="124" t="s">
        <v>68</v>
      </c>
      <c r="N27" s="167">
        <v>7367469</v>
      </c>
      <c r="O27" s="168">
        <v>5255970</v>
      </c>
      <c r="P27" s="168">
        <v>5198060</v>
      </c>
      <c r="Q27" s="168">
        <v>57910</v>
      </c>
      <c r="R27" s="168">
        <v>1839590</v>
      </c>
      <c r="S27" s="168">
        <v>103961</v>
      </c>
      <c r="T27" s="169">
        <v>167948</v>
      </c>
      <c r="U27" s="172">
        <v>24336.2</v>
      </c>
    </row>
    <row r="28" spans="1:21" s="140" customFormat="1" ht="20.25" thickBot="1">
      <c r="A28" s="139">
        <v>12</v>
      </c>
      <c r="B28" s="171" t="s">
        <v>25</v>
      </c>
      <c r="C28" s="253">
        <v>4533601</v>
      </c>
      <c r="D28" s="254">
        <v>3236681</v>
      </c>
      <c r="E28" s="255">
        <v>3199990</v>
      </c>
      <c r="F28" s="254">
        <v>36691</v>
      </c>
      <c r="G28" s="253">
        <v>1132838</v>
      </c>
      <c r="H28" s="254">
        <v>64000</v>
      </c>
      <c r="I28" s="254">
        <v>100082</v>
      </c>
      <c r="J28" s="256">
        <v>14149</v>
      </c>
      <c r="K28" s="166"/>
      <c r="L28" s="123">
        <v>12</v>
      </c>
      <c r="M28" s="124" t="s">
        <v>25</v>
      </c>
      <c r="N28" s="167">
        <v>4324580</v>
      </c>
      <c r="O28" s="168">
        <v>3085424</v>
      </c>
      <c r="P28" s="168">
        <v>3049274</v>
      </c>
      <c r="Q28" s="168">
        <v>36150</v>
      </c>
      <c r="R28" s="168">
        <v>1079899</v>
      </c>
      <c r="S28" s="168">
        <v>60985</v>
      </c>
      <c r="T28" s="169">
        <v>98272</v>
      </c>
      <c r="U28" s="172">
        <v>14303.6</v>
      </c>
    </row>
    <row r="29" spans="1:21" s="140" customFormat="1" ht="20.25" thickBot="1">
      <c r="A29" s="139">
        <v>13</v>
      </c>
      <c r="B29" s="165" t="s">
        <v>69</v>
      </c>
      <c r="C29" s="253">
        <v>4198239</v>
      </c>
      <c r="D29" s="254">
        <v>2997170</v>
      </c>
      <c r="E29" s="255">
        <v>2959685</v>
      </c>
      <c r="F29" s="254">
        <v>37485</v>
      </c>
      <c r="G29" s="253">
        <v>1049009</v>
      </c>
      <c r="H29" s="254">
        <v>59194</v>
      </c>
      <c r="I29" s="254">
        <v>92866</v>
      </c>
      <c r="J29" s="256">
        <v>13088.3</v>
      </c>
      <c r="K29" s="166"/>
      <c r="L29" s="123">
        <v>13</v>
      </c>
      <c r="M29" s="124" t="s">
        <v>26</v>
      </c>
      <c r="N29" s="167">
        <v>4022476</v>
      </c>
      <c r="O29" s="168">
        <v>2869745</v>
      </c>
      <c r="P29" s="168">
        <v>2833545</v>
      </c>
      <c r="Q29" s="168">
        <v>36200</v>
      </c>
      <c r="R29" s="168">
        <v>1004410</v>
      </c>
      <c r="S29" s="168">
        <v>56671</v>
      </c>
      <c r="T29" s="169">
        <v>91650</v>
      </c>
      <c r="U29" s="172">
        <v>13285.5</v>
      </c>
    </row>
    <row r="30" spans="1:21" s="140" customFormat="1" ht="20.25" thickBot="1">
      <c r="A30" s="139">
        <v>14</v>
      </c>
      <c r="B30" s="165" t="s">
        <v>27</v>
      </c>
      <c r="C30" s="253">
        <v>8868779</v>
      </c>
      <c r="D30" s="254">
        <v>6330426</v>
      </c>
      <c r="E30" s="255">
        <v>6279469</v>
      </c>
      <c r="F30" s="254">
        <v>50957</v>
      </c>
      <c r="G30" s="253">
        <v>2215650</v>
      </c>
      <c r="H30" s="254">
        <v>125589</v>
      </c>
      <c r="I30" s="254">
        <v>197114</v>
      </c>
      <c r="J30" s="256">
        <v>27609</v>
      </c>
      <c r="K30" s="166"/>
      <c r="L30" s="125">
        <v>14</v>
      </c>
      <c r="M30" s="126" t="s">
        <v>27</v>
      </c>
      <c r="N30" s="167">
        <v>8480120</v>
      </c>
      <c r="O30" s="168">
        <v>6048870</v>
      </c>
      <c r="P30" s="168">
        <v>6000340</v>
      </c>
      <c r="Q30" s="168">
        <v>48530</v>
      </c>
      <c r="R30" s="168">
        <v>2117105</v>
      </c>
      <c r="S30" s="168">
        <v>120007</v>
      </c>
      <c r="T30" s="169">
        <v>194138</v>
      </c>
      <c r="U30" s="174">
        <v>27971.6</v>
      </c>
    </row>
    <row r="31" spans="1:11" s="140" customFormat="1" ht="20.25" thickBot="1">
      <c r="A31" s="136"/>
      <c r="B31" s="175"/>
      <c r="C31" s="257"/>
      <c r="D31" s="257"/>
      <c r="E31" s="257"/>
      <c r="F31" s="257"/>
      <c r="G31" s="257"/>
      <c r="H31" s="257"/>
      <c r="I31" s="257"/>
      <c r="J31" s="258"/>
      <c r="K31" s="166"/>
    </row>
    <row r="32" spans="1:21" s="140" customFormat="1" ht="20.25" thickBot="1">
      <c r="A32" s="136"/>
      <c r="B32" s="178" t="s">
        <v>39</v>
      </c>
      <c r="C32" s="259">
        <v>70417832</v>
      </c>
      <c r="D32" s="260">
        <v>50272574</v>
      </c>
      <c r="E32" s="260">
        <v>49724092</v>
      </c>
      <c r="F32" s="260">
        <v>548482</v>
      </c>
      <c r="G32" s="260">
        <v>17595399</v>
      </c>
      <c r="H32" s="260">
        <v>994482</v>
      </c>
      <c r="I32" s="260">
        <v>1555377</v>
      </c>
      <c r="J32" s="261">
        <v>219718.1</v>
      </c>
      <c r="K32" s="166"/>
      <c r="L32" s="181"/>
      <c r="M32" s="182" t="s">
        <v>70</v>
      </c>
      <c r="N32" s="179">
        <v>67086351</v>
      </c>
      <c r="O32" s="179">
        <v>47862502</v>
      </c>
      <c r="P32" s="179">
        <v>47351012</v>
      </c>
      <c r="Q32" s="179">
        <v>511490</v>
      </c>
      <c r="R32" s="179">
        <v>16751878</v>
      </c>
      <c r="S32" s="179">
        <v>947020</v>
      </c>
      <c r="T32" s="179">
        <v>1524951</v>
      </c>
      <c r="U32" s="180">
        <v>221823.9</v>
      </c>
    </row>
    <row r="33" spans="1:21" s="140" customFormat="1" ht="19.5">
      <c r="A33" s="82"/>
      <c r="B33" s="183"/>
      <c r="C33" s="176"/>
      <c r="D33" s="176"/>
      <c r="E33" s="176"/>
      <c r="F33" s="176"/>
      <c r="G33" s="176"/>
      <c r="H33" s="176"/>
      <c r="I33" s="176"/>
      <c r="J33" s="177"/>
      <c r="K33" s="166"/>
      <c r="L33" s="82"/>
      <c r="M33" s="82"/>
      <c r="N33" s="176"/>
      <c r="O33" s="176"/>
      <c r="P33" s="176"/>
      <c r="Q33" s="176"/>
      <c r="R33" s="176"/>
      <c r="S33" s="176"/>
      <c r="T33" s="176"/>
      <c r="U33" s="177"/>
    </row>
    <row r="34" spans="1:21" s="140" customFormat="1" ht="19.5">
      <c r="A34" s="82"/>
      <c r="B34" s="183"/>
      <c r="C34" s="176"/>
      <c r="D34" s="176"/>
      <c r="E34" s="176"/>
      <c r="F34" s="176"/>
      <c r="G34" s="176"/>
      <c r="H34" s="176"/>
      <c r="I34" s="176"/>
      <c r="J34" s="177"/>
      <c r="K34" s="166"/>
      <c r="L34" s="82"/>
      <c r="M34" s="82"/>
      <c r="N34" s="176"/>
      <c r="O34" s="176"/>
      <c r="P34" s="176"/>
      <c r="Q34" s="176"/>
      <c r="R34" s="176"/>
      <c r="S34" s="176"/>
      <c r="T34" s="176"/>
      <c r="U34" s="177"/>
    </row>
    <row r="35" spans="1:21" ht="16.5" thickBot="1">
      <c r="A35" s="63"/>
      <c r="B35" s="33"/>
      <c r="C35" s="35"/>
      <c r="D35" s="35"/>
      <c r="E35" s="35"/>
      <c r="F35" s="35"/>
      <c r="G35" s="35"/>
      <c r="H35" s="35"/>
      <c r="I35" s="35"/>
      <c r="J35" s="48"/>
      <c r="L35" s="76"/>
      <c r="M35" s="77"/>
      <c r="N35" s="78"/>
      <c r="O35" s="78"/>
      <c r="P35" s="78"/>
      <c r="Q35" s="78"/>
      <c r="R35" s="78"/>
      <c r="S35" s="78"/>
      <c r="T35" s="78"/>
      <c r="U35" s="78"/>
    </row>
    <row r="36" spans="1:21" ht="16.5" hidden="1" thickBot="1">
      <c r="A36" s="63"/>
      <c r="B36" s="33"/>
      <c r="J36" s="49"/>
      <c r="L36" s="89"/>
      <c r="M36" s="61" t="s">
        <v>71</v>
      </c>
      <c r="N36" s="90">
        <f aca="true" t="shared" si="0" ref="N36:T36">SUM(N17:N35)</f>
        <v>134172702</v>
      </c>
      <c r="O36" s="90">
        <f t="shared" si="0"/>
        <v>95725004</v>
      </c>
      <c r="P36" s="79">
        <f t="shared" si="0"/>
        <v>94702024</v>
      </c>
      <c r="Q36" s="79">
        <f t="shared" si="0"/>
        <v>1022980</v>
      </c>
      <c r="R36" s="79">
        <f t="shared" si="0"/>
        <v>33503756</v>
      </c>
      <c r="S36" s="79">
        <f t="shared" si="0"/>
        <v>1894040</v>
      </c>
      <c r="T36" s="79">
        <f t="shared" si="0"/>
        <v>3049902</v>
      </c>
      <c r="U36" s="80"/>
    </row>
    <row r="37" spans="1:21" ht="34.5" customHeight="1" thickBot="1">
      <c r="A37" s="63"/>
      <c r="B37" s="185" t="s">
        <v>95</v>
      </c>
      <c r="C37" s="91"/>
      <c r="D37" s="91"/>
      <c r="E37" s="91"/>
      <c r="F37" s="91"/>
      <c r="G37" s="91"/>
      <c r="H37" s="91"/>
      <c r="I37" s="91"/>
      <c r="J37" s="91"/>
      <c r="K37" s="60"/>
      <c r="L37" s="92"/>
      <c r="M37" s="92"/>
      <c r="N37" s="314"/>
      <c r="O37" s="81"/>
      <c r="P37" s="81"/>
      <c r="Q37" s="81"/>
      <c r="R37" s="81"/>
      <c r="S37" s="81"/>
      <c r="T37" s="81"/>
      <c r="U37" s="81"/>
    </row>
    <row r="38" spans="1:21" ht="30.75">
      <c r="A38" s="63"/>
      <c r="B38" s="186"/>
      <c r="C38" s="187"/>
      <c r="D38" s="187"/>
      <c r="E38" s="187"/>
      <c r="F38" s="187"/>
      <c r="G38" s="187"/>
      <c r="H38" s="187"/>
      <c r="I38" s="187"/>
      <c r="J38" s="187"/>
      <c r="K38" s="34"/>
      <c r="L38" s="77"/>
      <c r="M38" s="77"/>
      <c r="N38" s="81"/>
      <c r="O38" s="81"/>
      <c r="P38" s="81"/>
      <c r="Q38" s="81"/>
      <c r="R38" s="81"/>
      <c r="S38" s="81"/>
      <c r="T38" s="81"/>
      <c r="U38" s="81"/>
    </row>
    <row r="39" spans="1:21" ht="7.5" customHeight="1" thickBot="1">
      <c r="A39" s="63"/>
      <c r="B39" s="33"/>
      <c r="C39" s="35"/>
      <c r="I39" s="35"/>
      <c r="L39"/>
      <c r="M39"/>
      <c r="N39"/>
      <c r="O39"/>
      <c r="P39"/>
      <c r="Q39"/>
      <c r="R39"/>
      <c r="S39"/>
      <c r="T39"/>
      <c r="U39"/>
    </row>
    <row r="40" spans="1:33" ht="36" customHeight="1" thickBot="1">
      <c r="A40" s="63"/>
      <c r="E40" s="195" t="s">
        <v>75</v>
      </c>
      <c r="F40" s="60"/>
      <c r="G40" s="62"/>
      <c r="L40" s="63"/>
      <c r="P40" s="194" t="s">
        <v>76</v>
      </c>
      <c r="Q40" s="62"/>
      <c r="R40" s="34"/>
      <c r="T40" s="193" t="s">
        <v>74</v>
      </c>
      <c r="Y40" s="359"/>
      <c r="Z40" s="359"/>
      <c r="AA40" s="359"/>
      <c r="AB40" s="359"/>
      <c r="AC40" s="359"/>
      <c r="AD40" s="359"/>
      <c r="AE40" s="295"/>
      <c r="AF40" s="295"/>
      <c r="AG40" s="295"/>
    </row>
    <row r="41" spans="1:33" ht="8.25" customHeight="1" thickBot="1">
      <c r="A41" s="63"/>
      <c r="L41" s="63"/>
      <c r="Y41" s="34"/>
      <c r="Z41" s="34"/>
      <c r="AA41" s="85"/>
      <c r="AB41" s="34"/>
      <c r="AC41" s="34"/>
      <c r="AD41" s="34"/>
      <c r="AE41" s="85"/>
      <c r="AF41" s="85"/>
      <c r="AG41" s="85"/>
    </row>
    <row r="42" spans="1:33" s="104" customFormat="1" ht="20.25" thickBot="1">
      <c r="A42" s="95"/>
      <c r="B42" s="96"/>
      <c r="C42" s="97" t="s">
        <v>45</v>
      </c>
      <c r="D42" s="98"/>
      <c r="E42" s="99"/>
      <c r="F42" s="99"/>
      <c r="G42" s="100" t="s">
        <v>43</v>
      </c>
      <c r="H42" s="101"/>
      <c r="I42" s="102"/>
      <c r="J42" s="103" t="s">
        <v>73</v>
      </c>
      <c r="L42" s="95"/>
      <c r="M42" s="96"/>
      <c r="N42" s="97" t="s">
        <v>45</v>
      </c>
      <c r="O42" s="98"/>
      <c r="P42" s="99"/>
      <c r="Q42" s="99"/>
      <c r="R42" s="100" t="s">
        <v>43</v>
      </c>
      <c r="S42" s="101"/>
      <c r="T42" s="102"/>
      <c r="U42" s="103" t="s">
        <v>73</v>
      </c>
      <c r="Y42" s="210"/>
      <c r="Z42" s="296"/>
      <c r="AA42" s="297"/>
      <c r="AB42" s="85"/>
      <c r="AC42" s="298"/>
      <c r="AD42" s="298"/>
      <c r="AE42" s="85"/>
      <c r="AF42" s="85"/>
      <c r="AG42" s="85"/>
    </row>
    <row r="43" spans="1:33" s="104" customFormat="1" ht="20.25" thickBot="1">
      <c r="A43" s="105" t="s">
        <v>52</v>
      </c>
      <c r="B43" s="106" t="s">
        <v>3</v>
      </c>
      <c r="C43" s="107" t="s">
        <v>31</v>
      </c>
      <c r="D43" s="108" t="s">
        <v>53</v>
      </c>
      <c r="E43" s="109" t="s">
        <v>48</v>
      </c>
      <c r="F43" s="110"/>
      <c r="G43" s="111" t="s">
        <v>50</v>
      </c>
      <c r="H43" s="111" t="s">
        <v>50</v>
      </c>
      <c r="I43" s="111"/>
      <c r="J43" s="112" t="s">
        <v>54</v>
      </c>
      <c r="L43" s="105" t="s">
        <v>52</v>
      </c>
      <c r="M43" s="106" t="s">
        <v>3</v>
      </c>
      <c r="N43" s="107" t="s">
        <v>31</v>
      </c>
      <c r="O43" s="108" t="s">
        <v>53</v>
      </c>
      <c r="P43" s="109" t="s">
        <v>48</v>
      </c>
      <c r="Q43" s="110"/>
      <c r="R43" s="111" t="s">
        <v>50</v>
      </c>
      <c r="S43" s="111" t="s">
        <v>50</v>
      </c>
      <c r="T43" s="111"/>
      <c r="U43" s="112" t="s">
        <v>54</v>
      </c>
      <c r="Y43" s="210"/>
      <c r="Z43" s="210"/>
      <c r="AA43" s="85"/>
      <c r="AB43" s="34"/>
      <c r="AC43" s="298"/>
      <c r="AD43" s="298"/>
      <c r="AE43" s="85"/>
      <c r="AF43" s="85"/>
      <c r="AG43" s="85"/>
    </row>
    <row r="44" spans="1:33" s="104" customFormat="1" ht="20.25" thickBot="1">
      <c r="A44" s="113" t="s">
        <v>60</v>
      </c>
      <c r="B44" s="114"/>
      <c r="C44" s="115" t="s">
        <v>61</v>
      </c>
      <c r="D44" s="116" t="s">
        <v>61</v>
      </c>
      <c r="E44" s="116" t="s">
        <v>55</v>
      </c>
      <c r="F44" s="117" t="s">
        <v>56</v>
      </c>
      <c r="G44" s="115" t="s">
        <v>62</v>
      </c>
      <c r="H44" s="115" t="s">
        <v>58</v>
      </c>
      <c r="I44" s="115" t="s">
        <v>33</v>
      </c>
      <c r="J44" s="118" t="s">
        <v>63</v>
      </c>
      <c r="L44" s="113" t="s">
        <v>60</v>
      </c>
      <c r="M44" s="114"/>
      <c r="N44" s="115" t="s">
        <v>61</v>
      </c>
      <c r="O44" s="116" t="s">
        <v>61</v>
      </c>
      <c r="P44" s="116" t="s">
        <v>55</v>
      </c>
      <c r="Q44" s="117" t="s">
        <v>56</v>
      </c>
      <c r="R44" s="115" t="s">
        <v>62</v>
      </c>
      <c r="S44" s="115" t="s">
        <v>58</v>
      </c>
      <c r="T44" s="115" t="s">
        <v>33</v>
      </c>
      <c r="U44" s="118" t="s">
        <v>63</v>
      </c>
      <c r="Y44" s="210"/>
      <c r="Z44" s="296"/>
      <c r="AA44" s="299"/>
      <c r="AB44" s="299"/>
      <c r="AC44" s="298"/>
      <c r="AD44" s="298"/>
      <c r="AE44" s="85"/>
      <c r="AF44" s="85"/>
      <c r="AG44" s="85"/>
    </row>
    <row r="45" spans="1:33" s="104" customFormat="1" ht="20.25" thickBot="1">
      <c r="A45" s="119">
        <v>1</v>
      </c>
      <c r="B45" s="120" t="s">
        <v>14</v>
      </c>
      <c r="C45" s="121">
        <f aca="true" t="shared" si="1" ref="C45:C58">ROUND(C17/N17*100,2)</f>
        <v>105.03</v>
      </c>
      <c r="D45" s="121">
        <f aca="true" t="shared" si="2" ref="D45:D58">ROUND(D17/O17*100,2)</f>
        <v>105.11</v>
      </c>
      <c r="E45" s="121">
        <f aca="true" t="shared" si="3" ref="E45:E58">ROUND(E17/P17*100,2)</f>
        <v>105</v>
      </c>
      <c r="F45" s="121">
        <f aca="true" t="shared" si="4" ref="F45:F58">ROUND(F17/Q17*100,2)</f>
        <v>113.16</v>
      </c>
      <c r="G45" s="121">
        <f aca="true" t="shared" si="5" ref="G45:G58">ROUND(G17/R17*100,2)</f>
        <v>105.11</v>
      </c>
      <c r="H45" s="121">
        <f aca="true" t="shared" si="6" ref="H45:H58">ROUND(H17/S17*100,2)</f>
        <v>105</v>
      </c>
      <c r="I45" s="121">
        <f aca="true" t="shared" si="7" ref="I45:I58">ROUND(I17/T17*100,2)</f>
        <v>101.77</v>
      </c>
      <c r="J45" s="188">
        <f aca="true" t="shared" si="8" ref="J45:J58">ROUND(J17/U17*100,2)</f>
        <v>99.23</v>
      </c>
      <c r="L45" s="119">
        <v>1</v>
      </c>
      <c r="M45" s="120" t="s">
        <v>14</v>
      </c>
      <c r="N45" s="122">
        <f aca="true" t="shared" si="9" ref="N45:N58">+ROUND(C17-N17,0)</f>
        <v>335896</v>
      </c>
      <c r="O45" s="122">
        <f aca="true" t="shared" si="10" ref="O45:O58">+ROUND(D17-O17,0)</f>
        <v>243332</v>
      </c>
      <c r="P45" s="122">
        <f aca="true" t="shared" si="11" ref="P45:P58">+ROUND(E17-P17,0)</f>
        <v>234923</v>
      </c>
      <c r="Q45" s="122">
        <f aca="true" t="shared" si="12" ref="Q45:Q58">+ROUND(F17-Q17,0)</f>
        <v>8409</v>
      </c>
      <c r="R45" s="122">
        <f aca="true" t="shared" si="13" ref="R45:R58">+ROUND(G17-R17,0)</f>
        <v>85166</v>
      </c>
      <c r="S45" s="122">
        <f aca="true" t="shared" si="14" ref="S45:S58">+ROUND(H17-S17,0)</f>
        <v>4698</v>
      </c>
      <c r="T45" s="122">
        <f aca="true" t="shared" si="15" ref="T45:T58">+ROUND(I17-T17,0)</f>
        <v>2700</v>
      </c>
      <c r="U45" s="188">
        <f>+ROUND(J17-U17,1)</f>
        <v>-170</v>
      </c>
      <c r="Y45" s="300"/>
      <c r="Z45" s="300"/>
      <c r="AA45" s="301"/>
      <c r="AB45" s="302"/>
      <c r="AC45" s="302"/>
      <c r="AD45" s="302"/>
      <c r="AE45" s="85"/>
      <c r="AF45" s="85"/>
      <c r="AG45" s="85"/>
    </row>
    <row r="46" spans="1:33" s="104" customFormat="1" ht="20.25" thickBot="1">
      <c r="A46" s="123">
        <v>2</v>
      </c>
      <c r="B46" s="124" t="s">
        <v>64</v>
      </c>
      <c r="C46" s="121">
        <f t="shared" si="1"/>
        <v>105.89</v>
      </c>
      <c r="D46" s="121">
        <f t="shared" si="2"/>
        <v>105.95</v>
      </c>
      <c r="E46" s="121">
        <f t="shared" si="3"/>
        <v>105.95</v>
      </c>
      <c r="F46" s="121">
        <f t="shared" si="4"/>
        <v>106.33</v>
      </c>
      <c r="G46" s="121">
        <f t="shared" si="5"/>
        <v>105.95</v>
      </c>
      <c r="H46" s="121">
        <f t="shared" si="6"/>
        <v>105.95</v>
      </c>
      <c r="I46" s="121">
        <f t="shared" si="7"/>
        <v>103.02</v>
      </c>
      <c r="J46" s="188">
        <f t="shared" si="8"/>
        <v>99.87</v>
      </c>
      <c r="L46" s="123">
        <v>2</v>
      </c>
      <c r="M46" s="124" t="s">
        <v>64</v>
      </c>
      <c r="N46" s="122">
        <f t="shared" si="9"/>
        <v>411303</v>
      </c>
      <c r="O46" s="122">
        <f t="shared" si="10"/>
        <v>296782</v>
      </c>
      <c r="P46" s="122">
        <f t="shared" si="11"/>
        <v>293558</v>
      </c>
      <c r="Q46" s="122">
        <f t="shared" si="12"/>
        <v>3224</v>
      </c>
      <c r="R46" s="122">
        <f t="shared" si="13"/>
        <v>103873</v>
      </c>
      <c r="S46" s="122">
        <f t="shared" si="14"/>
        <v>5872</v>
      </c>
      <c r="T46" s="122">
        <f t="shared" si="15"/>
        <v>4776</v>
      </c>
      <c r="U46" s="188">
        <f aca="true" t="shared" si="16" ref="U46:U60">+ROUND(J18-U18,1)</f>
        <v>-29.2</v>
      </c>
      <c r="Y46" s="300"/>
      <c r="Z46" s="300"/>
      <c r="AA46" s="301"/>
      <c r="AB46" s="302"/>
      <c r="AC46" s="302"/>
      <c r="AD46" s="302"/>
      <c r="AE46" s="85"/>
      <c r="AF46" s="85"/>
      <c r="AG46" s="85"/>
    </row>
    <row r="47" spans="1:33" s="104" customFormat="1" ht="20.25" thickBot="1">
      <c r="A47" s="123">
        <v>3</v>
      </c>
      <c r="B47" s="124" t="s">
        <v>16</v>
      </c>
      <c r="C47" s="121">
        <f t="shared" si="1"/>
        <v>105.12</v>
      </c>
      <c r="D47" s="121">
        <f t="shared" si="2"/>
        <v>105.19</v>
      </c>
      <c r="E47" s="121">
        <f t="shared" si="3"/>
        <v>105.11</v>
      </c>
      <c r="F47" s="121">
        <f t="shared" si="4"/>
        <v>114.12</v>
      </c>
      <c r="G47" s="121">
        <f t="shared" si="5"/>
        <v>105.19</v>
      </c>
      <c r="H47" s="121">
        <f t="shared" si="6"/>
        <v>105.11</v>
      </c>
      <c r="I47" s="121">
        <f t="shared" si="7"/>
        <v>102.03</v>
      </c>
      <c r="J47" s="188">
        <f t="shared" si="8"/>
        <v>99.24</v>
      </c>
      <c r="L47" s="123">
        <v>3</v>
      </c>
      <c r="M47" s="124" t="s">
        <v>16</v>
      </c>
      <c r="N47" s="122">
        <f t="shared" si="9"/>
        <v>222469</v>
      </c>
      <c r="O47" s="122">
        <f t="shared" si="10"/>
        <v>160981</v>
      </c>
      <c r="P47" s="122">
        <f t="shared" si="11"/>
        <v>156946</v>
      </c>
      <c r="Q47" s="122">
        <f t="shared" si="12"/>
        <v>4035</v>
      </c>
      <c r="R47" s="122">
        <f t="shared" si="13"/>
        <v>56344</v>
      </c>
      <c r="S47" s="122">
        <f t="shared" si="14"/>
        <v>3139</v>
      </c>
      <c r="T47" s="122">
        <f t="shared" si="15"/>
        <v>2005</v>
      </c>
      <c r="U47" s="188">
        <f t="shared" si="16"/>
        <v>-108.3</v>
      </c>
      <c r="Y47" s="300"/>
      <c r="Z47" s="300"/>
      <c r="AA47" s="301"/>
      <c r="AB47" s="302"/>
      <c r="AC47" s="302"/>
      <c r="AD47" s="302"/>
      <c r="AE47" s="85"/>
      <c r="AF47" s="85"/>
      <c r="AG47" s="85"/>
    </row>
    <row r="48" spans="1:33" s="104" customFormat="1" ht="20.25" thickBot="1">
      <c r="A48" s="123">
        <v>4</v>
      </c>
      <c r="B48" s="124" t="s">
        <v>17</v>
      </c>
      <c r="C48" s="121">
        <f t="shared" si="1"/>
        <v>105.11</v>
      </c>
      <c r="D48" s="121">
        <f t="shared" si="2"/>
        <v>105.17</v>
      </c>
      <c r="E48" s="121">
        <f t="shared" si="3"/>
        <v>105.14</v>
      </c>
      <c r="F48" s="121">
        <f t="shared" si="4"/>
        <v>108.82</v>
      </c>
      <c r="G48" s="121">
        <f t="shared" si="5"/>
        <v>105.17</v>
      </c>
      <c r="H48" s="121">
        <f t="shared" si="6"/>
        <v>105.14</v>
      </c>
      <c r="I48" s="121">
        <f t="shared" si="7"/>
        <v>102.29</v>
      </c>
      <c r="J48" s="188">
        <f t="shared" si="8"/>
        <v>99.09</v>
      </c>
      <c r="L48" s="123">
        <v>4</v>
      </c>
      <c r="M48" s="124" t="s">
        <v>17</v>
      </c>
      <c r="N48" s="122">
        <f t="shared" si="9"/>
        <v>179871</v>
      </c>
      <c r="O48" s="122">
        <f t="shared" si="10"/>
        <v>129979</v>
      </c>
      <c r="P48" s="122">
        <f t="shared" si="11"/>
        <v>128421</v>
      </c>
      <c r="Q48" s="122">
        <f t="shared" si="12"/>
        <v>1558</v>
      </c>
      <c r="R48" s="122">
        <f t="shared" si="13"/>
        <v>45493</v>
      </c>
      <c r="S48" s="122">
        <f t="shared" si="14"/>
        <v>2568</v>
      </c>
      <c r="T48" s="122">
        <f t="shared" si="15"/>
        <v>1831</v>
      </c>
      <c r="U48" s="188">
        <f t="shared" si="16"/>
        <v>-105.6</v>
      </c>
      <c r="Y48" s="300"/>
      <c r="Z48" s="300"/>
      <c r="AA48" s="301"/>
      <c r="AB48" s="302"/>
      <c r="AC48" s="302"/>
      <c r="AD48" s="302"/>
      <c r="AE48" s="85"/>
      <c r="AF48" s="85"/>
      <c r="AG48" s="85"/>
    </row>
    <row r="49" spans="1:33" s="104" customFormat="1" ht="20.25" thickBot="1">
      <c r="A49" s="123">
        <v>5</v>
      </c>
      <c r="B49" s="124" t="s">
        <v>18</v>
      </c>
      <c r="C49" s="121">
        <f t="shared" si="1"/>
        <v>104.52</v>
      </c>
      <c r="D49" s="121">
        <f t="shared" si="2"/>
        <v>104.59</v>
      </c>
      <c r="E49" s="121">
        <f t="shared" si="3"/>
        <v>104.57</v>
      </c>
      <c r="F49" s="121">
        <f t="shared" si="4"/>
        <v>106.77</v>
      </c>
      <c r="G49" s="121">
        <f t="shared" si="5"/>
        <v>104.59</v>
      </c>
      <c r="H49" s="121">
        <f t="shared" si="6"/>
        <v>104.57</v>
      </c>
      <c r="I49" s="121">
        <f t="shared" si="7"/>
        <v>101.66</v>
      </c>
      <c r="J49" s="188">
        <f t="shared" si="8"/>
        <v>98.6</v>
      </c>
      <c r="L49" s="123">
        <v>5</v>
      </c>
      <c r="M49" s="124" t="s">
        <v>18</v>
      </c>
      <c r="N49" s="122">
        <f t="shared" si="9"/>
        <v>92514</v>
      </c>
      <c r="O49" s="122">
        <f t="shared" si="10"/>
        <v>66981</v>
      </c>
      <c r="P49" s="122">
        <f t="shared" si="11"/>
        <v>66056</v>
      </c>
      <c r="Q49" s="122">
        <f t="shared" si="12"/>
        <v>925</v>
      </c>
      <c r="R49" s="122">
        <f t="shared" si="13"/>
        <v>23442</v>
      </c>
      <c r="S49" s="122">
        <f t="shared" si="14"/>
        <v>1322</v>
      </c>
      <c r="T49" s="122">
        <f t="shared" si="15"/>
        <v>769</v>
      </c>
      <c r="U49" s="188">
        <f t="shared" si="16"/>
        <v>-94.8</v>
      </c>
      <c r="Y49" s="300"/>
      <c r="Z49" s="300"/>
      <c r="AA49" s="301"/>
      <c r="AB49" s="302"/>
      <c r="AC49" s="302"/>
      <c r="AD49" s="302"/>
      <c r="AE49" s="85"/>
      <c r="AF49" s="85"/>
      <c r="AG49" s="85"/>
    </row>
    <row r="50" spans="1:33" s="104" customFormat="1" ht="20.25" thickBot="1">
      <c r="A50" s="123">
        <v>6</v>
      </c>
      <c r="B50" s="124" t="s">
        <v>19</v>
      </c>
      <c r="C50" s="121">
        <f t="shared" si="1"/>
        <v>105.23</v>
      </c>
      <c r="D50" s="121">
        <f t="shared" si="2"/>
        <v>105.29</v>
      </c>
      <c r="E50" s="121">
        <f t="shared" si="3"/>
        <v>105.34</v>
      </c>
      <c r="F50" s="121">
        <f t="shared" si="4"/>
        <v>101.26</v>
      </c>
      <c r="G50" s="121">
        <f t="shared" si="5"/>
        <v>105.29</v>
      </c>
      <c r="H50" s="121">
        <f t="shared" si="6"/>
        <v>105.34</v>
      </c>
      <c r="I50" s="121">
        <f t="shared" si="7"/>
        <v>102.33</v>
      </c>
      <c r="J50" s="188">
        <f t="shared" si="8"/>
        <v>99.28</v>
      </c>
      <c r="L50" s="123">
        <v>6</v>
      </c>
      <c r="M50" s="124" t="s">
        <v>19</v>
      </c>
      <c r="N50" s="122">
        <f t="shared" si="9"/>
        <v>292457</v>
      </c>
      <c r="O50" s="122">
        <f t="shared" si="10"/>
        <v>211324</v>
      </c>
      <c r="P50" s="122">
        <f t="shared" si="11"/>
        <v>210785</v>
      </c>
      <c r="Q50" s="122">
        <f t="shared" si="12"/>
        <v>539</v>
      </c>
      <c r="R50" s="122">
        <f t="shared" si="13"/>
        <v>73963</v>
      </c>
      <c r="S50" s="122">
        <f t="shared" si="14"/>
        <v>4216</v>
      </c>
      <c r="T50" s="122">
        <f t="shared" si="15"/>
        <v>2954</v>
      </c>
      <c r="U50" s="188">
        <f t="shared" si="16"/>
        <v>-132.8</v>
      </c>
      <c r="Y50" s="300"/>
      <c r="Z50" s="300"/>
      <c r="AA50" s="301"/>
      <c r="AB50" s="302"/>
      <c r="AC50" s="302"/>
      <c r="AD50" s="302"/>
      <c r="AE50" s="85"/>
      <c r="AF50" s="85"/>
      <c r="AG50" s="85"/>
    </row>
    <row r="51" spans="1:33" s="104" customFormat="1" ht="20.25" thickBot="1">
      <c r="A51" s="123">
        <v>7</v>
      </c>
      <c r="B51" s="124" t="s">
        <v>20</v>
      </c>
      <c r="C51" s="121">
        <f t="shared" si="1"/>
        <v>105.37</v>
      </c>
      <c r="D51" s="121">
        <f t="shared" si="2"/>
        <v>105.44</v>
      </c>
      <c r="E51" s="121">
        <f t="shared" si="3"/>
        <v>105.44</v>
      </c>
      <c r="F51" s="121">
        <f t="shared" si="4"/>
        <v>104.96</v>
      </c>
      <c r="G51" s="121">
        <f t="shared" si="5"/>
        <v>105.44</v>
      </c>
      <c r="H51" s="121">
        <f t="shared" si="6"/>
        <v>105.44</v>
      </c>
      <c r="I51" s="121">
        <f t="shared" si="7"/>
        <v>102.42</v>
      </c>
      <c r="J51" s="188">
        <f t="shared" si="8"/>
        <v>99.41</v>
      </c>
      <c r="L51" s="123">
        <v>7</v>
      </c>
      <c r="M51" s="124" t="s">
        <v>20</v>
      </c>
      <c r="N51" s="122">
        <f t="shared" si="9"/>
        <v>154975</v>
      </c>
      <c r="O51" s="122">
        <f t="shared" si="10"/>
        <v>111986</v>
      </c>
      <c r="P51" s="122">
        <f t="shared" si="11"/>
        <v>110859</v>
      </c>
      <c r="Q51" s="122">
        <f t="shared" si="12"/>
        <v>1127</v>
      </c>
      <c r="R51" s="122">
        <f t="shared" si="13"/>
        <v>39194</v>
      </c>
      <c r="S51" s="122">
        <f t="shared" si="14"/>
        <v>2217</v>
      </c>
      <c r="T51" s="122">
        <f t="shared" si="15"/>
        <v>1578</v>
      </c>
      <c r="U51" s="188">
        <f t="shared" si="16"/>
        <v>-56.8</v>
      </c>
      <c r="Y51" s="300"/>
      <c r="Z51" s="300"/>
      <c r="AA51" s="301"/>
      <c r="AB51" s="302"/>
      <c r="AC51" s="302"/>
      <c r="AD51" s="302"/>
      <c r="AE51" s="85"/>
      <c r="AF51" s="85"/>
      <c r="AG51" s="85"/>
    </row>
    <row r="52" spans="1:33" s="104" customFormat="1" ht="20.25" thickBot="1">
      <c r="A52" s="123">
        <v>8</v>
      </c>
      <c r="B52" s="124" t="s">
        <v>65</v>
      </c>
      <c r="C52" s="121">
        <f t="shared" si="1"/>
        <v>104.58</v>
      </c>
      <c r="D52" s="121">
        <f t="shared" si="2"/>
        <v>104.64</v>
      </c>
      <c r="E52" s="121">
        <f t="shared" si="3"/>
        <v>104.54</v>
      </c>
      <c r="F52" s="121">
        <f t="shared" si="4"/>
        <v>113.03</v>
      </c>
      <c r="G52" s="121">
        <f t="shared" si="5"/>
        <v>104.64</v>
      </c>
      <c r="H52" s="121">
        <f t="shared" si="6"/>
        <v>104.54</v>
      </c>
      <c r="I52" s="121">
        <f t="shared" si="7"/>
        <v>101.75</v>
      </c>
      <c r="J52" s="188">
        <f t="shared" si="8"/>
        <v>98.66</v>
      </c>
      <c r="L52" s="123">
        <v>8</v>
      </c>
      <c r="M52" s="124" t="s">
        <v>65</v>
      </c>
      <c r="N52" s="122">
        <f t="shared" si="9"/>
        <v>172919</v>
      </c>
      <c r="O52" s="122">
        <f t="shared" si="10"/>
        <v>125193</v>
      </c>
      <c r="P52" s="122">
        <f t="shared" si="11"/>
        <v>120764</v>
      </c>
      <c r="Q52" s="122">
        <f t="shared" si="12"/>
        <v>4429</v>
      </c>
      <c r="R52" s="122">
        <f t="shared" si="13"/>
        <v>43817</v>
      </c>
      <c r="S52" s="122">
        <f t="shared" si="14"/>
        <v>2415</v>
      </c>
      <c r="T52" s="122">
        <f t="shared" si="15"/>
        <v>1494</v>
      </c>
      <c r="U52" s="188">
        <f t="shared" si="16"/>
        <v>-167.9</v>
      </c>
      <c r="Y52" s="300"/>
      <c r="Z52" s="300"/>
      <c r="AA52" s="301"/>
      <c r="AB52" s="302"/>
      <c r="AC52" s="302"/>
      <c r="AD52" s="302"/>
      <c r="AE52" s="85"/>
      <c r="AF52" s="85"/>
      <c r="AG52" s="85"/>
    </row>
    <row r="53" spans="1:33" s="104" customFormat="1" ht="20.25" thickBot="1">
      <c r="A53" s="123">
        <v>9</v>
      </c>
      <c r="B53" s="124" t="s">
        <v>22</v>
      </c>
      <c r="C53" s="121">
        <f t="shared" si="1"/>
        <v>104.97</v>
      </c>
      <c r="D53" s="121">
        <f t="shared" si="2"/>
        <v>105.04</v>
      </c>
      <c r="E53" s="121">
        <f t="shared" si="3"/>
        <v>104.98</v>
      </c>
      <c r="F53" s="121">
        <f t="shared" si="4"/>
        <v>110.71</v>
      </c>
      <c r="G53" s="121">
        <f t="shared" si="5"/>
        <v>105.04</v>
      </c>
      <c r="H53" s="121">
        <f t="shared" si="6"/>
        <v>104.98</v>
      </c>
      <c r="I53" s="121">
        <f t="shared" si="7"/>
        <v>102.04</v>
      </c>
      <c r="J53" s="188">
        <f t="shared" si="8"/>
        <v>99.04</v>
      </c>
      <c r="L53" s="123">
        <v>9</v>
      </c>
      <c r="M53" s="124" t="s">
        <v>22</v>
      </c>
      <c r="N53" s="122">
        <f t="shared" si="9"/>
        <v>175304</v>
      </c>
      <c r="O53" s="122">
        <f t="shared" si="10"/>
        <v>126808</v>
      </c>
      <c r="P53" s="122">
        <f t="shared" si="11"/>
        <v>123979</v>
      </c>
      <c r="Q53" s="122">
        <f t="shared" si="12"/>
        <v>2829</v>
      </c>
      <c r="R53" s="122">
        <f t="shared" si="13"/>
        <v>44383</v>
      </c>
      <c r="S53" s="122">
        <f t="shared" si="14"/>
        <v>2479</v>
      </c>
      <c r="T53" s="122">
        <f t="shared" si="15"/>
        <v>1634</v>
      </c>
      <c r="U53" s="188">
        <f t="shared" si="16"/>
        <v>-111.7</v>
      </c>
      <c r="Y53" s="300"/>
      <c r="Z53" s="300"/>
      <c r="AA53" s="301"/>
      <c r="AB53" s="302"/>
      <c r="AC53" s="302"/>
      <c r="AD53" s="302"/>
      <c r="AE53" s="85"/>
      <c r="AF53" s="85"/>
      <c r="AG53" s="85"/>
    </row>
    <row r="54" spans="1:33" s="104" customFormat="1" ht="20.25" thickBot="1">
      <c r="A54" s="123">
        <v>10</v>
      </c>
      <c r="B54" s="124" t="s">
        <v>23</v>
      </c>
      <c r="C54" s="121">
        <f t="shared" si="1"/>
        <v>104.42</v>
      </c>
      <c r="D54" s="121">
        <f t="shared" si="2"/>
        <v>104.48</v>
      </c>
      <c r="E54" s="121">
        <f t="shared" si="3"/>
        <v>104.41</v>
      </c>
      <c r="F54" s="121">
        <f t="shared" si="4"/>
        <v>109.46</v>
      </c>
      <c r="G54" s="121">
        <f t="shared" si="5"/>
        <v>104.48</v>
      </c>
      <c r="H54" s="121">
        <f t="shared" si="6"/>
        <v>104.41</v>
      </c>
      <c r="I54" s="121">
        <f t="shared" si="7"/>
        <v>101.79</v>
      </c>
      <c r="J54" s="188">
        <f t="shared" si="8"/>
        <v>98.46</v>
      </c>
      <c r="L54" s="123">
        <v>10</v>
      </c>
      <c r="M54" s="124" t="s">
        <v>23</v>
      </c>
      <c r="N54" s="122">
        <f t="shared" si="9"/>
        <v>155934</v>
      </c>
      <c r="O54" s="122">
        <f t="shared" si="10"/>
        <v>112818</v>
      </c>
      <c r="P54" s="122">
        <f t="shared" si="11"/>
        <v>109798</v>
      </c>
      <c r="Q54" s="122">
        <f t="shared" si="12"/>
        <v>3020</v>
      </c>
      <c r="R54" s="122">
        <f t="shared" si="13"/>
        <v>39486</v>
      </c>
      <c r="S54" s="122">
        <f t="shared" si="14"/>
        <v>2196</v>
      </c>
      <c r="T54" s="122">
        <f t="shared" si="15"/>
        <v>1434</v>
      </c>
      <c r="U54" s="188">
        <f t="shared" si="16"/>
        <v>-179.6</v>
      </c>
      <c r="Y54" s="300"/>
      <c r="Z54" s="300"/>
      <c r="AA54" s="301"/>
      <c r="AB54" s="302"/>
      <c r="AC54" s="302"/>
      <c r="AD54" s="302"/>
      <c r="AE54" s="85"/>
      <c r="AF54" s="85"/>
      <c r="AG54" s="85"/>
    </row>
    <row r="55" spans="1:33" s="104" customFormat="1" ht="20.25" thickBot="1">
      <c r="A55" s="123">
        <v>11</v>
      </c>
      <c r="B55" s="124" t="s">
        <v>68</v>
      </c>
      <c r="C55" s="121">
        <f t="shared" si="1"/>
        <v>104.95</v>
      </c>
      <c r="D55" s="121">
        <f t="shared" si="2"/>
        <v>105.02</v>
      </c>
      <c r="E55" s="121">
        <f t="shared" si="3"/>
        <v>105.02</v>
      </c>
      <c r="F55" s="121">
        <f t="shared" si="4"/>
        <v>104.57</v>
      </c>
      <c r="G55" s="121">
        <f t="shared" si="5"/>
        <v>105.02</v>
      </c>
      <c r="H55" s="121">
        <f t="shared" si="6"/>
        <v>105.02</v>
      </c>
      <c r="I55" s="121">
        <f t="shared" si="7"/>
        <v>101.93</v>
      </c>
      <c r="J55" s="188">
        <f t="shared" si="8"/>
        <v>99.04</v>
      </c>
      <c r="L55" s="123">
        <v>11</v>
      </c>
      <c r="M55" s="124" t="s">
        <v>68</v>
      </c>
      <c r="N55" s="122">
        <f t="shared" si="9"/>
        <v>364396</v>
      </c>
      <c r="O55" s="122">
        <f t="shared" si="10"/>
        <v>263650</v>
      </c>
      <c r="P55" s="122">
        <f t="shared" si="11"/>
        <v>261006</v>
      </c>
      <c r="Q55" s="122">
        <f t="shared" si="12"/>
        <v>2644</v>
      </c>
      <c r="R55" s="122">
        <f t="shared" si="13"/>
        <v>92277</v>
      </c>
      <c r="S55" s="122">
        <f t="shared" si="14"/>
        <v>5220</v>
      </c>
      <c r="T55" s="122">
        <f t="shared" si="15"/>
        <v>3249</v>
      </c>
      <c r="U55" s="188">
        <f t="shared" si="16"/>
        <v>-234.7</v>
      </c>
      <c r="Y55" s="300"/>
      <c r="Z55" s="300"/>
      <c r="AA55" s="301"/>
      <c r="AB55" s="302"/>
      <c r="AC55" s="302"/>
      <c r="AD55" s="302"/>
      <c r="AE55" s="85"/>
      <c r="AF55" s="85"/>
      <c r="AG55" s="85"/>
    </row>
    <row r="56" spans="1:33" s="104" customFormat="1" ht="20.25" thickBot="1">
      <c r="A56" s="123">
        <v>12</v>
      </c>
      <c r="B56" s="124" t="s">
        <v>25</v>
      </c>
      <c r="C56" s="121">
        <f t="shared" si="1"/>
        <v>104.83</v>
      </c>
      <c r="D56" s="121">
        <f t="shared" si="2"/>
        <v>104.9</v>
      </c>
      <c r="E56" s="121">
        <f t="shared" si="3"/>
        <v>104.94</v>
      </c>
      <c r="F56" s="121">
        <f t="shared" si="4"/>
        <v>101.5</v>
      </c>
      <c r="G56" s="121">
        <f t="shared" si="5"/>
        <v>104.9</v>
      </c>
      <c r="H56" s="121">
        <f t="shared" si="6"/>
        <v>104.94</v>
      </c>
      <c r="I56" s="121">
        <f t="shared" si="7"/>
        <v>101.84</v>
      </c>
      <c r="J56" s="188">
        <f t="shared" si="8"/>
        <v>98.92</v>
      </c>
      <c r="L56" s="123">
        <v>12</v>
      </c>
      <c r="M56" s="124" t="s">
        <v>25</v>
      </c>
      <c r="N56" s="122">
        <f t="shared" si="9"/>
        <v>209021</v>
      </c>
      <c r="O56" s="122">
        <f t="shared" si="10"/>
        <v>151257</v>
      </c>
      <c r="P56" s="122">
        <f t="shared" si="11"/>
        <v>150716</v>
      </c>
      <c r="Q56" s="122">
        <f t="shared" si="12"/>
        <v>541</v>
      </c>
      <c r="R56" s="122">
        <f t="shared" si="13"/>
        <v>52939</v>
      </c>
      <c r="S56" s="122">
        <f t="shared" si="14"/>
        <v>3015</v>
      </c>
      <c r="T56" s="122">
        <f t="shared" si="15"/>
        <v>1810</v>
      </c>
      <c r="U56" s="188">
        <f t="shared" si="16"/>
        <v>-154.6</v>
      </c>
      <c r="Y56" s="300"/>
      <c r="Z56" s="300"/>
      <c r="AA56" s="301"/>
      <c r="AB56" s="302"/>
      <c r="AC56" s="302"/>
      <c r="AD56" s="302"/>
      <c r="AE56" s="85"/>
      <c r="AF56" s="85"/>
      <c r="AG56" s="85"/>
    </row>
    <row r="57" spans="1:33" s="104" customFormat="1" ht="20.25" thickBot="1">
      <c r="A57" s="123">
        <v>13</v>
      </c>
      <c r="B57" s="124" t="s">
        <v>26</v>
      </c>
      <c r="C57" s="121">
        <f t="shared" si="1"/>
        <v>104.37</v>
      </c>
      <c r="D57" s="121">
        <f t="shared" si="2"/>
        <v>104.44</v>
      </c>
      <c r="E57" s="121">
        <f t="shared" si="3"/>
        <v>104.45</v>
      </c>
      <c r="F57" s="121">
        <f t="shared" si="4"/>
        <v>103.55</v>
      </c>
      <c r="G57" s="121">
        <f t="shared" si="5"/>
        <v>104.44</v>
      </c>
      <c r="H57" s="121">
        <f t="shared" si="6"/>
        <v>104.45</v>
      </c>
      <c r="I57" s="121">
        <f t="shared" si="7"/>
        <v>101.33</v>
      </c>
      <c r="J57" s="188">
        <f t="shared" si="8"/>
        <v>98.52</v>
      </c>
      <c r="L57" s="123">
        <v>13</v>
      </c>
      <c r="M57" s="124" t="s">
        <v>26</v>
      </c>
      <c r="N57" s="122">
        <f t="shared" si="9"/>
        <v>175763</v>
      </c>
      <c r="O57" s="122">
        <f t="shared" si="10"/>
        <v>127425</v>
      </c>
      <c r="P57" s="122">
        <f t="shared" si="11"/>
        <v>126140</v>
      </c>
      <c r="Q57" s="122">
        <f t="shared" si="12"/>
        <v>1285</v>
      </c>
      <c r="R57" s="122">
        <f t="shared" si="13"/>
        <v>44599</v>
      </c>
      <c r="S57" s="122">
        <f t="shared" si="14"/>
        <v>2523</v>
      </c>
      <c r="T57" s="122">
        <f t="shared" si="15"/>
        <v>1216</v>
      </c>
      <c r="U57" s="188">
        <f t="shared" si="16"/>
        <v>-197.2</v>
      </c>
      <c r="Y57" s="300"/>
      <c r="Z57" s="300"/>
      <c r="AA57" s="301"/>
      <c r="AB57" s="302"/>
      <c r="AC57" s="302"/>
      <c r="AD57" s="302"/>
      <c r="AE57" s="85"/>
      <c r="AF57" s="85"/>
      <c r="AG57" s="85"/>
    </row>
    <row r="58" spans="1:33" s="104" customFormat="1" ht="20.25" thickBot="1">
      <c r="A58" s="125">
        <v>14</v>
      </c>
      <c r="B58" s="126" t="s">
        <v>27</v>
      </c>
      <c r="C58" s="121">
        <f t="shared" si="1"/>
        <v>104.58</v>
      </c>
      <c r="D58" s="121">
        <f t="shared" si="2"/>
        <v>104.65</v>
      </c>
      <c r="E58" s="121">
        <f t="shared" si="3"/>
        <v>104.65</v>
      </c>
      <c r="F58" s="121">
        <f t="shared" si="4"/>
        <v>105</v>
      </c>
      <c r="G58" s="121">
        <f t="shared" si="5"/>
        <v>104.65</v>
      </c>
      <c r="H58" s="121">
        <f t="shared" si="6"/>
        <v>104.65</v>
      </c>
      <c r="I58" s="121">
        <f t="shared" si="7"/>
        <v>101.53</v>
      </c>
      <c r="J58" s="188">
        <f t="shared" si="8"/>
        <v>98.7</v>
      </c>
      <c r="L58" s="125">
        <v>14</v>
      </c>
      <c r="M58" s="126" t="s">
        <v>27</v>
      </c>
      <c r="N58" s="122">
        <f t="shared" si="9"/>
        <v>388659</v>
      </c>
      <c r="O58" s="122">
        <f t="shared" si="10"/>
        <v>281556</v>
      </c>
      <c r="P58" s="122">
        <f t="shared" si="11"/>
        <v>279129</v>
      </c>
      <c r="Q58" s="122">
        <f t="shared" si="12"/>
        <v>2427</v>
      </c>
      <c r="R58" s="122">
        <f t="shared" si="13"/>
        <v>98545</v>
      </c>
      <c r="S58" s="122">
        <f t="shared" si="14"/>
        <v>5582</v>
      </c>
      <c r="T58" s="122">
        <f t="shared" si="15"/>
        <v>2976</v>
      </c>
      <c r="U58" s="188">
        <f t="shared" si="16"/>
        <v>-362.6</v>
      </c>
      <c r="Y58" s="300"/>
      <c r="Z58" s="300"/>
      <c r="AA58" s="301"/>
      <c r="AB58" s="302"/>
      <c r="AC58" s="302"/>
      <c r="AD58" s="302"/>
      <c r="AE58" s="85"/>
      <c r="AF58" s="85"/>
      <c r="AG58" s="85"/>
    </row>
    <row r="59" spans="3:33" s="104" customFormat="1" ht="20.25" thickBot="1">
      <c r="C59" s="127"/>
      <c r="D59" s="128"/>
      <c r="E59" s="128"/>
      <c r="F59" s="128"/>
      <c r="G59" s="128"/>
      <c r="H59" s="128"/>
      <c r="I59" s="190"/>
      <c r="J59" s="189"/>
      <c r="N59" s="129"/>
      <c r="O59" s="130"/>
      <c r="P59" s="130"/>
      <c r="Q59" s="130"/>
      <c r="R59" s="130"/>
      <c r="S59" s="130"/>
      <c r="T59" s="130"/>
      <c r="U59" s="189"/>
      <c r="Y59" s="303"/>
      <c r="Z59" s="303"/>
      <c r="AA59" s="301"/>
      <c r="AB59" s="302"/>
      <c r="AC59" s="304"/>
      <c r="AD59" s="304"/>
      <c r="AE59" s="85"/>
      <c r="AF59" s="85"/>
      <c r="AG59" s="85"/>
    </row>
    <row r="60" spans="1:33" s="104" customFormat="1" ht="20.25" thickBot="1">
      <c r="A60" s="131"/>
      <c r="B60" s="132" t="s">
        <v>70</v>
      </c>
      <c r="C60" s="191">
        <f aca="true" t="shared" si="17" ref="C60:J60">ROUND(C32/N32*100,2)</f>
        <v>104.97</v>
      </c>
      <c r="D60" s="191">
        <f t="shared" si="17"/>
        <v>105.04</v>
      </c>
      <c r="E60" s="191">
        <f t="shared" si="17"/>
        <v>105.01</v>
      </c>
      <c r="F60" s="191">
        <f t="shared" si="17"/>
        <v>107.23</v>
      </c>
      <c r="G60" s="191">
        <f t="shared" si="17"/>
        <v>105.04</v>
      </c>
      <c r="H60" s="191">
        <f t="shared" si="17"/>
        <v>105.01</v>
      </c>
      <c r="I60" s="191">
        <f t="shared" si="17"/>
        <v>102</v>
      </c>
      <c r="J60" s="209">
        <f t="shared" si="17"/>
        <v>99.05</v>
      </c>
      <c r="L60" s="131"/>
      <c r="M60" s="132" t="s">
        <v>70</v>
      </c>
      <c r="N60" s="133">
        <f aca="true" t="shared" si="18" ref="N60:T60">+ROUND(C32-N32,0)</f>
        <v>3331481</v>
      </c>
      <c r="O60" s="133">
        <f t="shared" si="18"/>
        <v>2410072</v>
      </c>
      <c r="P60" s="133">
        <f t="shared" si="18"/>
        <v>2373080</v>
      </c>
      <c r="Q60" s="133">
        <f t="shared" si="18"/>
        <v>36992</v>
      </c>
      <c r="R60" s="133">
        <f t="shared" si="18"/>
        <v>843521</v>
      </c>
      <c r="S60" s="133">
        <f t="shared" si="18"/>
        <v>47462</v>
      </c>
      <c r="T60" s="133">
        <f t="shared" si="18"/>
        <v>30426</v>
      </c>
      <c r="U60" s="209">
        <f t="shared" si="16"/>
        <v>-2105.8</v>
      </c>
      <c r="Y60" s="305"/>
      <c r="Z60" s="305"/>
      <c r="AA60" s="301"/>
      <c r="AB60" s="302"/>
      <c r="AC60" s="302"/>
      <c r="AD60" s="302"/>
      <c r="AE60" s="205"/>
      <c r="AF60" s="85"/>
      <c r="AG60" s="85"/>
    </row>
    <row r="61" spans="1:33" ht="18.75">
      <c r="A61" s="63"/>
      <c r="L61"/>
      <c r="M61"/>
      <c r="N61"/>
      <c r="O61"/>
      <c r="P61"/>
      <c r="Q61"/>
      <c r="R61"/>
      <c r="S61"/>
      <c r="T61"/>
      <c r="U61"/>
      <c r="Y61" s="34"/>
      <c r="Z61" s="34"/>
      <c r="AA61" s="34"/>
      <c r="AB61" s="306"/>
      <c r="AC61" s="34"/>
      <c r="AD61" s="34"/>
      <c r="AE61" s="34"/>
      <c r="AF61" s="34"/>
      <c r="AG61" s="34"/>
    </row>
    <row r="62" spans="1:31" ht="12.75">
      <c r="A62" s="63"/>
      <c r="J62" s="208"/>
      <c r="L62"/>
      <c r="M62"/>
      <c r="N62"/>
      <c r="O62"/>
      <c r="P62"/>
      <c r="Q62"/>
      <c r="R62"/>
      <c r="S62"/>
      <c r="T62"/>
      <c r="U62"/>
      <c r="AE62" s="35"/>
    </row>
    <row r="63" spans="1:29" ht="12.75">
      <c r="A63" s="63"/>
      <c r="L63"/>
      <c r="M63"/>
      <c r="N63"/>
      <c r="O63"/>
      <c r="P63"/>
      <c r="Q63"/>
      <c r="R63"/>
      <c r="S63"/>
      <c r="T63"/>
      <c r="U63"/>
      <c r="AC63" s="208"/>
    </row>
    <row r="64" spans="1:21" ht="12.75">
      <c r="A64" s="63"/>
      <c r="L64"/>
      <c r="M64"/>
      <c r="N64"/>
      <c r="O64"/>
      <c r="P64"/>
      <c r="Q64"/>
      <c r="R64"/>
      <c r="S64"/>
      <c r="T64"/>
      <c r="U64"/>
    </row>
    <row r="65" spans="1:21" ht="12.75">
      <c r="A65" s="63"/>
      <c r="L65"/>
      <c r="M65"/>
      <c r="N65"/>
      <c r="O65"/>
      <c r="P65"/>
      <c r="Q65"/>
      <c r="R65"/>
      <c r="S65"/>
      <c r="T65"/>
      <c r="U65"/>
    </row>
    <row r="66" spans="1:21" ht="12.75">
      <c r="A66" s="63"/>
      <c r="L66"/>
      <c r="M66"/>
      <c r="N66"/>
      <c r="O66"/>
      <c r="P66"/>
      <c r="Q66"/>
      <c r="R66"/>
      <c r="S66"/>
      <c r="T66"/>
      <c r="U66"/>
    </row>
    <row r="67" spans="1:21" ht="12.75">
      <c r="A67" s="63"/>
      <c r="L67"/>
      <c r="M67"/>
      <c r="N67"/>
      <c r="O67"/>
      <c r="P67"/>
      <c r="Q67"/>
      <c r="R67"/>
      <c r="S67"/>
      <c r="T67"/>
      <c r="U67"/>
    </row>
    <row r="68" spans="1:21" ht="12.75">
      <c r="A68" s="63"/>
      <c r="L68"/>
      <c r="M68"/>
      <c r="N68"/>
      <c r="O68"/>
      <c r="P68"/>
      <c r="Q68"/>
      <c r="R68"/>
      <c r="S68"/>
      <c r="T68"/>
      <c r="U68"/>
    </row>
    <row r="69" spans="1:21" ht="12.75">
      <c r="A69" s="63"/>
      <c r="L69"/>
      <c r="M69"/>
      <c r="N69"/>
      <c r="O69"/>
      <c r="P69"/>
      <c r="Q69"/>
      <c r="R69"/>
      <c r="S69"/>
      <c r="T69"/>
      <c r="U69"/>
    </row>
    <row r="70" spans="1:21" ht="12.75">
      <c r="A70" s="63"/>
      <c r="L70"/>
      <c r="M70"/>
      <c r="N70"/>
      <c r="O70"/>
      <c r="P70"/>
      <c r="Q70"/>
      <c r="R70"/>
      <c r="S70"/>
      <c r="T70"/>
      <c r="U70"/>
    </row>
    <row r="71" spans="1:21" ht="12.75">
      <c r="A71" s="63"/>
      <c r="L71"/>
      <c r="M71"/>
      <c r="N71"/>
      <c r="O71"/>
      <c r="P71"/>
      <c r="Q71"/>
      <c r="R71"/>
      <c r="S71"/>
      <c r="T71"/>
      <c r="U71"/>
    </row>
    <row r="72" spans="1:21" ht="12.75">
      <c r="A72" s="63"/>
      <c r="L72"/>
      <c r="M72"/>
      <c r="N72"/>
      <c r="O72"/>
      <c r="P72"/>
      <c r="Q72"/>
      <c r="R72"/>
      <c r="S72"/>
      <c r="T72"/>
      <c r="U72"/>
    </row>
    <row r="73" spans="1:21" ht="12.75">
      <c r="A73" s="63"/>
      <c r="L73"/>
      <c r="M73"/>
      <c r="N73"/>
      <c r="O73"/>
      <c r="P73"/>
      <c r="Q73"/>
      <c r="R73"/>
      <c r="S73"/>
      <c r="T73"/>
      <c r="U73"/>
    </row>
    <row r="74" spans="1:21" ht="12.75">
      <c r="A74" s="63"/>
      <c r="L74"/>
      <c r="M74"/>
      <c r="N74"/>
      <c r="O74"/>
      <c r="P74"/>
      <c r="Q74"/>
      <c r="R74"/>
      <c r="S74"/>
      <c r="T74"/>
      <c r="U74"/>
    </row>
    <row r="75" spans="1:21" ht="12.75">
      <c r="A75" s="63"/>
      <c r="L75"/>
      <c r="M75"/>
      <c r="N75"/>
      <c r="O75"/>
      <c r="P75"/>
      <c r="Q75"/>
      <c r="R75"/>
      <c r="S75"/>
      <c r="T75"/>
      <c r="U75"/>
    </row>
    <row r="76" spans="1:21" ht="12.75">
      <c r="A76" s="63"/>
      <c r="L76"/>
      <c r="M76"/>
      <c r="N76"/>
      <c r="O76"/>
      <c r="P76"/>
      <c r="Q76"/>
      <c r="R76"/>
      <c r="S76"/>
      <c r="T76"/>
      <c r="U76"/>
    </row>
    <row r="77" spans="1:21" ht="12.75">
      <c r="A77" s="63"/>
      <c r="L77"/>
      <c r="M77"/>
      <c r="N77"/>
      <c r="O77"/>
      <c r="P77"/>
      <c r="Q77"/>
      <c r="R77"/>
      <c r="S77"/>
      <c r="T77"/>
      <c r="U77"/>
    </row>
    <row r="78" spans="1:21" ht="12.75">
      <c r="A78" s="63"/>
      <c r="L78"/>
      <c r="M78"/>
      <c r="N78"/>
      <c r="O78"/>
      <c r="P78"/>
      <c r="Q78"/>
      <c r="R78"/>
      <c r="S78"/>
      <c r="T78"/>
      <c r="U78"/>
    </row>
    <row r="79" spans="1:21" ht="12.75">
      <c r="A79" s="63"/>
      <c r="L79"/>
      <c r="M79"/>
      <c r="N79"/>
      <c r="O79"/>
      <c r="P79"/>
      <c r="Q79"/>
      <c r="R79"/>
      <c r="S79"/>
      <c r="T79"/>
      <c r="U79"/>
    </row>
    <row r="80" spans="1:21" ht="12.75">
      <c r="A80" s="63"/>
      <c r="L80"/>
      <c r="M80"/>
      <c r="N80"/>
      <c r="O80"/>
      <c r="P80"/>
      <c r="Q80"/>
      <c r="R80"/>
      <c r="S80"/>
      <c r="T80"/>
      <c r="U80"/>
    </row>
    <row r="81" spans="1:21" ht="12.75">
      <c r="A81" s="63"/>
      <c r="L81"/>
      <c r="M81"/>
      <c r="N81"/>
      <c r="O81"/>
      <c r="P81"/>
      <c r="Q81"/>
      <c r="R81"/>
      <c r="S81"/>
      <c r="T81"/>
      <c r="U81"/>
    </row>
    <row r="82" spans="1:21" ht="12.75">
      <c r="A82" s="63"/>
      <c r="L82"/>
      <c r="M82"/>
      <c r="N82"/>
      <c r="O82"/>
      <c r="P82"/>
      <c r="Q82"/>
      <c r="R82"/>
      <c r="S82"/>
      <c r="T82"/>
      <c r="U82"/>
    </row>
    <row r="83" spans="1:21" ht="12.75">
      <c r="A83" s="63"/>
      <c r="L83"/>
      <c r="M83"/>
      <c r="N83"/>
      <c r="O83"/>
      <c r="P83"/>
      <c r="Q83"/>
      <c r="R83"/>
      <c r="S83"/>
      <c r="T83"/>
      <c r="U83"/>
    </row>
    <row r="84" spans="1:21" ht="12.75">
      <c r="A84" s="63"/>
      <c r="L84"/>
      <c r="M84"/>
      <c r="N84"/>
      <c r="O84"/>
      <c r="P84"/>
      <c r="Q84"/>
      <c r="R84"/>
      <c r="S84"/>
      <c r="T84"/>
      <c r="U84"/>
    </row>
    <row r="85" spans="1:21" ht="12.75">
      <c r="A85" s="63"/>
      <c r="L85"/>
      <c r="M85"/>
      <c r="N85"/>
      <c r="O85"/>
      <c r="P85"/>
      <c r="Q85"/>
      <c r="R85"/>
      <c r="S85"/>
      <c r="T85"/>
      <c r="U85"/>
    </row>
    <row r="86" spans="1:21" ht="12.75">
      <c r="A86" s="63"/>
      <c r="L86"/>
      <c r="M86"/>
      <c r="N86"/>
      <c r="O86"/>
      <c r="P86"/>
      <c r="Q86"/>
      <c r="R86"/>
      <c r="S86"/>
      <c r="T86"/>
      <c r="U86"/>
    </row>
    <row r="87" spans="1:21" ht="12.75">
      <c r="A87" s="63"/>
      <c r="L87"/>
      <c r="M87"/>
      <c r="N87"/>
      <c r="O87"/>
      <c r="P87"/>
      <c r="Q87"/>
      <c r="R87"/>
      <c r="S87"/>
      <c r="T87"/>
      <c r="U87"/>
    </row>
    <row r="88" spans="1:21" ht="12.75">
      <c r="A88" s="63"/>
      <c r="L88"/>
      <c r="M88"/>
      <c r="N88"/>
      <c r="O88"/>
      <c r="P88"/>
      <c r="Q88"/>
      <c r="R88"/>
      <c r="S88"/>
      <c r="T88"/>
      <c r="U88"/>
    </row>
    <row r="89" spans="1:21" ht="12.75">
      <c r="A89" s="63"/>
      <c r="L89"/>
      <c r="M89"/>
      <c r="N89"/>
      <c r="O89"/>
      <c r="P89"/>
      <c r="Q89"/>
      <c r="R89"/>
      <c r="S89"/>
      <c r="T89"/>
      <c r="U89"/>
    </row>
    <row r="90" spans="1:21" ht="12.75">
      <c r="A90" s="63"/>
      <c r="L90"/>
      <c r="M90"/>
      <c r="N90"/>
      <c r="O90"/>
      <c r="P90"/>
      <c r="Q90"/>
      <c r="R90"/>
      <c r="S90"/>
      <c r="T90"/>
      <c r="U90"/>
    </row>
    <row r="91" spans="1:21" ht="12.75">
      <c r="A91" s="63"/>
      <c r="L91"/>
      <c r="M91"/>
      <c r="N91"/>
      <c r="O91"/>
      <c r="P91"/>
      <c r="Q91"/>
      <c r="R91"/>
      <c r="S91"/>
      <c r="T91"/>
      <c r="U91"/>
    </row>
    <row r="92" spans="1:21" ht="12.75">
      <c r="A92" s="63"/>
      <c r="L92"/>
      <c r="M92"/>
      <c r="N92"/>
      <c r="O92"/>
      <c r="P92"/>
      <c r="Q92"/>
      <c r="R92"/>
      <c r="S92"/>
      <c r="T92"/>
      <c r="U92"/>
    </row>
    <row r="93" spans="1:21" ht="12.75">
      <c r="A93" s="63"/>
      <c r="L93"/>
      <c r="M93"/>
      <c r="N93"/>
      <c r="O93"/>
      <c r="P93"/>
      <c r="Q93"/>
      <c r="R93"/>
      <c r="S93"/>
      <c r="T93"/>
      <c r="U93"/>
    </row>
    <row r="94" spans="12:21" ht="12.75">
      <c r="L94"/>
      <c r="M94"/>
      <c r="N94"/>
      <c r="O94"/>
      <c r="P94"/>
      <c r="Q94"/>
      <c r="R94"/>
      <c r="S94"/>
      <c r="T94"/>
      <c r="U94"/>
    </row>
    <row r="95" spans="12:21" ht="12.75">
      <c r="L95"/>
      <c r="M95"/>
      <c r="N95"/>
      <c r="O95"/>
      <c r="P95"/>
      <c r="Q95"/>
      <c r="R95"/>
      <c r="S95"/>
      <c r="T95"/>
      <c r="U95"/>
    </row>
    <row r="96" spans="12:21" ht="12.75">
      <c r="L96"/>
      <c r="M96"/>
      <c r="N96"/>
      <c r="O96"/>
      <c r="P96"/>
      <c r="Q96"/>
      <c r="R96"/>
      <c r="S96"/>
      <c r="T96"/>
      <c r="U96"/>
    </row>
    <row r="97" spans="12:21" ht="12.75">
      <c r="L97"/>
      <c r="M97"/>
      <c r="N97"/>
      <c r="O97"/>
      <c r="P97"/>
      <c r="Q97"/>
      <c r="R97"/>
      <c r="S97"/>
      <c r="T97"/>
      <c r="U97"/>
    </row>
    <row r="98" spans="12:21" ht="12.75">
      <c r="L98"/>
      <c r="M98"/>
      <c r="N98"/>
      <c r="O98"/>
      <c r="P98"/>
      <c r="Q98"/>
      <c r="R98"/>
      <c r="S98"/>
      <c r="T98"/>
      <c r="U98"/>
    </row>
    <row r="99" spans="12:21" ht="12.75">
      <c r="L99"/>
      <c r="M99"/>
      <c r="N99"/>
      <c r="O99"/>
      <c r="P99"/>
      <c r="Q99"/>
      <c r="R99"/>
      <c r="S99"/>
      <c r="T99"/>
      <c r="U99"/>
    </row>
    <row r="100" spans="12:21" ht="12.75">
      <c r="L100"/>
      <c r="M100"/>
      <c r="N100"/>
      <c r="O100"/>
      <c r="P100"/>
      <c r="Q100"/>
      <c r="R100"/>
      <c r="S100"/>
      <c r="T100"/>
      <c r="U100"/>
    </row>
    <row r="101" spans="12:21" ht="12.75">
      <c r="L101"/>
      <c r="M101"/>
      <c r="N101"/>
      <c r="O101"/>
      <c r="P101"/>
      <c r="Q101"/>
      <c r="R101"/>
      <c r="S101"/>
      <c r="T101"/>
      <c r="U101"/>
    </row>
    <row r="102" spans="12:21" ht="12.75">
      <c r="L102"/>
      <c r="M102"/>
      <c r="N102"/>
      <c r="O102"/>
      <c r="P102"/>
      <c r="Q102"/>
      <c r="R102"/>
      <c r="S102"/>
      <c r="T102"/>
      <c r="U102"/>
    </row>
    <row r="103" spans="12:21" ht="12.75">
      <c r="L103"/>
      <c r="M103"/>
      <c r="N103"/>
      <c r="O103"/>
      <c r="P103"/>
      <c r="Q103"/>
      <c r="R103"/>
      <c r="S103"/>
      <c r="T103"/>
      <c r="U103"/>
    </row>
    <row r="104" spans="12:21" ht="12.75">
      <c r="L104"/>
      <c r="M104"/>
      <c r="N104"/>
      <c r="O104"/>
      <c r="P104"/>
      <c r="Q104"/>
      <c r="R104"/>
      <c r="S104"/>
      <c r="T104"/>
      <c r="U104"/>
    </row>
    <row r="105" spans="12:21" ht="12.75">
      <c r="L105"/>
      <c r="M105"/>
      <c r="N105"/>
      <c r="O105"/>
      <c r="P105"/>
      <c r="Q105"/>
      <c r="R105"/>
      <c r="S105"/>
      <c r="T105"/>
      <c r="U105"/>
    </row>
    <row r="106" spans="12:21" ht="12.75">
      <c r="L106"/>
      <c r="M106"/>
      <c r="N106"/>
      <c r="O106"/>
      <c r="P106"/>
      <c r="Q106"/>
      <c r="R106"/>
      <c r="S106"/>
      <c r="T106"/>
      <c r="U106"/>
    </row>
    <row r="107" spans="12:21" ht="12.75">
      <c r="L107"/>
      <c r="M107"/>
      <c r="N107"/>
      <c r="O107"/>
      <c r="P107"/>
      <c r="Q107"/>
      <c r="R107"/>
      <c r="S107"/>
      <c r="T107"/>
      <c r="U107"/>
    </row>
    <row r="108" spans="12:21" ht="12.75">
      <c r="L108"/>
      <c r="M108"/>
      <c r="N108"/>
      <c r="O108"/>
      <c r="P108"/>
      <c r="Q108"/>
      <c r="R108"/>
      <c r="S108"/>
      <c r="T108"/>
      <c r="U108"/>
    </row>
    <row r="109" spans="12:21" ht="12.75">
      <c r="L109"/>
      <c r="M109"/>
      <c r="N109"/>
      <c r="O109"/>
      <c r="P109"/>
      <c r="Q109"/>
      <c r="R109"/>
      <c r="S109"/>
      <c r="T109"/>
      <c r="U109"/>
    </row>
    <row r="110" spans="12:21" ht="12.75">
      <c r="L110"/>
      <c r="M110"/>
      <c r="N110"/>
      <c r="O110"/>
      <c r="P110"/>
      <c r="Q110"/>
      <c r="R110"/>
      <c r="S110"/>
      <c r="T110"/>
      <c r="U110"/>
    </row>
    <row r="111" spans="12:21" ht="12.75">
      <c r="L111"/>
      <c r="M111"/>
      <c r="N111"/>
      <c r="O111"/>
      <c r="P111"/>
      <c r="Q111"/>
      <c r="R111"/>
      <c r="S111"/>
      <c r="T111"/>
      <c r="U111"/>
    </row>
    <row r="112" spans="12:21" ht="12.75">
      <c r="L112"/>
      <c r="M112"/>
      <c r="N112"/>
      <c r="O112"/>
      <c r="P112"/>
      <c r="Q112"/>
      <c r="R112"/>
      <c r="S112"/>
      <c r="T112"/>
      <c r="U112"/>
    </row>
    <row r="113" spans="12:21" ht="12.75">
      <c r="L113"/>
      <c r="M113"/>
      <c r="N113"/>
      <c r="O113"/>
      <c r="P113"/>
      <c r="Q113"/>
      <c r="R113"/>
      <c r="S113"/>
      <c r="T113"/>
      <c r="U113"/>
    </row>
    <row r="114" spans="12:21" ht="12.75">
      <c r="L114"/>
      <c r="M114"/>
      <c r="N114"/>
      <c r="O114"/>
      <c r="P114"/>
      <c r="Q114"/>
      <c r="R114"/>
      <c r="S114"/>
      <c r="T114"/>
      <c r="U114"/>
    </row>
    <row r="115" spans="12:21" ht="12.75">
      <c r="L115"/>
      <c r="M115"/>
      <c r="N115"/>
      <c r="O115"/>
      <c r="P115"/>
      <c r="Q115"/>
      <c r="R115"/>
      <c r="S115"/>
      <c r="T115"/>
      <c r="U115"/>
    </row>
    <row r="116" spans="12:21" ht="12.75">
      <c r="L116"/>
      <c r="M116"/>
      <c r="N116"/>
      <c r="O116"/>
      <c r="P116"/>
      <c r="Q116"/>
      <c r="R116"/>
      <c r="S116"/>
      <c r="T116"/>
      <c r="U116"/>
    </row>
    <row r="117" spans="12:21" ht="12.75">
      <c r="L117"/>
      <c r="M117"/>
      <c r="N117"/>
      <c r="O117"/>
      <c r="P117"/>
      <c r="Q117"/>
      <c r="R117"/>
      <c r="S117"/>
      <c r="T117"/>
      <c r="U117"/>
    </row>
    <row r="118" spans="12:21" ht="12.75">
      <c r="L118"/>
      <c r="M118"/>
      <c r="N118"/>
      <c r="O118"/>
      <c r="P118"/>
      <c r="Q118"/>
      <c r="R118"/>
      <c r="S118"/>
      <c r="T118"/>
      <c r="U118"/>
    </row>
    <row r="119" spans="12:21" ht="12.75">
      <c r="L119"/>
      <c r="M119"/>
      <c r="N119"/>
      <c r="O119"/>
      <c r="P119"/>
      <c r="Q119"/>
      <c r="R119"/>
      <c r="S119"/>
      <c r="T119"/>
      <c r="U119"/>
    </row>
    <row r="120" spans="12:21" ht="12.75">
      <c r="L120"/>
      <c r="M120"/>
      <c r="N120"/>
      <c r="O120"/>
      <c r="P120"/>
      <c r="Q120"/>
      <c r="R120"/>
      <c r="S120"/>
      <c r="T120"/>
      <c r="U120"/>
    </row>
    <row r="121" spans="12:21" ht="12.75">
      <c r="L121"/>
      <c r="M121"/>
      <c r="N121"/>
      <c r="O121"/>
      <c r="P121"/>
      <c r="Q121"/>
      <c r="R121"/>
      <c r="S121"/>
      <c r="T121"/>
      <c r="U121"/>
    </row>
    <row r="122" spans="12:21" ht="12.75">
      <c r="L122"/>
      <c r="M122"/>
      <c r="N122"/>
      <c r="O122"/>
      <c r="P122"/>
      <c r="Q122"/>
      <c r="R122"/>
      <c r="S122"/>
      <c r="T122"/>
      <c r="U122"/>
    </row>
    <row r="123" spans="12:21" ht="12.75">
      <c r="L123"/>
      <c r="M123"/>
      <c r="N123"/>
      <c r="O123"/>
      <c r="P123"/>
      <c r="Q123"/>
      <c r="R123"/>
      <c r="S123"/>
      <c r="T123"/>
      <c r="U123"/>
    </row>
    <row r="124" spans="12:21" ht="12.75">
      <c r="L124"/>
      <c r="M124"/>
      <c r="N124"/>
      <c r="O124"/>
      <c r="P124"/>
      <c r="Q124"/>
      <c r="R124"/>
      <c r="S124"/>
      <c r="T124"/>
      <c r="U124"/>
    </row>
    <row r="125" spans="12:21" ht="12.75">
      <c r="L125"/>
      <c r="M125"/>
      <c r="N125"/>
      <c r="O125"/>
      <c r="P125"/>
      <c r="Q125"/>
      <c r="R125"/>
      <c r="S125"/>
      <c r="T125"/>
      <c r="U125"/>
    </row>
    <row r="126" spans="12:21" ht="12.75">
      <c r="L126"/>
      <c r="M126"/>
      <c r="N126"/>
      <c r="O126"/>
      <c r="P126"/>
      <c r="Q126"/>
      <c r="R126"/>
      <c r="S126"/>
      <c r="T126"/>
      <c r="U126"/>
    </row>
    <row r="127" spans="12:21" ht="12.75">
      <c r="L127"/>
      <c r="M127"/>
      <c r="N127"/>
      <c r="O127"/>
      <c r="P127"/>
      <c r="Q127"/>
      <c r="R127"/>
      <c r="S127"/>
      <c r="T127"/>
      <c r="U127"/>
    </row>
    <row r="128" spans="12:21" ht="12.75">
      <c r="L128"/>
      <c r="M128"/>
      <c r="N128"/>
      <c r="O128"/>
      <c r="P128"/>
      <c r="Q128"/>
      <c r="R128"/>
      <c r="S128"/>
      <c r="T128"/>
      <c r="U128"/>
    </row>
    <row r="129" spans="12:21" ht="12.75">
      <c r="L129"/>
      <c r="M129"/>
      <c r="N129"/>
      <c r="O129"/>
      <c r="P129"/>
      <c r="Q129"/>
      <c r="R129"/>
      <c r="S129"/>
      <c r="T129"/>
      <c r="U129"/>
    </row>
    <row r="130" spans="12:21" ht="12.75">
      <c r="L130"/>
      <c r="M130"/>
      <c r="N130"/>
      <c r="O130"/>
      <c r="P130"/>
      <c r="Q130"/>
      <c r="R130"/>
      <c r="S130"/>
      <c r="T130"/>
      <c r="U130"/>
    </row>
    <row r="131" spans="12:21" ht="12.75">
      <c r="L131"/>
      <c r="M131"/>
      <c r="N131"/>
      <c r="O131"/>
      <c r="P131"/>
      <c r="Q131"/>
      <c r="R131"/>
      <c r="S131"/>
      <c r="T131"/>
      <c r="U131"/>
    </row>
    <row r="132" spans="12:21" ht="12.75">
      <c r="L132"/>
      <c r="M132"/>
      <c r="N132"/>
      <c r="O132"/>
      <c r="P132"/>
      <c r="Q132"/>
      <c r="R132"/>
      <c r="S132"/>
      <c r="T132"/>
      <c r="U132"/>
    </row>
    <row r="133" spans="12:21" ht="12.75">
      <c r="L133"/>
      <c r="M133"/>
      <c r="N133"/>
      <c r="O133"/>
      <c r="P133"/>
      <c r="Q133"/>
      <c r="R133"/>
      <c r="S133"/>
      <c r="T133"/>
      <c r="U133"/>
    </row>
  </sheetData>
  <mergeCells count="1">
    <mergeCell ref="Y40:AD40"/>
  </mergeCells>
  <printOptions horizontalCentered="1" verticalCentered="1"/>
  <pageMargins left="0.2362204724409449" right="0" top="0" bottom="0" header="0.5118110236220472" footer="0.5118110236220472"/>
  <pageSetup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rehorko</dc:creator>
  <cp:keywords/>
  <dc:description/>
  <cp:lastModifiedBy>rehorko</cp:lastModifiedBy>
  <cp:lastPrinted>2007-01-03T14:11:40Z</cp:lastPrinted>
  <dcterms:created xsi:type="dcterms:W3CDTF">2005-01-10T14:04:55Z</dcterms:created>
  <dcterms:modified xsi:type="dcterms:W3CDTF">2007-01-25T10:03:56Z</dcterms:modified>
  <cp:category/>
  <cp:version/>
  <cp:contentType/>
  <cp:contentStatus/>
</cp:coreProperties>
</file>