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8040" activeTab="2"/>
  </bookViews>
  <sheets>
    <sheet name="Tab.č1" sheetId="1" r:id="rId1"/>
    <sheet name="Tab č.2" sheetId="2" r:id="rId2"/>
    <sheet name="Tab č.3" sheetId="3" r:id="rId3"/>
  </sheets>
  <externalReferences>
    <externalReference r:id="rId6"/>
  </externalReferences>
  <definedNames>
    <definedName name="_xlnm.Print_Titles" localSheetId="0">'Tab.č1'!$6:$8</definedName>
    <definedName name="_xlnm.Print_Area" localSheetId="1">'Tab č.2'!$A$1:$N$99</definedName>
    <definedName name="_xlnm.Print_Area" localSheetId="0">'Tab.č1'!$A$1:$T$99</definedName>
  </definedNames>
  <calcPr fullCalcOnLoad="1"/>
</workbook>
</file>

<file path=xl/sharedStrings.xml><?xml version="1.0" encoding="utf-8"?>
<sst xmlns="http://schemas.openxmlformats.org/spreadsheetml/2006/main" count="315" uniqueCount="91">
  <si>
    <t>Příloha 1/Tabulka č. 1</t>
  </si>
  <si>
    <t>k čj.27 552/2009-26</t>
  </si>
  <si>
    <t>Výkony</t>
  </si>
  <si>
    <t>Výkony bez *NS</t>
  </si>
  <si>
    <t>Výkony vč.*NS</t>
  </si>
  <si>
    <t>Změna 09/10 bez NS oproti 08/09</t>
  </si>
  <si>
    <t>Změna 09/10 vč. NS oproti 08/09</t>
  </si>
  <si>
    <t>Změna 08/09 vč.NS oproti 07/08</t>
  </si>
  <si>
    <t>Změna 09/10 vč.NS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</si>
  <si>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</si>
  <si>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</si>
  <si>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</si>
  <si>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</si>
  <si>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</si>
  <si>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</si>
  <si>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</si>
  <si>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</si>
  <si>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</si>
  <si>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</si>
  <si>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</si>
  <si>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</si>
  <si>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</si>
  <si>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</si>
  <si>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</si>
  <si>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</si>
  <si>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</si>
  <si>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</si>
  <si>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</si>
  <si>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</si>
  <si>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</si>
  <si>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</si>
  <si>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</si>
  <si>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</si>
  <si>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</si>
  <si>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</si>
  <si>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</si>
  <si>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</si>
  <si>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</si>
  <si>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</si>
  <si>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</si>
  <si>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</si>
  <si>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*Jedná se o nadstavbové studium 1.ročníků</t>
  </si>
  <si>
    <t>Příloha 1/Tabulka č. 2</t>
  </si>
  <si>
    <t>Republikové normativy 2010</t>
  </si>
  <si>
    <t>Normativní rozpis rozpočtu 2009</t>
  </si>
  <si>
    <t>NIV</t>
  </si>
  <si>
    <t>MP+odv.</t>
  </si>
  <si>
    <t>ONIV</t>
  </si>
  <si>
    <t>z toho:</t>
  </si>
  <si>
    <t>Zam.</t>
  </si>
  <si>
    <t>NIV celkem</t>
  </si>
  <si>
    <t>MP+odvody</t>
  </si>
  <si>
    <t>ONIV celkem</t>
  </si>
  <si>
    <t>Limit PZ</t>
  </si>
  <si>
    <t>MP</t>
  </si>
  <si>
    <t>odvody</t>
  </si>
  <si>
    <t>celkem</t>
  </si>
  <si>
    <t xml:space="preserve">ONIV náhrady </t>
  </si>
  <si>
    <t>ONIV přímé</t>
  </si>
  <si>
    <t xml:space="preserve"> Kč/žáka</t>
  </si>
  <si>
    <t>Kč/žáka</t>
  </si>
  <si>
    <t>Z./1000ž</t>
  </si>
  <si>
    <t>tis. Kč</t>
  </si>
  <si>
    <t>náhrady mezd</t>
  </si>
  <si>
    <t>Zlínský kraj :</t>
  </si>
  <si>
    <t>RgŠ celkem:</t>
  </si>
  <si>
    <t>MŠMT, odbor 26</t>
  </si>
  <si>
    <t>Příloha 1/Tabulka č. 3</t>
  </si>
  <si>
    <t>Normativní rozpis rozpočtu RgŠ územně správních celků na rok 2010</t>
  </si>
  <si>
    <t>v tis. Kč</t>
  </si>
  <si>
    <t xml:space="preserve">Závazné ukazatele </t>
  </si>
  <si>
    <t>Orientační ukazatele</t>
  </si>
  <si>
    <t>Závazný uk.</t>
  </si>
  <si>
    <t xml:space="preserve">MP 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</si>
  <si>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</si>
  <si>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</si>
  <si>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</si>
  <si>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</si>
  <si>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</si>
  <si>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</si>
  <si>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</si>
  <si>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náhrady</t>
  </si>
  <si>
    <t>zam.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</si>
  <si>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</si>
  <si>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</si>
  <si>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</si>
  <si>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</si>
  <si>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</si>
  <si>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</si>
  <si>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>Porovnání výkonů krajských a obecních škol v jednotlivých věkových kategoriích v letech 2001/02 - 2009/10</t>
  </si>
  <si>
    <t>Normativní rozpis výdajů RgŠ ÚSC pomocí republikových normativů pro rok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</si>
</sst>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  <numFmt numFmtId="16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5"/>
      <name val="Arial CE"/>
      <family val="0"/>
    </font>
    <font>
      <sz val="10"/>
      <name val="Arial"/>
      <family val="2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0"/>
    </font>
    <font>
      <b/>
      <i/>
      <sz val="18"/>
      <name val="Arial CE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8"/>
      <name val="Arial CE"/>
      <family val="0"/>
    </font>
    <font>
      <sz val="16"/>
      <name val="Arial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b/>
      <u val="single"/>
      <sz val="18"/>
      <name val="Arial"/>
      <family val="2"/>
    </font>
    <font>
      <b/>
      <sz val="12"/>
      <color indexed="8"/>
      <name val="Arial CE"/>
      <family val="0"/>
    </font>
    <font>
      <b/>
      <sz val="11"/>
      <name val="Arial"/>
      <family val="2"/>
    </font>
    <font>
      <b/>
      <sz val="11"/>
      <color indexed="8"/>
      <name val="Arial CE"/>
      <family val="0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46" applyFill="1">
      <alignment/>
      <protection/>
    </xf>
    <xf numFmtId="0" fontId="4" fillId="33" borderId="0" xfId="46" applyFill="1">
      <alignment/>
      <protection/>
    </xf>
    <xf numFmtId="3" fontId="4" fillId="33" borderId="0" xfId="46" applyNumberFormat="1" applyFill="1">
      <alignment/>
      <protection/>
    </xf>
    <xf numFmtId="0" fontId="5" fillId="0" borderId="0" xfId="46" applyFont="1" applyFill="1" applyAlignment="1">
      <alignment horizontal="right"/>
      <protection/>
    </xf>
    <xf numFmtId="0" fontId="4" fillId="0" borderId="0" xfId="46">
      <alignment/>
      <protection/>
    </xf>
    <xf numFmtId="0" fontId="6" fillId="0" borderId="0" xfId="52" applyFont="1">
      <alignment/>
      <protection/>
    </xf>
    <xf numFmtId="164" fontId="4" fillId="0" borderId="0" xfId="46" applyNumberFormat="1" applyFill="1">
      <alignment/>
      <protection/>
    </xf>
    <xf numFmtId="0" fontId="7" fillId="0" borderId="0" xfId="46" applyFont="1" applyAlignment="1">
      <alignment horizontal="right"/>
      <protection/>
    </xf>
    <xf numFmtId="0" fontId="8" fillId="0" borderId="0" xfId="46" applyFont="1" applyAlignment="1">
      <alignment horizontal="right"/>
      <protection/>
    </xf>
    <xf numFmtId="0" fontId="2" fillId="0" borderId="0" xfId="52" applyFont="1">
      <alignment/>
      <protection/>
    </xf>
    <xf numFmtId="0" fontId="10" fillId="0" borderId="10" xfId="46" applyFont="1" applyFill="1" applyBorder="1">
      <alignment/>
      <protection/>
    </xf>
    <xf numFmtId="0" fontId="10" fillId="0" borderId="10" xfId="46" applyFont="1" applyFill="1" applyBorder="1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3" fontId="10" fillId="33" borderId="11" xfId="46" applyNumberFormat="1" applyFont="1" applyFill="1" applyBorder="1" applyAlignment="1">
      <alignment horizontal="center"/>
      <protection/>
    </xf>
    <xf numFmtId="3" fontId="10" fillId="34" borderId="11" xfId="46" applyNumberFormat="1" applyFont="1" applyFill="1" applyBorder="1" applyAlignment="1">
      <alignment horizontal="center"/>
      <protection/>
    </xf>
    <xf numFmtId="3" fontId="10" fillId="35" borderId="11" xfId="46" applyNumberFormat="1" applyFont="1" applyFill="1" applyBorder="1" applyAlignment="1">
      <alignment horizontal="center"/>
      <protection/>
    </xf>
    <xf numFmtId="0" fontId="10" fillId="34" borderId="11" xfId="46" applyFont="1" applyFill="1" applyBorder="1" applyAlignment="1">
      <alignment horizontal="left"/>
      <protection/>
    </xf>
    <xf numFmtId="0" fontId="10" fillId="34" borderId="10" xfId="46" applyFont="1" applyFill="1" applyBorder="1" applyAlignment="1">
      <alignment horizontal="center"/>
      <protection/>
    </xf>
    <xf numFmtId="0" fontId="10" fillId="35" borderId="11" xfId="46" applyFont="1" applyFill="1" applyBorder="1" applyAlignment="1">
      <alignment horizontal="left"/>
      <protection/>
    </xf>
    <xf numFmtId="0" fontId="10" fillId="35" borderId="10" xfId="46" applyFont="1" applyFill="1" applyBorder="1" applyAlignment="1">
      <alignment horizontal="center"/>
      <protection/>
    </xf>
    <xf numFmtId="0" fontId="10" fillId="0" borderId="11" xfId="46" applyFont="1" applyFill="1" applyBorder="1" applyAlignment="1">
      <alignment horizontal="left"/>
      <protection/>
    </xf>
    <xf numFmtId="3" fontId="10" fillId="0" borderId="12" xfId="46" applyNumberFormat="1" applyFont="1" applyFill="1" applyBorder="1">
      <alignment/>
      <protection/>
    </xf>
    <xf numFmtId="49" fontId="10" fillId="0" borderId="12" xfId="46" applyNumberFormat="1" applyFont="1" applyFill="1" applyBorder="1" applyAlignment="1">
      <alignment horizontal="center"/>
      <protection/>
    </xf>
    <xf numFmtId="49" fontId="10" fillId="33" borderId="12" xfId="46" applyNumberFormat="1" applyFont="1" applyFill="1" applyBorder="1" applyAlignment="1">
      <alignment horizontal="center"/>
      <protection/>
    </xf>
    <xf numFmtId="3" fontId="10" fillId="33" borderId="12" xfId="46" applyNumberFormat="1" applyFont="1" applyFill="1" applyBorder="1" applyAlignment="1">
      <alignment horizontal="center"/>
      <protection/>
    </xf>
    <xf numFmtId="49" fontId="10" fillId="34" borderId="13" xfId="46" applyNumberFormat="1" applyFont="1" applyFill="1" applyBorder="1" applyAlignment="1">
      <alignment horizontal="center"/>
      <protection/>
    </xf>
    <xf numFmtId="49" fontId="10" fillId="35" borderId="13" xfId="46" applyNumberFormat="1" applyFont="1" applyFill="1" applyBorder="1" applyAlignment="1">
      <alignment horizontal="center"/>
      <protection/>
    </xf>
    <xf numFmtId="49" fontId="10" fillId="34" borderId="12" xfId="46" applyNumberFormat="1" applyFont="1" applyFill="1" applyBorder="1" applyAlignment="1">
      <alignment horizontal="center"/>
      <protection/>
    </xf>
    <xf numFmtId="49" fontId="10" fillId="35" borderId="12" xfId="46" applyNumberFormat="1" applyFont="1" applyFill="1" applyBorder="1" applyAlignment="1">
      <alignment horizontal="center"/>
      <protection/>
    </xf>
    <xf numFmtId="3" fontId="10" fillId="0" borderId="14" xfId="46" applyNumberFormat="1" applyFont="1" applyFill="1" applyBorder="1">
      <alignment/>
      <protection/>
    </xf>
    <xf numFmtId="3" fontId="10" fillId="0" borderId="14" xfId="46" applyNumberFormat="1" applyFont="1" applyFill="1" applyBorder="1" applyAlignment="1">
      <alignment horizontal="center"/>
      <protection/>
    </xf>
    <xf numFmtId="3" fontId="10" fillId="33" borderId="14" xfId="46" applyNumberFormat="1" applyFont="1" applyFill="1" applyBorder="1" applyAlignment="1">
      <alignment horizontal="center"/>
      <protection/>
    </xf>
    <xf numFmtId="3" fontId="11" fillId="33" borderId="14" xfId="46" applyNumberFormat="1" applyFont="1" applyFill="1" applyBorder="1" applyAlignment="1">
      <alignment horizontal="center"/>
      <protection/>
    </xf>
    <xf numFmtId="3" fontId="11" fillId="34" borderId="15" xfId="46" applyNumberFormat="1" applyFont="1" applyFill="1" applyBorder="1" applyAlignment="1">
      <alignment horizontal="center"/>
      <protection/>
    </xf>
    <xf numFmtId="3" fontId="11" fillId="35" borderId="15" xfId="46" applyNumberFormat="1" applyFont="1" applyFill="1" applyBorder="1" applyAlignment="1">
      <alignment horizontal="center"/>
      <protection/>
    </xf>
    <xf numFmtId="3" fontId="10" fillId="34" borderId="14" xfId="46" applyNumberFormat="1" applyFont="1" applyFill="1" applyBorder="1" applyAlignment="1">
      <alignment horizontal="center"/>
      <protection/>
    </xf>
    <xf numFmtId="3" fontId="10" fillId="34" borderId="15" xfId="46" applyNumberFormat="1" applyFont="1" applyFill="1" applyBorder="1" applyAlignment="1">
      <alignment horizontal="center"/>
      <protection/>
    </xf>
    <xf numFmtId="3" fontId="10" fillId="35" borderId="14" xfId="46" applyNumberFormat="1" applyFont="1" applyFill="1" applyBorder="1" applyAlignment="1">
      <alignment horizontal="center"/>
      <protection/>
    </xf>
    <xf numFmtId="3" fontId="10" fillId="0" borderId="16" xfId="46" applyNumberFormat="1" applyFont="1" applyFill="1" applyBorder="1" applyAlignment="1">
      <alignment horizontal="center" vertical="center"/>
      <protection/>
    </xf>
    <xf numFmtId="3" fontId="12" fillId="0" borderId="16" xfId="46" applyNumberFormat="1" applyFont="1" applyFill="1" applyBorder="1" applyAlignment="1">
      <alignment horizontal="right"/>
      <protection/>
    </xf>
    <xf numFmtId="3" fontId="12" fillId="33" borderId="16" xfId="46" applyNumberFormat="1" applyFont="1" applyFill="1" applyBorder="1" applyAlignment="1">
      <alignment horizontal="right"/>
      <protection/>
    </xf>
    <xf numFmtId="3" fontId="12" fillId="33" borderId="17" xfId="46" applyNumberFormat="1" applyFont="1" applyFill="1" applyBorder="1" applyAlignment="1">
      <alignment horizontal="right"/>
      <protection/>
    </xf>
    <xf numFmtId="3" fontId="12" fillId="33" borderId="18" xfId="46" applyNumberFormat="1" applyFont="1" applyFill="1" applyBorder="1" applyAlignment="1">
      <alignment horizontal="right"/>
      <protection/>
    </xf>
    <xf numFmtId="3" fontId="12" fillId="34" borderId="16" xfId="46" applyNumberFormat="1" applyFont="1" applyFill="1" applyBorder="1" applyAlignment="1">
      <alignment horizontal="right"/>
      <protection/>
    </xf>
    <xf numFmtId="3" fontId="12" fillId="35" borderId="16" xfId="46" applyNumberFormat="1" applyFont="1" applyFill="1" applyBorder="1" applyAlignment="1">
      <alignment horizontal="right"/>
      <protection/>
    </xf>
    <xf numFmtId="3" fontId="12" fillId="34" borderId="18" xfId="46" applyNumberFormat="1" applyFont="1" applyFill="1" applyBorder="1" applyAlignment="1">
      <alignment horizontal="right"/>
      <protection/>
    </xf>
    <xf numFmtId="3" fontId="12" fillId="35" borderId="18" xfId="46" applyNumberFormat="1" applyFont="1" applyFill="1" applyBorder="1" applyAlignment="1">
      <alignment horizontal="right"/>
      <protection/>
    </xf>
    <xf numFmtId="4" fontId="12" fillId="34" borderId="19" xfId="46" applyNumberFormat="1" applyFont="1" applyFill="1" applyBorder="1" applyAlignment="1">
      <alignment horizontal="right"/>
      <protection/>
    </xf>
    <xf numFmtId="4" fontId="12" fillId="35" borderId="16" xfId="46" applyNumberFormat="1" applyFont="1" applyFill="1" applyBorder="1" applyAlignment="1">
      <alignment horizontal="right"/>
      <protection/>
    </xf>
    <xf numFmtId="4" fontId="12" fillId="0" borderId="16" xfId="46" applyNumberFormat="1" applyFont="1" applyFill="1" applyBorder="1" applyAlignment="1">
      <alignment horizontal="right"/>
      <protection/>
    </xf>
    <xf numFmtId="3" fontId="10" fillId="0" borderId="20" xfId="46" applyNumberFormat="1" applyFont="1" applyFill="1" applyBorder="1" applyAlignment="1">
      <alignment horizontal="center" vertical="center"/>
      <protection/>
    </xf>
    <xf numFmtId="3" fontId="12" fillId="0" borderId="20" xfId="46" applyNumberFormat="1" applyFont="1" applyFill="1" applyBorder="1" applyAlignment="1">
      <alignment horizontal="right"/>
      <protection/>
    </xf>
    <xf numFmtId="3" fontId="12" fillId="33" borderId="20" xfId="46" applyNumberFormat="1" applyFont="1" applyFill="1" applyBorder="1" applyAlignment="1">
      <alignment horizontal="right"/>
      <protection/>
    </xf>
    <xf numFmtId="3" fontId="12" fillId="33" borderId="21" xfId="46" applyNumberFormat="1" applyFont="1" applyFill="1" applyBorder="1" applyAlignment="1">
      <alignment horizontal="right"/>
      <protection/>
    </xf>
    <xf numFmtId="3" fontId="12" fillId="33" borderId="22" xfId="46" applyNumberFormat="1" applyFont="1" applyFill="1" applyBorder="1" applyAlignment="1">
      <alignment horizontal="right"/>
      <protection/>
    </xf>
    <xf numFmtId="3" fontId="12" fillId="34" borderId="20" xfId="46" applyNumberFormat="1" applyFont="1" applyFill="1" applyBorder="1" applyAlignment="1">
      <alignment horizontal="right"/>
      <protection/>
    </xf>
    <xf numFmtId="3" fontId="12" fillId="35" borderId="20" xfId="46" applyNumberFormat="1" applyFont="1" applyFill="1" applyBorder="1" applyAlignment="1">
      <alignment horizontal="right"/>
      <protection/>
    </xf>
    <xf numFmtId="3" fontId="12" fillId="34" borderId="22" xfId="46" applyNumberFormat="1" applyFont="1" applyFill="1" applyBorder="1" applyAlignment="1">
      <alignment horizontal="right"/>
      <protection/>
    </xf>
    <xf numFmtId="3" fontId="12" fillId="35" borderId="22" xfId="46" applyNumberFormat="1" applyFont="1" applyFill="1" applyBorder="1" applyAlignment="1">
      <alignment horizontal="right"/>
      <protection/>
    </xf>
    <xf numFmtId="4" fontId="12" fillId="34" borderId="23" xfId="46" applyNumberFormat="1" applyFont="1" applyFill="1" applyBorder="1" applyAlignment="1">
      <alignment horizontal="right"/>
      <protection/>
    </xf>
    <xf numFmtId="4" fontId="12" fillId="35" borderId="20" xfId="46" applyNumberFormat="1" applyFont="1" applyFill="1" applyBorder="1" applyAlignment="1">
      <alignment horizontal="right"/>
      <protection/>
    </xf>
    <xf numFmtId="4" fontId="12" fillId="0" borderId="20" xfId="46" applyNumberFormat="1" applyFont="1" applyFill="1" applyBorder="1" applyAlignment="1">
      <alignment horizontal="right"/>
      <protection/>
    </xf>
    <xf numFmtId="0" fontId="13" fillId="0" borderId="24" xfId="46" applyFont="1" applyBorder="1" applyAlignment="1">
      <alignment horizontal="center"/>
      <protection/>
    </xf>
    <xf numFmtId="3" fontId="12" fillId="0" borderId="14" xfId="46" applyNumberFormat="1" applyFont="1" applyFill="1" applyBorder="1" applyAlignment="1">
      <alignment horizontal="right"/>
      <protection/>
    </xf>
    <xf numFmtId="3" fontId="12" fillId="33" borderId="14" xfId="46" applyNumberFormat="1" applyFont="1" applyFill="1" applyBorder="1" applyAlignment="1">
      <alignment horizontal="right"/>
      <protection/>
    </xf>
    <xf numFmtId="3" fontId="12" fillId="33" borderId="25" xfId="46" applyNumberFormat="1" applyFont="1" applyFill="1" applyBorder="1" applyAlignment="1">
      <alignment horizontal="right"/>
      <protection/>
    </xf>
    <xf numFmtId="3" fontId="12" fillId="33" borderId="26" xfId="46" applyNumberFormat="1" applyFont="1" applyFill="1" applyBorder="1" applyAlignment="1">
      <alignment horizontal="right"/>
      <protection/>
    </xf>
    <xf numFmtId="3" fontId="12" fillId="34" borderId="27" xfId="46" applyNumberFormat="1" applyFont="1" applyFill="1" applyBorder="1" applyAlignment="1">
      <alignment horizontal="right"/>
      <protection/>
    </xf>
    <xf numFmtId="3" fontId="12" fillId="35" borderId="27" xfId="46" applyNumberFormat="1" applyFont="1" applyFill="1" applyBorder="1" applyAlignment="1">
      <alignment horizontal="right"/>
      <protection/>
    </xf>
    <xf numFmtId="3" fontId="12" fillId="34" borderId="26" xfId="46" applyNumberFormat="1" applyFont="1" applyFill="1" applyBorder="1" applyAlignment="1">
      <alignment horizontal="right"/>
      <protection/>
    </xf>
    <xf numFmtId="3" fontId="12" fillId="35" borderId="26" xfId="46" applyNumberFormat="1" applyFont="1" applyFill="1" applyBorder="1" applyAlignment="1">
      <alignment horizontal="right"/>
      <protection/>
    </xf>
    <xf numFmtId="4" fontId="12" fillId="34" borderId="0" xfId="46" applyNumberFormat="1" applyFont="1" applyFill="1" applyBorder="1" applyAlignment="1">
      <alignment horizontal="right"/>
      <protection/>
    </xf>
    <xf numFmtId="3" fontId="12" fillId="35" borderId="14" xfId="46" applyNumberFormat="1" applyFont="1" applyFill="1" applyBorder="1" applyAlignment="1">
      <alignment horizontal="right"/>
      <protection/>
    </xf>
    <xf numFmtId="4" fontId="12" fillId="35" borderId="14" xfId="46" applyNumberFormat="1" applyFont="1" applyFill="1" applyBorder="1" applyAlignment="1">
      <alignment horizontal="right"/>
      <protection/>
    </xf>
    <xf numFmtId="4" fontId="12" fillId="0" borderId="14" xfId="46" applyNumberFormat="1" applyFont="1" applyFill="1" applyBorder="1" applyAlignment="1">
      <alignment horizontal="right"/>
      <protection/>
    </xf>
    <xf numFmtId="3" fontId="14" fillId="0" borderId="10" xfId="46" applyNumberFormat="1" applyFont="1" applyFill="1" applyBorder="1">
      <alignment/>
      <protection/>
    </xf>
    <xf numFmtId="3" fontId="14" fillId="0" borderId="10" xfId="46" applyNumberFormat="1" applyFont="1" applyFill="1" applyBorder="1" applyAlignment="1">
      <alignment horizontal="right"/>
      <protection/>
    </xf>
    <xf numFmtId="3" fontId="14" fillId="33" borderId="10" xfId="46" applyNumberFormat="1" applyFont="1" applyFill="1" applyBorder="1" applyAlignment="1">
      <alignment horizontal="right"/>
      <protection/>
    </xf>
    <xf numFmtId="3" fontId="14" fillId="33" borderId="28" xfId="46" applyNumberFormat="1" applyFont="1" applyFill="1" applyBorder="1" applyAlignment="1">
      <alignment horizontal="right"/>
      <protection/>
    </xf>
    <xf numFmtId="3" fontId="14" fillId="33" borderId="29" xfId="46" applyNumberFormat="1" applyFont="1" applyFill="1" applyBorder="1" applyAlignment="1">
      <alignment horizontal="right"/>
      <protection/>
    </xf>
    <xf numFmtId="3" fontId="14" fillId="34" borderId="10" xfId="46" applyNumberFormat="1" applyFont="1" applyFill="1" applyBorder="1" applyAlignment="1">
      <alignment horizontal="right"/>
      <protection/>
    </xf>
    <xf numFmtId="3" fontId="14" fillId="35" borderId="10" xfId="46" applyNumberFormat="1" applyFont="1" applyFill="1" applyBorder="1" applyAlignment="1">
      <alignment horizontal="right"/>
      <protection/>
    </xf>
    <xf numFmtId="3" fontId="14" fillId="34" borderId="29" xfId="46" applyNumberFormat="1" applyFont="1" applyFill="1" applyBorder="1" applyAlignment="1">
      <alignment horizontal="right"/>
      <protection/>
    </xf>
    <xf numFmtId="3" fontId="14" fillId="35" borderId="29" xfId="46" applyNumberFormat="1" applyFont="1" applyFill="1" applyBorder="1" applyAlignment="1">
      <alignment horizontal="right"/>
      <protection/>
    </xf>
    <xf numFmtId="4" fontId="14" fillId="34" borderId="30" xfId="46" applyNumberFormat="1" applyFont="1" applyFill="1" applyBorder="1" applyAlignment="1">
      <alignment horizontal="right"/>
      <protection/>
    </xf>
    <xf numFmtId="164" fontId="14" fillId="35" borderId="10" xfId="46" applyNumberFormat="1" applyFont="1" applyFill="1" applyBorder="1" applyAlignment="1">
      <alignment horizontal="right"/>
      <protection/>
    </xf>
    <xf numFmtId="4" fontId="14" fillId="0" borderId="10" xfId="46" applyNumberFormat="1" applyFont="1" applyFill="1" applyBorder="1" applyAlignment="1">
      <alignment horizontal="right"/>
      <protection/>
    </xf>
    <xf numFmtId="0" fontId="15" fillId="0" borderId="0" xfId="46" applyFont="1">
      <alignment/>
      <protection/>
    </xf>
    <xf numFmtId="3" fontId="12" fillId="0" borderId="25" xfId="46" applyNumberFormat="1" applyFont="1" applyFill="1" applyBorder="1" applyAlignment="1">
      <alignment horizontal="right"/>
      <protection/>
    </xf>
    <xf numFmtId="3" fontId="12" fillId="0" borderId="26" xfId="46" applyNumberFormat="1" applyFont="1" applyFill="1" applyBorder="1" applyAlignment="1">
      <alignment horizontal="right"/>
      <protection/>
    </xf>
    <xf numFmtId="3" fontId="10" fillId="0" borderId="12" xfId="46" applyNumberFormat="1" applyFont="1" applyFill="1" applyBorder="1" applyAlignment="1">
      <alignment horizontal="center" vertical="center"/>
      <protection/>
    </xf>
    <xf numFmtId="3" fontId="12" fillId="0" borderId="12" xfId="46" applyNumberFormat="1" applyFont="1" applyFill="1" applyBorder="1" applyAlignment="1">
      <alignment horizontal="right"/>
      <protection/>
    </xf>
    <xf numFmtId="3" fontId="12" fillId="33" borderId="12" xfId="46" applyNumberFormat="1" applyFont="1" applyFill="1" applyBorder="1" applyAlignment="1">
      <alignment horizontal="right"/>
      <protection/>
    </xf>
    <xf numFmtId="3" fontId="12" fillId="33" borderId="13" xfId="46" applyNumberFormat="1" applyFont="1" applyFill="1" applyBorder="1" applyAlignment="1">
      <alignment horizontal="right"/>
      <protection/>
    </xf>
    <xf numFmtId="3" fontId="12" fillId="34" borderId="12" xfId="46" applyNumberFormat="1" applyFont="1" applyFill="1" applyBorder="1" applyAlignment="1">
      <alignment horizontal="right"/>
      <protection/>
    </xf>
    <xf numFmtId="3" fontId="12" fillId="35" borderId="12" xfId="46" applyNumberFormat="1" applyFont="1" applyFill="1" applyBorder="1" applyAlignment="1">
      <alignment horizontal="right"/>
      <protection/>
    </xf>
    <xf numFmtId="3" fontId="12" fillId="34" borderId="13" xfId="46" applyNumberFormat="1" applyFont="1" applyFill="1" applyBorder="1" applyAlignment="1">
      <alignment horizontal="right"/>
      <protection/>
    </xf>
    <xf numFmtId="3" fontId="12" fillId="35" borderId="13" xfId="46" applyNumberFormat="1" applyFont="1" applyFill="1" applyBorder="1" applyAlignment="1">
      <alignment horizontal="right"/>
      <protection/>
    </xf>
    <xf numFmtId="4" fontId="12" fillId="34" borderId="31" xfId="46" applyNumberFormat="1" applyFont="1" applyFill="1" applyBorder="1" applyAlignment="1">
      <alignment horizontal="right"/>
      <protection/>
    </xf>
    <xf numFmtId="4" fontId="12" fillId="35" borderId="12" xfId="46" applyNumberFormat="1" applyFont="1" applyFill="1" applyBorder="1" applyAlignment="1">
      <alignment horizontal="right"/>
      <protection/>
    </xf>
    <xf numFmtId="4" fontId="12" fillId="0" borderId="12" xfId="46" applyNumberFormat="1" applyFont="1" applyFill="1" applyBorder="1" applyAlignment="1">
      <alignment horizontal="right"/>
      <protection/>
    </xf>
    <xf numFmtId="4" fontId="12" fillId="0" borderId="27" xfId="46" applyNumberFormat="1" applyFont="1" applyFill="1" applyBorder="1" applyAlignment="1">
      <alignment horizontal="right"/>
      <protection/>
    </xf>
    <xf numFmtId="3" fontId="16" fillId="33" borderId="10" xfId="46" applyNumberFormat="1" applyFont="1" applyFill="1" applyBorder="1" applyAlignment="1">
      <alignment horizontal="right"/>
      <protection/>
    </xf>
    <xf numFmtId="4" fontId="4" fillId="0" borderId="0" xfId="46" applyNumberFormat="1">
      <alignment/>
      <protection/>
    </xf>
    <xf numFmtId="4" fontId="14" fillId="35" borderId="10" xfId="46" applyNumberFormat="1" applyFont="1" applyFill="1" applyBorder="1" applyAlignment="1">
      <alignment horizontal="right"/>
      <protection/>
    </xf>
    <xf numFmtId="3" fontId="10" fillId="0" borderId="27" xfId="46" applyNumberFormat="1" applyFont="1" applyFill="1" applyBorder="1" applyAlignment="1">
      <alignment horizontal="left" vertical="center"/>
      <protection/>
    </xf>
    <xf numFmtId="3" fontId="4" fillId="0" borderId="0" xfId="46" applyNumberFormat="1" applyFill="1">
      <alignment/>
      <protection/>
    </xf>
    <xf numFmtId="3" fontId="11" fillId="33" borderId="0" xfId="46" applyNumberFormat="1" applyFont="1" applyFill="1" applyBorder="1" applyAlignment="1">
      <alignment horizontal="center" vertical="center"/>
      <protection/>
    </xf>
    <xf numFmtId="3" fontId="11" fillId="33" borderId="0" xfId="46" applyNumberFormat="1" applyFont="1" applyFill="1" applyBorder="1" applyAlignment="1">
      <alignment horizontal="center" vertical="center" wrapText="1"/>
      <protection/>
    </xf>
    <xf numFmtId="0" fontId="4" fillId="33" borderId="0" xfId="46" applyFill="1" applyBorder="1" applyAlignment="1">
      <alignment/>
      <protection/>
    </xf>
    <xf numFmtId="0" fontId="4" fillId="33" borderId="0" xfId="46" applyFill="1" applyBorder="1" applyAlignment="1">
      <alignment horizontal="center" vertical="center"/>
      <protection/>
    </xf>
    <xf numFmtId="3" fontId="4" fillId="33" borderId="0" xfId="46" applyNumberFormat="1" applyFill="1" applyBorder="1" applyAlignment="1">
      <alignment horizontal="center" vertical="center" wrapText="1"/>
      <protection/>
    </xf>
    <xf numFmtId="49" fontId="11" fillId="33" borderId="0" xfId="46" applyNumberFormat="1" applyFont="1" applyFill="1" applyBorder="1" applyAlignment="1">
      <alignment horizontal="center" vertical="center"/>
      <protection/>
    </xf>
    <xf numFmtId="3" fontId="17" fillId="33" borderId="0" xfId="46" applyNumberFormat="1" applyFont="1" applyFill="1" applyBorder="1" applyAlignment="1">
      <alignment horizontal="right"/>
      <protection/>
    </xf>
    <xf numFmtId="4" fontId="17" fillId="33" borderId="0" xfId="46" applyNumberFormat="1" applyFont="1" applyFill="1" applyBorder="1" applyAlignment="1">
      <alignment horizontal="right"/>
      <protection/>
    </xf>
    <xf numFmtId="0" fontId="11" fillId="33" borderId="0" xfId="46" applyFont="1" applyFill="1" applyBorder="1">
      <alignment/>
      <protection/>
    </xf>
    <xf numFmtId="3" fontId="11" fillId="33" borderId="0" xfId="46" applyNumberFormat="1" applyFont="1" applyFill="1" applyBorder="1" applyAlignment="1">
      <alignment horizontal="right"/>
      <protection/>
    </xf>
    <xf numFmtId="164" fontId="11" fillId="33" borderId="0" xfId="46" applyNumberFormat="1" applyFont="1" applyFill="1" applyBorder="1" applyAlignment="1">
      <alignment horizontal="right"/>
      <protection/>
    </xf>
    <xf numFmtId="4" fontId="11" fillId="33" borderId="0" xfId="46" applyNumberFormat="1" applyFont="1" applyFill="1" applyBorder="1" applyAlignment="1">
      <alignment horizontal="right"/>
      <protection/>
    </xf>
    <xf numFmtId="0" fontId="3" fillId="33" borderId="0" xfId="52" applyFont="1" applyFill="1">
      <alignment/>
      <protection/>
    </xf>
    <xf numFmtId="0" fontId="2" fillId="33" borderId="0" xfId="52" applyFill="1">
      <alignment/>
      <protection/>
    </xf>
    <xf numFmtId="3" fontId="2" fillId="33" borderId="0" xfId="52" applyNumberFormat="1" applyFill="1" applyBorder="1">
      <alignment/>
      <protection/>
    </xf>
    <xf numFmtId="3" fontId="2" fillId="33" borderId="0" xfId="52" applyNumberFormat="1" applyFill="1">
      <alignment/>
      <protection/>
    </xf>
    <xf numFmtId="3" fontId="18" fillId="33" borderId="0" xfId="52" applyNumberFormat="1" applyFont="1" applyFill="1">
      <alignment/>
      <protection/>
    </xf>
    <xf numFmtId="0" fontId="7" fillId="33" borderId="0" xfId="46" applyFont="1" applyFill="1" applyAlignment="1">
      <alignment horizontal="right"/>
      <protection/>
    </xf>
    <xf numFmtId="0" fontId="2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11" fillId="33" borderId="12" xfId="52" applyFont="1" applyFill="1" applyBorder="1">
      <alignment/>
      <protection/>
    </xf>
    <xf numFmtId="0" fontId="19" fillId="33" borderId="12" xfId="52" applyFont="1" applyFill="1" applyBorder="1" applyAlignment="1">
      <alignment horizontal="center"/>
      <protection/>
    </xf>
    <xf numFmtId="0" fontId="18" fillId="33" borderId="32" xfId="52" applyFont="1" applyFill="1" applyBorder="1">
      <alignment/>
      <protection/>
    </xf>
    <xf numFmtId="0" fontId="18" fillId="33" borderId="0" xfId="52" applyFont="1" applyFill="1" applyBorder="1">
      <alignment/>
      <protection/>
    </xf>
    <xf numFmtId="3" fontId="19" fillId="33" borderId="27" xfId="52" applyNumberFormat="1" applyFont="1" applyFill="1" applyBorder="1" applyAlignment="1">
      <alignment horizontal="center"/>
      <protection/>
    </xf>
    <xf numFmtId="49" fontId="19" fillId="33" borderId="27" xfId="52" applyNumberFormat="1" applyFont="1" applyFill="1" applyBorder="1" applyAlignment="1">
      <alignment horizontal="center"/>
      <protection/>
    </xf>
    <xf numFmtId="0" fontId="19" fillId="33" borderId="33" xfId="52" applyFont="1" applyFill="1" applyBorder="1">
      <alignment/>
      <protection/>
    </xf>
    <xf numFmtId="0" fontId="19" fillId="33" borderId="25" xfId="52" applyFont="1" applyFill="1" applyBorder="1">
      <alignment/>
      <protection/>
    </xf>
    <xf numFmtId="0" fontId="19" fillId="33" borderId="34" xfId="52" applyFont="1" applyFill="1" applyBorder="1">
      <alignment/>
      <protection/>
    </xf>
    <xf numFmtId="0" fontId="19" fillId="33" borderId="35" xfId="52" applyFont="1" applyFill="1" applyBorder="1">
      <alignment/>
      <protection/>
    </xf>
    <xf numFmtId="0" fontId="19" fillId="33" borderId="36" xfId="52" applyFont="1" applyFill="1" applyBorder="1">
      <alignment/>
      <protection/>
    </xf>
    <xf numFmtId="0" fontId="21" fillId="33" borderId="37" xfId="46" applyFont="1" applyFill="1" applyBorder="1" applyAlignment="1">
      <alignment horizontal="center" wrapText="1"/>
      <protection/>
    </xf>
    <xf numFmtId="0" fontId="21" fillId="33" borderId="38" xfId="46" applyFont="1" applyFill="1" applyBorder="1" applyAlignment="1">
      <alignment horizontal="center" wrapText="1"/>
      <protection/>
    </xf>
    <xf numFmtId="0" fontId="21" fillId="33" borderId="39" xfId="46" applyFont="1" applyFill="1" applyBorder="1" applyAlignment="1">
      <alignment horizontal="center" wrapText="1"/>
      <protection/>
    </xf>
    <xf numFmtId="0" fontId="21" fillId="33" borderId="40" xfId="46" applyFont="1" applyFill="1" applyBorder="1" applyAlignment="1">
      <alignment horizontal="center" wrapText="1"/>
      <protection/>
    </xf>
    <xf numFmtId="3" fontId="11" fillId="33" borderId="27" xfId="52" applyNumberFormat="1" applyFont="1" applyFill="1" applyBorder="1">
      <alignment/>
      <protection/>
    </xf>
    <xf numFmtId="3" fontId="19" fillId="33" borderId="27" xfId="52" applyNumberFormat="1" applyFont="1" applyFill="1" applyBorder="1" applyAlignment="1">
      <alignment horizontal="center"/>
      <protection/>
    </xf>
    <xf numFmtId="0" fontId="19" fillId="33" borderId="41" xfId="52" applyFont="1" applyFill="1" applyBorder="1">
      <alignment/>
      <protection/>
    </xf>
    <xf numFmtId="0" fontId="19" fillId="33" borderId="42" xfId="52" applyFont="1" applyFill="1" applyBorder="1">
      <alignment/>
      <protection/>
    </xf>
    <xf numFmtId="0" fontId="19" fillId="33" borderId="43" xfId="52" applyFont="1" applyFill="1" applyBorder="1">
      <alignment/>
      <protection/>
    </xf>
    <xf numFmtId="0" fontId="19" fillId="33" borderId="21" xfId="52" applyFont="1" applyFill="1" applyBorder="1" applyAlignment="1">
      <alignment wrapText="1"/>
      <protection/>
    </xf>
    <xf numFmtId="0" fontId="19" fillId="33" borderId="44" xfId="52" applyFont="1" applyFill="1" applyBorder="1">
      <alignment/>
      <protection/>
    </xf>
    <xf numFmtId="0" fontId="19" fillId="33" borderId="45" xfId="52" applyFont="1" applyFill="1" applyBorder="1">
      <alignment/>
      <protection/>
    </xf>
    <xf numFmtId="0" fontId="21" fillId="33" borderId="26" xfId="46" applyFont="1" applyFill="1" applyBorder="1" applyAlignment="1">
      <alignment horizontal="center" wrapText="1"/>
      <protection/>
    </xf>
    <xf numFmtId="0" fontId="22" fillId="33" borderId="0" xfId="46" applyFont="1" applyFill="1" applyBorder="1" applyAlignment="1">
      <alignment horizontal="center" wrapText="1"/>
      <protection/>
    </xf>
    <xf numFmtId="0" fontId="22" fillId="33" borderId="46" xfId="46" applyFont="1" applyFill="1" applyBorder="1" applyAlignment="1">
      <alignment horizontal="center" wrapText="1"/>
      <protection/>
    </xf>
    <xf numFmtId="0" fontId="21" fillId="33" borderId="26" xfId="46" applyFont="1" applyFill="1" applyBorder="1" applyAlignment="1">
      <alignment horizontal="center"/>
      <protection/>
    </xf>
    <xf numFmtId="0" fontId="21" fillId="33" borderId="47" xfId="46" applyFont="1" applyFill="1" applyBorder="1" applyAlignment="1">
      <alignment horizontal="center"/>
      <protection/>
    </xf>
    <xf numFmtId="0" fontId="22" fillId="33" borderId="47" xfId="46" applyFont="1" applyFill="1" applyBorder="1" applyAlignment="1">
      <alignment horizontal="center" wrapText="1"/>
      <protection/>
    </xf>
    <xf numFmtId="0" fontId="22" fillId="33" borderId="26" xfId="46" applyFont="1" applyFill="1" applyBorder="1" applyAlignment="1">
      <alignment horizontal="center" wrapText="1"/>
      <protection/>
    </xf>
    <xf numFmtId="3" fontId="23" fillId="33" borderId="48" xfId="52" applyNumberFormat="1" applyFont="1" applyFill="1" applyBorder="1" applyAlignment="1">
      <alignment horizontal="center"/>
      <protection/>
    </xf>
    <xf numFmtId="0" fontId="19" fillId="33" borderId="33" xfId="52" applyFont="1" applyFill="1" applyBorder="1" applyAlignment="1">
      <alignment horizontal="center"/>
      <protection/>
    </xf>
    <xf numFmtId="0" fontId="19" fillId="33" borderId="25" xfId="52" applyFont="1" applyFill="1" applyBorder="1" applyAlignment="1">
      <alignment horizontal="center"/>
      <protection/>
    </xf>
    <xf numFmtId="0" fontId="19" fillId="33" borderId="49" xfId="52" applyFont="1" applyFill="1" applyBorder="1" applyAlignment="1">
      <alignment horizontal="center"/>
      <protection/>
    </xf>
    <xf numFmtId="0" fontId="19" fillId="33" borderId="26" xfId="52" applyFont="1" applyFill="1" applyBorder="1" applyAlignment="1">
      <alignment horizontal="center"/>
      <protection/>
    </xf>
    <xf numFmtId="0" fontId="19" fillId="33" borderId="36" xfId="52" applyFont="1" applyFill="1" applyBorder="1" applyAlignment="1">
      <alignment horizontal="center"/>
      <protection/>
    </xf>
    <xf numFmtId="3" fontId="2" fillId="33" borderId="0" xfId="52" applyNumberFormat="1" applyFill="1" applyBorder="1" applyAlignment="1">
      <alignment horizontal="center"/>
      <protection/>
    </xf>
    <xf numFmtId="0" fontId="24" fillId="33" borderId="15" xfId="46" applyFont="1" applyFill="1" applyBorder="1" applyAlignment="1">
      <alignment wrapText="1"/>
      <protection/>
    </xf>
    <xf numFmtId="0" fontId="24" fillId="33" borderId="50" xfId="46" applyFont="1" applyFill="1" applyBorder="1" applyAlignment="1">
      <alignment wrapText="1"/>
      <protection/>
    </xf>
    <xf numFmtId="0" fontId="24" fillId="33" borderId="51" xfId="46" applyFont="1" applyFill="1" applyBorder="1" applyAlignment="1">
      <alignment wrapText="1"/>
      <protection/>
    </xf>
    <xf numFmtId="0" fontId="22" fillId="33" borderId="52" xfId="46" applyFont="1" applyFill="1" applyBorder="1" applyAlignment="1">
      <alignment horizontal="center"/>
      <protection/>
    </xf>
    <xf numFmtId="0" fontId="22" fillId="33" borderId="53" xfId="46" applyFont="1" applyFill="1" applyBorder="1" applyAlignment="1">
      <alignment horizontal="center"/>
      <protection/>
    </xf>
    <xf numFmtId="0" fontId="24" fillId="33" borderId="54" xfId="46" applyFont="1" applyFill="1" applyBorder="1" applyAlignment="1">
      <alignment wrapText="1"/>
      <protection/>
    </xf>
    <xf numFmtId="3" fontId="10" fillId="33" borderId="24" xfId="46" applyNumberFormat="1" applyFont="1" applyFill="1" applyBorder="1" applyAlignment="1">
      <alignment horizontal="center" vertical="center"/>
      <protection/>
    </xf>
    <xf numFmtId="165" fontId="12" fillId="0" borderId="42" xfId="46" applyNumberFormat="1" applyFont="1" applyFill="1" applyBorder="1" applyAlignment="1">
      <alignment horizontal="right"/>
      <protection/>
    </xf>
    <xf numFmtId="3" fontId="12" fillId="33" borderId="55" xfId="46" applyNumberFormat="1" applyFont="1" applyFill="1" applyBorder="1" applyAlignment="1">
      <alignment horizontal="right"/>
      <protection/>
    </xf>
    <xf numFmtId="164" fontId="12" fillId="33" borderId="56" xfId="46" applyNumberFormat="1" applyFont="1" applyFill="1" applyBorder="1" applyAlignment="1">
      <alignment horizontal="right"/>
      <protection/>
    </xf>
    <xf numFmtId="165" fontId="12" fillId="33" borderId="21" xfId="46" applyNumberFormat="1" applyFont="1" applyFill="1" applyBorder="1" applyAlignment="1">
      <alignment horizontal="right"/>
      <protection/>
    </xf>
    <xf numFmtId="3" fontId="12" fillId="33" borderId="0" xfId="46" applyNumberFormat="1" applyFont="1" applyFill="1" applyBorder="1" applyAlignment="1">
      <alignment horizontal="right"/>
      <protection/>
    </xf>
    <xf numFmtId="165" fontId="12" fillId="0" borderId="21" xfId="46" applyNumberFormat="1" applyFont="1" applyFill="1" applyBorder="1" applyAlignment="1">
      <alignment horizontal="right"/>
      <protection/>
    </xf>
    <xf numFmtId="166" fontId="21" fillId="36" borderId="15" xfId="46" applyNumberFormat="1" applyFont="1" applyFill="1" applyBorder="1" applyAlignment="1">
      <alignment horizontal="right" vertical="top" wrapText="1"/>
      <protection/>
    </xf>
    <xf numFmtId="165" fontId="12" fillId="0" borderId="25" xfId="46" applyNumberFormat="1" applyFont="1" applyFill="1" applyBorder="1" applyAlignment="1">
      <alignment horizontal="right"/>
      <protection/>
    </xf>
    <xf numFmtId="3" fontId="12" fillId="33" borderId="34" xfId="46" applyNumberFormat="1" applyFont="1" applyFill="1" applyBorder="1" applyAlignment="1">
      <alignment horizontal="right"/>
      <protection/>
    </xf>
    <xf numFmtId="164" fontId="12" fillId="33" borderId="57" xfId="46" applyNumberFormat="1" applyFont="1" applyFill="1" applyBorder="1" applyAlignment="1">
      <alignment horizontal="right"/>
      <protection/>
    </xf>
    <xf numFmtId="165" fontId="12" fillId="33" borderId="25" xfId="46" applyNumberFormat="1" applyFont="1" applyFill="1" applyBorder="1" applyAlignment="1">
      <alignment horizontal="right"/>
      <protection/>
    </xf>
    <xf numFmtId="3" fontId="14" fillId="33" borderId="58" xfId="46" applyNumberFormat="1" applyFont="1" applyFill="1" applyBorder="1">
      <alignment/>
      <protection/>
    </xf>
    <xf numFmtId="165" fontId="14" fillId="0" borderId="28" xfId="46" applyNumberFormat="1" applyFont="1" applyFill="1" applyBorder="1" applyAlignment="1">
      <alignment horizontal="right"/>
      <protection/>
    </xf>
    <xf numFmtId="3" fontId="14" fillId="33" borderId="59" xfId="46" applyNumberFormat="1" applyFont="1" applyFill="1" applyBorder="1" applyAlignment="1">
      <alignment horizontal="right"/>
      <protection/>
    </xf>
    <xf numFmtId="164" fontId="14" fillId="33" borderId="60" xfId="46" applyNumberFormat="1" applyFont="1" applyFill="1" applyBorder="1" applyAlignment="1">
      <alignment horizontal="right"/>
      <protection/>
    </xf>
    <xf numFmtId="165" fontId="14" fillId="33" borderId="28" xfId="46" applyNumberFormat="1" applyFont="1" applyFill="1" applyBorder="1" applyAlignment="1">
      <alignment horizontal="right"/>
      <protection/>
    </xf>
    <xf numFmtId="3" fontId="14" fillId="33" borderId="0" xfId="46" applyNumberFormat="1" applyFont="1" applyFill="1" applyBorder="1" applyAlignment="1">
      <alignment horizontal="right"/>
      <protection/>
    </xf>
    <xf numFmtId="3" fontId="15" fillId="33" borderId="0" xfId="46" applyNumberFormat="1" applyFont="1" applyFill="1">
      <alignment/>
      <protection/>
    </xf>
    <xf numFmtId="0" fontId="15" fillId="33" borderId="0" xfId="46" applyFont="1" applyFill="1">
      <alignment/>
      <protection/>
    </xf>
    <xf numFmtId="3" fontId="10" fillId="33" borderId="41" xfId="46" applyNumberFormat="1" applyFont="1" applyFill="1" applyBorder="1" applyAlignment="1">
      <alignment horizontal="center" vertical="center"/>
      <protection/>
    </xf>
    <xf numFmtId="165" fontId="12" fillId="0" borderId="17" xfId="46" applyNumberFormat="1" applyFont="1" applyFill="1" applyBorder="1" applyAlignment="1">
      <alignment horizontal="right"/>
      <protection/>
    </xf>
    <xf numFmtId="3" fontId="12" fillId="33" borderId="42" xfId="46" applyNumberFormat="1" applyFont="1" applyFill="1" applyBorder="1" applyAlignment="1">
      <alignment horizontal="right"/>
      <protection/>
    </xf>
    <xf numFmtId="3" fontId="12" fillId="33" borderId="43" xfId="46" applyNumberFormat="1" applyFont="1" applyFill="1" applyBorder="1" applyAlignment="1">
      <alignment horizontal="right"/>
      <protection/>
    </xf>
    <xf numFmtId="164" fontId="12" fillId="33" borderId="61" xfId="46" applyNumberFormat="1" applyFont="1" applyFill="1" applyBorder="1" applyAlignment="1">
      <alignment horizontal="right"/>
      <protection/>
    </xf>
    <xf numFmtId="165" fontId="12" fillId="33" borderId="42" xfId="46" applyNumberFormat="1" applyFont="1" applyFill="1" applyBorder="1" applyAlignment="1">
      <alignment horizontal="right"/>
      <protection/>
    </xf>
    <xf numFmtId="164" fontId="4" fillId="33" borderId="0" xfId="46" applyNumberFormat="1" applyFill="1">
      <alignment/>
      <protection/>
    </xf>
    <xf numFmtId="165" fontId="2" fillId="33" borderId="0" xfId="52" applyNumberFormat="1" applyFill="1">
      <alignment/>
      <protection/>
    </xf>
    <xf numFmtId="0" fontId="2" fillId="33" borderId="0" xfId="52" applyFill="1" applyAlignment="1">
      <alignment/>
      <protection/>
    </xf>
    <xf numFmtId="165" fontId="2" fillId="33" borderId="0" xfId="52" applyNumberFormat="1" applyFill="1" applyAlignment="1">
      <alignment/>
      <protection/>
    </xf>
    <xf numFmtId="3" fontId="2" fillId="33" borderId="0" xfId="52" applyNumberFormat="1" applyFill="1" applyBorder="1" applyAlignment="1">
      <alignment/>
      <protection/>
    </xf>
    <xf numFmtId="3" fontId="2" fillId="33" borderId="0" xfId="52" applyNumberFormat="1" applyFill="1" applyAlignment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 applyAlignment="1">
      <alignment horizontal="right"/>
      <protection/>
    </xf>
    <xf numFmtId="3" fontId="11" fillId="33" borderId="0" xfId="52" applyNumberFormat="1" applyFont="1" applyFill="1" applyBorder="1" applyAlignment="1">
      <alignment/>
      <protection/>
    </xf>
    <xf numFmtId="0" fontId="2" fillId="33" borderId="0" xfId="52" applyFill="1" applyBorder="1" applyAlignment="1">
      <alignment/>
      <protection/>
    </xf>
    <xf numFmtId="165" fontId="22" fillId="0" borderId="0" xfId="46" applyNumberFormat="1" applyFont="1" applyBorder="1" applyAlignment="1">
      <alignment horizontal="right"/>
      <protection/>
    </xf>
    <xf numFmtId="0" fontId="2" fillId="33" borderId="0" xfId="52" applyFill="1" applyBorder="1" applyAlignment="1">
      <alignment horizontal="center"/>
      <protection/>
    </xf>
    <xf numFmtId="3" fontId="11" fillId="33" borderId="0" xfId="52" applyNumberFormat="1" applyFont="1" applyFill="1" applyBorder="1" applyAlignment="1">
      <alignment horizontal="center" vertical="center"/>
      <protection/>
    </xf>
    <xf numFmtId="165" fontId="17" fillId="33" borderId="0" xfId="52" applyNumberFormat="1" applyFont="1" applyFill="1" applyBorder="1" applyAlignment="1">
      <alignment/>
      <protection/>
    </xf>
    <xf numFmtId="3" fontId="17" fillId="33" borderId="0" xfId="52" applyNumberFormat="1" applyFont="1" applyFill="1" applyBorder="1" applyAlignment="1">
      <alignment horizontal="right"/>
      <protection/>
    </xf>
    <xf numFmtId="3" fontId="17" fillId="33" borderId="0" xfId="52" applyNumberFormat="1" applyFont="1" applyFill="1" applyBorder="1" applyAlignment="1">
      <alignment/>
      <protection/>
    </xf>
    <xf numFmtId="3" fontId="11" fillId="33" borderId="0" xfId="52" applyNumberFormat="1" applyFont="1" applyFill="1" applyBorder="1" applyAlignment="1">
      <alignment wrapText="1"/>
      <protection/>
    </xf>
    <xf numFmtId="165" fontId="11" fillId="33" borderId="0" xfId="52" applyNumberFormat="1" applyFont="1" applyFill="1" applyBorder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9" fillId="0" borderId="0" xfId="46" applyFont="1">
      <alignment/>
      <protection/>
    </xf>
    <xf numFmtId="0" fontId="27" fillId="0" borderId="0" xfId="46" applyFont="1">
      <alignment/>
      <protection/>
    </xf>
    <xf numFmtId="0" fontId="2" fillId="0" borderId="0" xfId="52">
      <alignment/>
      <protection/>
    </xf>
    <xf numFmtId="0" fontId="2" fillId="0" borderId="12" xfId="52" applyBorder="1">
      <alignment/>
      <protection/>
    </xf>
    <xf numFmtId="0" fontId="11" fillId="0" borderId="12" xfId="52" applyFont="1" applyBorder="1">
      <alignment/>
      <protection/>
    </xf>
    <xf numFmtId="0" fontId="18" fillId="0" borderId="11" xfId="52" applyFont="1" applyBorder="1">
      <alignment/>
      <protection/>
    </xf>
    <xf numFmtId="0" fontId="18" fillId="0" borderId="30" xfId="52" applyFont="1" applyBorder="1">
      <alignment/>
      <protection/>
    </xf>
    <xf numFmtId="0" fontId="18" fillId="0" borderId="29" xfId="52" applyFont="1" applyBorder="1">
      <alignment/>
      <protection/>
    </xf>
    <xf numFmtId="0" fontId="18" fillId="0" borderId="10" xfId="52" applyFont="1" applyBorder="1">
      <alignment/>
      <protection/>
    </xf>
    <xf numFmtId="0" fontId="2" fillId="0" borderId="27" xfId="52" applyBorder="1">
      <alignment/>
      <protection/>
    </xf>
    <xf numFmtId="3" fontId="11" fillId="0" borderId="27" xfId="52" applyNumberFormat="1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8" fillId="0" borderId="62" xfId="52" applyFont="1" applyBorder="1" applyAlignment="1">
      <alignment horizontal="center"/>
      <protection/>
    </xf>
    <xf numFmtId="0" fontId="18" fillId="0" borderId="12" xfId="52" applyFont="1" applyBorder="1">
      <alignment/>
      <protection/>
    </xf>
    <xf numFmtId="0" fontId="18" fillId="0" borderId="0" xfId="52" applyFont="1" applyBorder="1">
      <alignment/>
      <protection/>
    </xf>
    <xf numFmtId="3" fontId="11" fillId="0" borderId="0" xfId="52" applyNumberFormat="1" applyFont="1" applyBorder="1">
      <alignment/>
      <protection/>
    </xf>
    <xf numFmtId="0" fontId="18" fillId="0" borderId="27" xfId="52" applyFont="1" applyBorder="1" applyAlignment="1">
      <alignment horizontal="center"/>
      <protection/>
    </xf>
    <xf numFmtId="0" fontId="18" fillId="0" borderId="27" xfId="52" applyFont="1" applyBorder="1" applyAlignment="1">
      <alignment horizontal="left"/>
      <protection/>
    </xf>
    <xf numFmtId="0" fontId="18" fillId="0" borderId="20" xfId="52" applyFont="1" applyBorder="1">
      <alignment/>
      <protection/>
    </xf>
    <xf numFmtId="3" fontId="11" fillId="33" borderId="23" xfId="52" applyNumberFormat="1" applyFont="1" applyFill="1" applyBorder="1">
      <alignment/>
      <protection/>
    </xf>
    <xf numFmtId="3" fontId="28" fillId="33" borderId="63" xfId="52" applyNumberFormat="1" applyFont="1" applyFill="1" applyBorder="1">
      <alignment/>
      <protection/>
    </xf>
    <xf numFmtId="3" fontId="18" fillId="0" borderId="0" xfId="52" applyNumberFormat="1" applyFont="1" applyBorder="1">
      <alignment/>
      <protection/>
    </xf>
    <xf numFmtId="3" fontId="4" fillId="0" borderId="0" xfId="46" applyNumberFormat="1">
      <alignment/>
      <protection/>
    </xf>
    <xf numFmtId="165" fontId="4" fillId="0" borderId="0" xfId="46" applyNumberFormat="1">
      <alignment/>
      <protection/>
    </xf>
    <xf numFmtId="3" fontId="28" fillId="33" borderId="24" xfId="52" applyNumberFormat="1" applyFont="1" applyFill="1" applyBorder="1">
      <alignment/>
      <protection/>
    </xf>
    <xf numFmtId="0" fontId="18" fillId="0" borderId="0" xfId="52" applyFont="1" applyBorder="1" applyAlignment="1">
      <alignment/>
      <protection/>
    </xf>
    <xf numFmtId="0" fontId="18" fillId="0" borderId="0" xfId="52" applyFont="1" applyBorder="1" applyAlignment="1">
      <alignment horizontal="left"/>
      <protection/>
    </xf>
    <xf numFmtId="0" fontId="4" fillId="0" borderId="0" xfId="46" applyBorder="1">
      <alignment/>
      <protection/>
    </xf>
    <xf numFmtId="0" fontId="11" fillId="33" borderId="23" xfId="52" applyFont="1" applyFill="1" applyBorder="1">
      <alignment/>
      <protection/>
    </xf>
    <xf numFmtId="0" fontId="18" fillId="0" borderId="64" xfId="52" applyFont="1" applyBorder="1">
      <alignment/>
      <protection/>
    </xf>
    <xf numFmtId="3" fontId="11" fillId="33" borderId="65" xfId="52" applyNumberFormat="1" applyFont="1" applyFill="1" applyBorder="1">
      <alignment/>
      <protection/>
    </xf>
    <xf numFmtId="3" fontId="28" fillId="33" borderId="66" xfId="52" applyNumberFormat="1" applyFont="1" applyFill="1" applyBorder="1">
      <alignment/>
      <protection/>
    </xf>
    <xf numFmtId="0" fontId="18" fillId="0" borderId="67" xfId="52" applyFont="1" applyBorder="1">
      <alignment/>
      <protection/>
    </xf>
    <xf numFmtId="3" fontId="11" fillId="0" borderId="0" xfId="52" applyNumberFormat="1" applyFont="1" applyFill="1" applyBorder="1">
      <alignment/>
      <protection/>
    </xf>
    <xf numFmtId="3" fontId="28" fillId="33" borderId="0" xfId="52" applyNumberFormat="1" applyFont="1" applyFill="1" applyBorder="1">
      <alignment/>
      <protection/>
    </xf>
    <xf numFmtId="3" fontId="30" fillId="33" borderId="0" xfId="52" applyNumberFormat="1" applyFont="1" applyFill="1" applyBorder="1">
      <alignment/>
      <protection/>
    </xf>
    <xf numFmtId="0" fontId="11" fillId="33" borderId="11" xfId="52" applyFont="1" applyFill="1" applyBorder="1">
      <alignment/>
      <protection/>
    </xf>
    <xf numFmtId="3" fontId="28" fillId="33" borderId="58" xfId="52" applyNumberFormat="1" applyFont="1" applyFill="1" applyBorder="1">
      <alignment/>
      <protection/>
    </xf>
    <xf numFmtId="0" fontId="17" fillId="0" borderId="0" xfId="52" applyFont="1" applyBorder="1">
      <alignment/>
      <protection/>
    </xf>
    <xf numFmtId="3" fontId="11" fillId="0" borderId="0" xfId="52" applyNumberFormat="1" applyFont="1" applyFill="1" applyBorder="1">
      <alignment/>
      <protection/>
    </xf>
    <xf numFmtId="3" fontId="11" fillId="0" borderId="0" xfId="46" applyNumberFormat="1" applyFont="1" applyFill="1" applyBorder="1" applyAlignment="1">
      <alignment horizontal="right"/>
      <protection/>
    </xf>
    <xf numFmtId="3" fontId="11" fillId="33" borderId="0" xfId="46" applyNumberFormat="1" applyFont="1" applyFill="1" applyBorder="1" applyAlignment="1">
      <alignment horizontal="right"/>
      <protection/>
    </xf>
    <xf numFmtId="165" fontId="11" fillId="0" borderId="0" xfId="46" applyNumberFormat="1" applyFont="1" applyFill="1" applyBorder="1" applyAlignment="1">
      <alignment horizontal="right"/>
      <protection/>
    </xf>
    <xf numFmtId="0" fontId="11" fillId="0" borderId="0" xfId="52" applyFont="1" applyFill="1" applyBorder="1">
      <alignment/>
      <protection/>
    </xf>
    <xf numFmtId="3" fontId="4" fillId="0" borderId="0" xfId="46" applyNumberFormat="1" applyBorder="1">
      <alignment/>
      <protection/>
    </xf>
    <xf numFmtId="0" fontId="8" fillId="0" borderId="0" xfId="46" applyFont="1" applyFill="1" applyAlignment="1">
      <alignment horizontal="right"/>
      <protection/>
    </xf>
    <xf numFmtId="0" fontId="11" fillId="0" borderId="0" xfId="52" applyFont="1">
      <alignment/>
      <protection/>
    </xf>
    <xf numFmtId="3" fontId="28" fillId="37" borderId="17" xfId="52" applyNumberFormat="1" applyFont="1" applyFill="1" applyBorder="1">
      <alignment/>
      <protection/>
    </xf>
    <xf numFmtId="165" fontId="29" fillId="0" borderId="68" xfId="46" applyNumberFormat="1" applyFont="1" applyBorder="1">
      <alignment/>
      <protection/>
    </xf>
    <xf numFmtId="3" fontId="28" fillId="37" borderId="21" xfId="52" applyNumberFormat="1" applyFont="1" applyFill="1" applyBorder="1">
      <alignment/>
      <protection/>
    </xf>
    <xf numFmtId="165" fontId="29" fillId="0" borderId="56" xfId="46" applyNumberFormat="1" applyFont="1" applyBorder="1">
      <alignment/>
      <protection/>
    </xf>
    <xf numFmtId="3" fontId="28" fillId="37" borderId="69" xfId="52" applyNumberFormat="1" applyFont="1" applyFill="1" applyBorder="1">
      <alignment/>
      <protection/>
    </xf>
    <xf numFmtId="165" fontId="29" fillId="0" borderId="70" xfId="46" applyNumberFormat="1" applyFont="1" applyBorder="1">
      <alignment/>
      <protection/>
    </xf>
    <xf numFmtId="3" fontId="28" fillId="33" borderId="15" xfId="52" applyNumberFormat="1" applyFont="1" applyFill="1" applyBorder="1">
      <alignment/>
      <protection/>
    </xf>
    <xf numFmtId="165" fontId="28" fillId="33" borderId="10" xfId="52" applyNumberFormat="1" applyFont="1" applyFill="1" applyBorder="1">
      <alignment/>
      <protection/>
    </xf>
    <xf numFmtId="3" fontId="18" fillId="0" borderId="0" xfId="52" applyNumberFormat="1" applyFont="1" applyBorder="1" applyAlignment="1">
      <alignment horizontal="center"/>
      <protection/>
    </xf>
    <xf numFmtId="3" fontId="22" fillId="38" borderId="15" xfId="46" applyNumberFormat="1" applyFont="1" applyFill="1" applyBorder="1" applyAlignment="1">
      <alignment horizontal="right" vertical="top" wrapText="1"/>
      <protection/>
    </xf>
    <xf numFmtId="3" fontId="22" fillId="8" borderId="15" xfId="46" applyNumberFormat="1" applyFont="1" applyFill="1" applyBorder="1" applyAlignment="1">
      <alignment horizontal="right" vertical="top" wrapText="1"/>
      <protection/>
    </xf>
    <xf numFmtId="3" fontId="21" fillId="38" borderId="15" xfId="46" applyNumberFormat="1" applyFont="1" applyFill="1" applyBorder="1" applyAlignment="1">
      <alignment horizontal="right" vertical="top" wrapText="1"/>
      <protection/>
    </xf>
    <xf numFmtId="0" fontId="22" fillId="8" borderId="15" xfId="46" applyFont="1" applyFill="1" applyBorder="1" applyAlignment="1">
      <alignment horizontal="right" vertical="top" wrapText="1"/>
      <protection/>
    </xf>
    <xf numFmtId="166" fontId="22" fillId="8" borderId="54" xfId="46" applyNumberFormat="1" applyFont="1" applyFill="1" applyBorder="1" applyAlignment="1">
      <alignment horizontal="right" vertical="top" wrapText="1"/>
      <protection/>
    </xf>
    <xf numFmtId="3" fontId="22" fillId="8" borderId="29" xfId="46" applyNumberFormat="1" applyFont="1" applyFill="1" applyBorder="1" applyAlignment="1">
      <alignment horizontal="right" vertical="top" wrapText="1"/>
      <protection/>
    </xf>
    <xf numFmtId="3" fontId="22" fillId="8" borderId="26" xfId="46" applyNumberFormat="1" applyFont="1" applyFill="1" applyBorder="1" applyAlignment="1">
      <alignment horizontal="right" vertical="top" wrapText="1"/>
      <protection/>
    </xf>
    <xf numFmtId="3" fontId="21" fillId="38" borderId="26" xfId="46" applyNumberFormat="1" applyFont="1" applyFill="1" applyBorder="1" applyAlignment="1">
      <alignment horizontal="right" vertical="top" wrapText="1"/>
      <protection/>
    </xf>
    <xf numFmtId="0" fontId="22" fillId="8" borderId="26" xfId="46" applyFont="1" applyFill="1" applyBorder="1" applyAlignment="1">
      <alignment horizontal="right" vertical="top" wrapText="1"/>
      <protection/>
    </xf>
    <xf numFmtId="166" fontId="22" fillId="8" borderId="47" xfId="46" applyNumberFormat="1" applyFont="1" applyFill="1" applyBorder="1" applyAlignment="1">
      <alignment horizontal="right" vertical="top" wrapText="1"/>
      <protection/>
    </xf>
    <xf numFmtId="3" fontId="21" fillId="38" borderId="29" xfId="46" applyNumberFormat="1" applyFont="1" applyFill="1" applyBorder="1" applyAlignment="1">
      <alignment horizontal="right" vertical="top" wrapText="1"/>
      <protection/>
    </xf>
    <xf numFmtId="0" fontId="22" fillId="8" borderId="29" xfId="46" applyFont="1" applyFill="1" applyBorder="1" applyAlignment="1">
      <alignment horizontal="right" vertical="top" wrapText="1"/>
      <protection/>
    </xf>
    <xf numFmtId="166" fontId="22" fillId="8" borderId="71" xfId="46" applyNumberFormat="1" applyFont="1" applyFill="1" applyBorder="1" applyAlignment="1">
      <alignment horizontal="right" vertical="top" wrapText="1"/>
      <protection/>
    </xf>
    <xf numFmtId="3" fontId="32" fillId="0" borderId="17" xfId="46" applyNumberFormat="1" applyFont="1" applyBorder="1">
      <alignment/>
      <protection/>
    </xf>
    <xf numFmtId="3" fontId="32" fillId="0" borderId="21" xfId="46" applyNumberFormat="1" applyFont="1" applyBorder="1">
      <alignment/>
      <protection/>
    </xf>
    <xf numFmtId="3" fontId="32" fillId="0" borderId="69" xfId="46" applyNumberFormat="1" applyFont="1" applyBorder="1">
      <alignment/>
      <protection/>
    </xf>
    <xf numFmtId="49" fontId="11" fillId="33" borderId="0" xfId="46" applyNumberFormat="1" applyFont="1" applyFill="1" applyBorder="1" applyAlignment="1">
      <alignment horizontal="center" vertical="center"/>
      <protection/>
    </xf>
    <xf numFmtId="0" fontId="4" fillId="33" borderId="0" xfId="46" applyFill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3" fontId="11" fillId="33" borderId="0" xfId="46" applyNumberFormat="1" applyFont="1" applyFill="1" applyBorder="1" applyAlignment="1">
      <alignment horizontal="center" vertical="center"/>
      <protection/>
    </xf>
    <xf numFmtId="3" fontId="11" fillId="33" borderId="0" xfId="46" applyNumberFormat="1" applyFont="1" applyFill="1" applyBorder="1" applyAlignment="1">
      <alignment horizontal="center" vertical="center" wrapText="1"/>
      <protection/>
    </xf>
    <xf numFmtId="0" fontId="4" fillId="33" borderId="0" xfId="46" applyFill="1" applyBorder="1" applyAlignment="1">
      <alignment horizontal="center" vertical="center" wrapText="1"/>
      <protection/>
    </xf>
    <xf numFmtId="0" fontId="11" fillId="33" borderId="0" xfId="46" applyFont="1" applyFill="1" applyBorder="1" applyAlignment="1">
      <alignment horizontal="left"/>
      <protection/>
    </xf>
    <xf numFmtId="0" fontId="4" fillId="33" borderId="0" xfId="46" applyFill="1" applyBorder="1" applyAlignment="1">
      <alignment/>
      <protection/>
    </xf>
    <xf numFmtId="0" fontId="16" fillId="0" borderId="72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0" borderId="31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72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3" borderId="18" xfId="52" applyFont="1" applyFill="1" applyBorder="1" applyAlignment="1">
      <alignment horizontal="center"/>
      <protection/>
    </xf>
    <xf numFmtId="0" fontId="20" fillId="33" borderId="55" xfId="52" applyFont="1" applyFill="1" applyBorder="1" applyAlignment="1">
      <alignment horizontal="center"/>
      <protection/>
    </xf>
    <xf numFmtId="0" fontId="20" fillId="33" borderId="73" xfId="52" applyFont="1" applyFill="1" applyBorder="1" applyAlignment="1">
      <alignment horizontal="center"/>
      <protection/>
    </xf>
    <xf numFmtId="0" fontId="21" fillId="33" borderId="74" xfId="46" applyFont="1" applyFill="1" applyBorder="1" applyAlignment="1">
      <alignment horizontal="center"/>
      <protection/>
    </xf>
    <xf numFmtId="0" fontId="21" fillId="33" borderId="75" xfId="46" applyFont="1" applyFill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4" fillId="0" borderId="0" xfId="46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normální_Tabč4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zoomScale="60" zoomScaleNormal="60" zoomScalePageLayoutView="0" workbookViewId="0" topLeftCell="A1">
      <selection activeCell="C22" sqref="C22"/>
    </sheetView>
  </sheetViews>
  <sheetFormatPr defaultColWidth="9.140625" defaultRowHeight="15"/>
  <cols>
    <col min="1" max="1" width="24.8515625" style="2" customWidth="1"/>
    <col min="2" max="4" width="20.7109375" style="2" bestFit="1" customWidth="1"/>
    <col min="5" max="5" width="20.7109375" style="3" bestFit="1" customWidth="1"/>
    <col min="6" max="8" width="20.7109375" style="4" bestFit="1" customWidth="1"/>
    <col min="9" max="12" width="21.28125" style="2" customWidth="1"/>
    <col min="13" max="13" width="22.421875" style="2" customWidth="1"/>
    <col min="14" max="14" width="21.28125" style="2" customWidth="1"/>
    <col min="15" max="15" width="20.28125" style="2" customWidth="1"/>
    <col min="16" max="16" width="23.7109375" style="2" customWidth="1"/>
    <col min="17" max="17" width="20.7109375" style="2" customWidth="1"/>
    <col min="18" max="18" width="20.28125" style="2" customWidth="1"/>
    <col min="19" max="19" width="21.421875" style="2" customWidth="1"/>
    <col min="20" max="20" width="20.140625" style="6" customWidth="1"/>
    <col min="21" max="21" width="8.8515625" style="6" customWidth="1"/>
    <col min="22" max="22" width="9.28125" style="6" bestFit="1" customWidth="1"/>
    <col min="23" max="16384" width="8.8515625" style="6" customWidth="1"/>
  </cols>
  <sheetData>
    <row r="1" spans="1:20" ht="37.5">
      <c r="A1" s="1" t="s">
        <v>66</v>
      </c>
      <c r="T1" s="5" t="s">
        <v>0</v>
      </c>
    </row>
    <row r="2" spans="1:19" ht="31.5">
      <c r="A2" s="7" t="s">
        <v>1</v>
      </c>
      <c r="F2" s="3"/>
      <c r="O2" s="8"/>
      <c r="P2" s="8"/>
      <c r="S2" s="9"/>
    </row>
    <row r="3" spans="1:19" ht="22.5">
      <c r="A3" s="7"/>
      <c r="S3" s="10"/>
    </row>
    <row r="4" spans="1:20" ht="76.5" customHeight="1">
      <c r="A4" s="293" t="s">
        <v>89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ht="13.5" thickBot="1">
      <c r="A5" s="11"/>
    </row>
    <row r="6" spans="1:20" ht="19.5" thickBot="1">
      <c r="A6" s="12"/>
      <c r="B6" s="13" t="s">
        <v>2</v>
      </c>
      <c r="C6" s="13" t="s">
        <v>2</v>
      </c>
      <c r="D6" s="13" t="s">
        <v>2</v>
      </c>
      <c r="E6" s="14" t="s">
        <v>2</v>
      </c>
      <c r="F6" s="15" t="s">
        <v>2</v>
      </c>
      <c r="G6" s="15" t="s">
        <v>2</v>
      </c>
      <c r="H6" s="15" t="s">
        <v>2</v>
      </c>
      <c r="I6" s="16" t="s">
        <v>3</v>
      </c>
      <c r="J6" s="17" t="s">
        <v>4</v>
      </c>
      <c r="K6" s="16" t="s">
        <v>3</v>
      </c>
      <c r="L6" s="17" t="s">
        <v>4</v>
      </c>
      <c r="M6" s="18" t="s">
        <v>5</v>
      </c>
      <c r="N6" s="19"/>
      <c r="O6" s="20" t="s">
        <v>6</v>
      </c>
      <c r="P6" s="21"/>
      <c r="Q6" s="22" t="s">
        <v>7</v>
      </c>
      <c r="R6" s="13"/>
      <c r="S6" s="22" t="s">
        <v>8</v>
      </c>
      <c r="T6" s="13"/>
    </row>
    <row r="7" spans="1:20" ht="18.75">
      <c r="A7" s="23" t="s">
        <v>9</v>
      </c>
      <c r="B7" s="24" t="s">
        <v>10</v>
      </c>
      <c r="C7" s="24" t="s">
        <v>11</v>
      </c>
      <c r="D7" s="24" t="s">
        <v>12</v>
      </c>
      <c r="E7" s="25" t="s">
        <v>13</v>
      </c>
      <c r="F7" s="26" t="s">
        <v>14</v>
      </c>
      <c r="G7" s="25" t="s">
        <v>15</v>
      </c>
      <c r="H7" s="25" t="s">
        <v>16</v>
      </c>
      <c r="I7" s="27" t="s">
        <v>17</v>
      </c>
      <c r="J7" s="28" t="s">
        <v>17</v>
      </c>
      <c r="K7" s="27" t="s">
        <v>18</v>
      </c>
      <c r="L7" s="28" t="s">
        <v>18</v>
      </c>
      <c r="M7" s="29" t="s">
        <v>19</v>
      </c>
      <c r="N7" s="27" t="s">
        <v>20</v>
      </c>
      <c r="O7" s="30" t="s">
        <v>19</v>
      </c>
      <c r="P7" s="30" t="s">
        <v>20</v>
      </c>
      <c r="Q7" s="24" t="s">
        <v>19</v>
      </c>
      <c r="R7" s="24" t="s">
        <v>20</v>
      </c>
      <c r="S7" s="24" t="s">
        <v>19</v>
      </c>
      <c r="T7" s="24" t="s">
        <v>20</v>
      </c>
    </row>
    <row r="8" spans="1:20" ht="19.5" thickBot="1">
      <c r="A8" s="31"/>
      <c r="B8" s="32"/>
      <c r="C8" s="32"/>
      <c r="D8" s="32"/>
      <c r="E8" s="33"/>
      <c r="F8" s="34"/>
      <c r="G8" s="34"/>
      <c r="H8" s="34"/>
      <c r="I8" s="35"/>
      <c r="J8" s="36"/>
      <c r="K8" s="35"/>
      <c r="L8" s="36"/>
      <c r="M8" s="37"/>
      <c r="N8" s="38"/>
      <c r="O8" s="39"/>
      <c r="P8" s="39"/>
      <c r="Q8" s="32"/>
      <c r="R8" s="32"/>
      <c r="S8" s="32"/>
      <c r="T8" s="32"/>
    </row>
    <row r="9" spans="1:20" ht="24.75" thickBot="1">
      <c r="A9" s="40" t="s">
        <v>21</v>
      </c>
      <c r="B9" s="41">
        <v>26357</v>
      </c>
      <c r="C9" s="41">
        <v>26259</v>
      </c>
      <c r="D9" s="41">
        <v>27099</v>
      </c>
      <c r="E9" s="42">
        <v>27511</v>
      </c>
      <c r="F9" s="42">
        <v>27727</v>
      </c>
      <c r="G9" s="43">
        <v>28393</v>
      </c>
      <c r="H9" s="44">
        <v>29273.5</v>
      </c>
      <c r="I9" s="45">
        <v>30806</v>
      </c>
      <c r="J9" s="46">
        <v>30806</v>
      </c>
      <c r="K9" s="47">
        <v>32788.5</v>
      </c>
      <c r="L9" s="48">
        <v>32788.5</v>
      </c>
      <c r="M9" s="47">
        <f>+K9-I9</f>
        <v>1982.5</v>
      </c>
      <c r="N9" s="49">
        <f>+K9/I9*100</f>
        <v>106.43543465558658</v>
      </c>
      <c r="O9" s="46">
        <f>+L9-J9</f>
        <v>1982.5</v>
      </c>
      <c r="P9" s="50">
        <f>+L9/J9*100</f>
        <v>106.43543465558658</v>
      </c>
      <c r="Q9" s="41">
        <f>+J9-H9</f>
        <v>1532.5</v>
      </c>
      <c r="R9" s="51">
        <f>+IF(H9=0,"",J9/H9*100)</f>
        <v>105.23511025330077</v>
      </c>
      <c r="S9" s="41">
        <f>+L9-B9</f>
        <v>6431.5</v>
      </c>
      <c r="T9" s="51">
        <f>+IF(B9=0,"",L9/B9*100)</f>
        <v>124.40148727093371</v>
      </c>
    </row>
    <row r="10" spans="1:20" ht="24">
      <c r="A10" s="52" t="s">
        <v>22</v>
      </c>
      <c r="B10" s="53">
        <v>105075</v>
      </c>
      <c r="C10" s="53">
        <v>100625</v>
      </c>
      <c r="D10" s="53">
        <v>96000</v>
      </c>
      <c r="E10" s="54">
        <v>92062</v>
      </c>
      <c r="F10" s="54">
        <v>88544</v>
      </c>
      <c r="G10" s="55">
        <v>84676.25</v>
      </c>
      <c r="H10" s="56">
        <v>82206.5</v>
      </c>
      <c r="I10" s="57">
        <v>79494.25</v>
      </c>
      <c r="J10" s="58">
        <v>79494.25</v>
      </c>
      <c r="K10" s="59">
        <v>78287.25</v>
      </c>
      <c r="L10" s="60">
        <v>78287.25</v>
      </c>
      <c r="M10" s="59">
        <f aca="true" t="shared" si="0" ref="M10:M73">+K10-I10</f>
        <v>-1207</v>
      </c>
      <c r="N10" s="61">
        <f aca="true" t="shared" si="1" ref="N10:N73">+K10/I10*100</f>
        <v>98.48165118860798</v>
      </c>
      <c r="O10" s="58">
        <f aca="true" t="shared" si="2" ref="O10:O73">+L10-J10</f>
        <v>-1207</v>
      </c>
      <c r="P10" s="62">
        <f aca="true" t="shared" si="3" ref="P10:P73">+L10/J10*100</f>
        <v>98.48165118860798</v>
      </c>
      <c r="Q10" s="53">
        <f aca="true" t="shared" si="4" ref="Q10:Q73">+J10-H10</f>
        <v>-2712.25</v>
      </c>
      <c r="R10" s="51">
        <f aca="true" t="shared" si="5" ref="R10:R73">+IF(H10=0,"",J10/H10*100)</f>
        <v>96.70068668535943</v>
      </c>
      <c r="S10" s="53">
        <f aca="true" t="shared" si="6" ref="S10:S73">+L10-B10</f>
        <v>-26787.75</v>
      </c>
      <c r="T10" s="63">
        <f aca="true" t="shared" si="7" ref="T10:T73">+IF(B10=0,"",L10/B10*100)</f>
        <v>74.50606709493219</v>
      </c>
    </row>
    <row r="11" spans="1:20" ht="24">
      <c r="A11" s="52" t="s">
        <v>23</v>
      </c>
      <c r="B11" s="53">
        <v>47656</v>
      </c>
      <c r="C11" s="53">
        <v>47344</v>
      </c>
      <c r="D11" s="53">
        <v>46991</v>
      </c>
      <c r="E11" s="54">
        <f>'[1]List1'!D92</f>
        <v>46967</v>
      </c>
      <c r="F11" s="54">
        <v>46467</v>
      </c>
      <c r="G11" s="55">
        <v>46175</v>
      </c>
      <c r="H11" s="56">
        <v>45139</v>
      </c>
      <c r="I11" s="57">
        <v>44073</v>
      </c>
      <c r="J11" s="58">
        <v>44798</v>
      </c>
      <c r="K11" s="59">
        <v>43388</v>
      </c>
      <c r="L11" s="60">
        <v>44091</v>
      </c>
      <c r="M11" s="59">
        <f t="shared" si="0"/>
        <v>-685</v>
      </c>
      <c r="N11" s="61">
        <f t="shared" si="1"/>
        <v>98.44576044290156</v>
      </c>
      <c r="O11" s="58">
        <f t="shared" si="2"/>
        <v>-707</v>
      </c>
      <c r="P11" s="62">
        <f t="shared" si="3"/>
        <v>98.42180454484574</v>
      </c>
      <c r="Q11" s="53">
        <f t="shared" si="4"/>
        <v>-341</v>
      </c>
      <c r="R11" s="63">
        <f t="shared" si="5"/>
        <v>99.24455570570903</v>
      </c>
      <c r="S11" s="53">
        <f t="shared" si="6"/>
        <v>-3565</v>
      </c>
      <c r="T11" s="63">
        <f t="shared" si="7"/>
        <v>92.51930501930502</v>
      </c>
    </row>
    <row r="12" spans="1:20" ht="24">
      <c r="A12" s="52" t="s">
        <v>24</v>
      </c>
      <c r="B12" s="53">
        <v>2468</v>
      </c>
      <c r="C12" s="53">
        <v>2500</v>
      </c>
      <c r="D12" s="53">
        <v>2487</v>
      </c>
      <c r="E12" s="54">
        <v>2454</v>
      </c>
      <c r="F12" s="54">
        <v>2220</v>
      </c>
      <c r="G12" s="55">
        <v>2267</v>
      </c>
      <c r="H12" s="56">
        <v>2371</v>
      </c>
      <c r="I12" s="57">
        <v>2397</v>
      </c>
      <c r="J12" s="58">
        <v>2397</v>
      </c>
      <c r="K12" s="59">
        <v>2411</v>
      </c>
      <c r="L12" s="60">
        <v>2411</v>
      </c>
      <c r="M12" s="59">
        <f t="shared" si="0"/>
        <v>14</v>
      </c>
      <c r="N12" s="61">
        <f t="shared" si="1"/>
        <v>100.5840634125991</v>
      </c>
      <c r="O12" s="58">
        <f t="shared" si="2"/>
        <v>14</v>
      </c>
      <c r="P12" s="62">
        <f t="shared" si="3"/>
        <v>100.5840634125991</v>
      </c>
      <c r="Q12" s="53">
        <f t="shared" si="4"/>
        <v>26</v>
      </c>
      <c r="R12" s="63">
        <f t="shared" si="5"/>
        <v>101.09658371994938</v>
      </c>
      <c r="S12" s="53">
        <f t="shared" si="6"/>
        <v>-57</v>
      </c>
      <c r="T12" s="63">
        <f t="shared" si="7"/>
        <v>97.6904376012966</v>
      </c>
    </row>
    <row r="13" spans="1:20" ht="24.75" thickBot="1">
      <c r="A13" s="64" t="s">
        <v>25</v>
      </c>
      <c r="B13" s="65"/>
      <c r="C13" s="65"/>
      <c r="D13" s="65"/>
      <c r="E13" s="66"/>
      <c r="F13" s="66">
        <v>102</v>
      </c>
      <c r="G13" s="67">
        <v>107</v>
      </c>
      <c r="H13" s="68">
        <v>107</v>
      </c>
      <c r="I13" s="69">
        <v>102</v>
      </c>
      <c r="J13" s="70">
        <v>102</v>
      </c>
      <c r="K13" s="71">
        <v>102</v>
      </c>
      <c r="L13" s="72">
        <v>102</v>
      </c>
      <c r="M13" s="71">
        <f t="shared" si="0"/>
        <v>0</v>
      </c>
      <c r="N13" s="73">
        <f t="shared" si="1"/>
        <v>100</v>
      </c>
      <c r="O13" s="74">
        <f t="shared" si="2"/>
        <v>0</v>
      </c>
      <c r="P13" s="75">
        <f t="shared" si="3"/>
        <v>100</v>
      </c>
      <c r="Q13" s="65">
        <f t="shared" si="4"/>
        <v>-5</v>
      </c>
      <c r="R13" s="76">
        <f t="shared" si="5"/>
        <v>95.32710280373831</v>
      </c>
      <c r="S13" s="65">
        <f t="shared" si="6"/>
        <v>102</v>
      </c>
      <c r="T13" s="76">
        <f t="shared" si="7"/>
      </c>
    </row>
    <row r="14" spans="1:20" s="89" customFormat="1" ht="28.5" thickBot="1">
      <c r="A14" s="77" t="s">
        <v>26</v>
      </c>
      <c r="B14" s="78">
        <f>SUM(B9:B12)</f>
        <v>181556</v>
      </c>
      <c r="C14" s="78">
        <f>SUM(C9:C12)</f>
        <v>176728</v>
      </c>
      <c r="D14" s="78">
        <f>SUM(D9:D12)</f>
        <v>172577</v>
      </c>
      <c r="E14" s="79">
        <f>SUM(E9:E12)</f>
        <v>168994</v>
      </c>
      <c r="F14" s="79">
        <v>165060</v>
      </c>
      <c r="G14" s="80">
        <f>SUM(G9:G13)</f>
        <v>161618.25</v>
      </c>
      <c r="H14" s="81">
        <f>SUM(H9:H13)</f>
        <v>159097</v>
      </c>
      <c r="I14" s="82">
        <v>156872.25</v>
      </c>
      <c r="J14" s="83">
        <v>157597.25</v>
      </c>
      <c r="K14" s="84">
        <v>156976.75</v>
      </c>
      <c r="L14" s="85">
        <v>157679.75</v>
      </c>
      <c r="M14" s="84">
        <f t="shared" si="0"/>
        <v>104.5</v>
      </c>
      <c r="N14" s="86">
        <f t="shared" si="1"/>
        <v>100.0666147135647</v>
      </c>
      <c r="O14" s="83">
        <f t="shared" si="2"/>
        <v>82.5</v>
      </c>
      <c r="P14" s="87">
        <f t="shared" si="3"/>
        <v>100.05234862917976</v>
      </c>
      <c r="Q14" s="78">
        <f t="shared" si="4"/>
        <v>-1499.75</v>
      </c>
      <c r="R14" s="88">
        <f t="shared" si="5"/>
        <v>99.0573360905611</v>
      </c>
      <c r="S14" s="78">
        <f t="shared" si="6"/>
        <v>-23876.25</v>
      </c>
      <c r="T14" s="88">
        <f t="shared" si="7"/>
        <v>86.84909890061469</v>
      </c>
    </row>
    <row r="15" spans="1:20" ht="24">
      <c r="A15" s="40" t="s">
        <v>21</v>
      </c>
      <c r="B15" s="41">
        <v>28762</v>
      </c>
      <c r="C15" s="41">
        <v>28879</v>
      </c>
      <c r="D15" s="41">
        <v>29439</v>
      </c>
      <c r="E15" s="42">
        <v>29500</v>
      </c>
      <c r="F15" s="42">
        <v>30548</v>
      </c>
      <c r="G15" s="43">
        <v>31312.5</v>
      </c>
      <c r="H15" s="44">
        <v>32461.5</v>
      </c>
      <c r="I15" s="45">
        <v>34185</v>
      </c>
      <c r="J15" s="46">
        <v>34185</v>
      </c>
      <c r="K15" s="47">
        <v>36189</v>
      </c>
      <c r="L15" s="48">
        <v>36189</v>
      </c>
      <c r="M15" s="47">
        <f t="shared" si="0"/>
        <v>2004</v>
      </c>
      <c r="N15" s="49">
        <f t="shared" si="1"/>
        <v>105.86222027204914</v>
      </c>
      <c r="O15" s="46">
        <f t="shared" si="2"/>
        <v>2004</v>
      </c>
      <c r="P15" s="50">
        <f t="shared" si="3"/>
        <v>105.86222027204914</v>
      </c>
      <c r="Q15" s="41">
        <f t="shared" si="4"/>
        <v>1723.5</v>
      </c>
      <c r="R15" s="51">
        <f t="shared" si="5"/>
        <v>105.30936648029203</v>
      </c>
      <c r="S15" s="41">
        <f t="shared" si="6"/>
        <v>7427</v>
      </c>
      <c r="T15" s="51">
        <f t="shared" si="7"/>
        <v>125.82226548918712</v>
      </c>
    </row>
    <row r="16" spans="1:20" ht="24">
      <c r="A16" s="52" t="s">
        <v>22</v>
      </c>
      <c r="B16" s="53">
        <v>118268</v>
      </c>
      <c r="C16" s="53">
        <v>114486</v>
      </c>
      <c r="D16" s="53">
        <v>112485</v>
      </c>
      <c r="E16" s="54">
        <v>108569</v>
      </c>
      <c r="F16" s="54">
        <v>105784</v>
      </c>
      <c r="G16" s="55">
        <v>102283.75</v>
      </c>
      <c r="H16" s="56">
        <v>100039.5</v>
      </c>
      <c r="I16" s="57">
        <v>98218.25</v>
      </c>
      <c r="J16" s="58">
        <v>98218.25</v>
      </c>
      <c r="K16" s="59">
        <v>97495.5</v>
      </c>
      <c r="L16" s="60">
        <v>97495.5</v>
      </c>
      <c r="M16" s="59">
        <f t="shared" si="0"/>
        <v>-722.75</v>
      </c>
      <c r="N16" s="61">
        <f t="shared" si="1"/>
        <v>99.26413879294327</v>
      </c>
      <c r="O16" s="58">
        <f t="shared" si="2"/>
        <v>-722.75</v>
      </c>
      <c r="P16" s="62">
        <f t="shared" si="3"/>
        <v>99.26413879294327</v>
      </c>
      <c r="Q16" s="53">
        <f t="shared" si="4"/>
        <v>-1821.25</v>
      </c>
      <c r="R16" s="63">
        <f t="shared" si="5"/>
        <v>98.17946910970167</v>
      </c>
      <c r="S16" s="53">
        <f t="shared" si="6"/>
        <v>-20772.5</v>
      </c>
      <c r="T16" s="63">
        <f t="shared" si="7"/>
        <v>82.43607738356951</v>
      </c>
    </row>
    <row r="17" spans="1:20" ht="24">
      <c r="A17" s="52" t="s">
        <v>23</v>
      </c>
      <c r="B17" s="53">
        <v>36488</v>
      </c>
      <c r="C17" s="53">
        <v>36531</v>
      </c>
      <c r="D17" s="53">
        <v>36725</v>
      </c>
      <c r="E17" s="54">
        <f>'[1]List1'!G92</f>
        <v>36861</v>
      </c>
      <c r="F17" s="54">
        <v>36668</v>
      </c>
      <c r="G17" s="55">
        <v>36782</v>
      </c>
      <c r="H17" s="56">
        <v>36330</v>
      </c>
      <c r="I17" s="57">
        <v>36053</v>
      </c>
      <c r="J17" s="58">
        <v>37015</v>
      </c>
      <c r="K17" s="59">
        <v>35541</v>
      </c>
      <c r="L17" s="60">
        <v>36542</v>
      </c>
      <c r="M17" s="59">
        <f t="shared" si="0"/>
        <v>-512</v>
      </c>
      <c r="N17" s="61">
        <f t="shared" si="1"/>
        <v>98.57986852689096</v>
      </c>
      <c r="O17" s="58">
        <f t="shared" si="2"/>
        <v>-473</v>
      </c>
      <c r="P17" s="62">
        <f t="shared" si="3"/>
        <v>98.7221396731055</v>
      </c>
      <c r="Q17" s="53">
        <f t="shared" si="4"/>
        <v>685</v>
      </c>
      <c r="R17" s="63">
        <f t="shared" si="5"/>
        <v>101.88549408202587</v>
      </c>
      <c r="S17" s="53">
        <f t="shared" si="6"/>
        <v>54</v>
      </c>
      <c r="T17" s="63">
        <f t="shared" si="7"/>
        <v>100.1479938609954</v>
      </c>
    </row>
    <row r="18" spans="1:20" ht="24">
      <c r="A18" s="52" t="s">
        <v>24</v>
      </c>
      <c r="B18" s="53">
        <v>1233</v>
      </c>
      <c r="C18" s="53">
        <v>1374</v>
      </c>
      <c r="D18" s="53">
        <v>1556</v>
      </c>
      <c r="E18" s="54">
        <v>1545</v>
      </c>
      <c r="F18" s="54">
        <v>1377</v>
      </c>
      <c r="G18" s="55">
        <v>1260</v>
      </c>
      <c r="H18" s="56">
        <v>1167</v>
      </c>
      <c r="I18" s="57">
        <v>1117</v>
      </c>
      <c r="J18" s="58">
        <v>1117</v>
      </c>
      <c r="K18" s="59">
        <v>1220</v>
      </c>
      <c r="L18" s="60">
        <v>1220</v>
      </c>
      <c r="M18" s="59">
        <f t="shared" si="0"/>
        <v>103</v>
      </c>
      <c r="N18" s="61">
        <f t="shared" si="1"/>
        <v>109.22112802148611</v>
      </c>
      <c r="O18" s="58">
        <f t="shared" si="2"/>
        <v>103</v>
      </c>
      <c r="P18" s="62">
        <f t="shared" si="3"/>
        <v>109.22112802148611</v>
      </c>
      <c r="Q18" s="53">
        <f t="shared" si="4"/>
        <v>-50</v>
      </c>
      <c r="R18" s="63">
        <f t="shared" si="5"/>
        <v>95.71550985432734</v>
      </c>
      <c r="S18" s="53">
        <f t="shared" si="6"/>
        <v>-13</v>
      </c>
      <c r="T18" s="63">
        <f t="shared" si="7"/>
        <v>98.94566098945661</v>
      </c>
    </row>
    <row r="19" spans="1:20" ht="24.75" thickBot="1">
      <c r="A19" s="64" t="s">
        <v>25</v>
      </c>
      <c r="B19" s="65"/>
      <c r="C19" s="65"/>
      <c r="D19" s="65"/>
      <c r="E19" s="66"/>
      <c r="F19" s="66">
        <v>503</v>
      </c>
      <c r="G19" s="67">
        <v>492</v>
      </c>
      <c r="H19" s="68">
        <v>534</v>
      </c>
      <c r="I19" s="69">
        <v>508</v>
      </c>
      <c r="J19" s="70">
        <v>508</v>
      </c>
      <c r="K19" s="71">
        <v>522</v>
      </c>
      <c r="L19" s="72">
        <v>522</v>
      </c>
      <c r="M19" s="71">
        <f t="shared" si="0"/>
        <v>14</v>
      </c>
      <c r="N19" s="73">
        <f t="shared" si="1"/>
        <v>102.75590551181102</v>
      </c>
      <c r="O19" s="74">
        <f t="shared" si="2"/>
        <v>14</v>
      </c>
      <c r="P19" s="75">
        <f t="shared" si="3"/>
        <v>102.75590551181102</v>
      </c>
      <c r="Q19" s="65">
        <f t="shared" si="4"/>
        <v>-26</v>
      </c>
      <c r="R19" s="76">
        <f t="shared" si="5"/>
        <v>95.13108614232209</v>
      </c>
      <c r="S19" s="65">
        <f t="shared" si="6"/>
        <v>522</v>
      </c>
      <c r="T19" s="76">
        <f t="shared" si="7"/>
      </c>
    </row>
    <row r="20" spans="1:20" s="89" customFormat="1" ht="28.5" thickBot="1">
      <c r="A20" s="77" t="s">
        <v>27</v>
      </c>
      <c r="B20" s="78">
        <f>SUM(B15:B18)</f>
        <v>184751</v>
      </c>
      <c r="C20" s="78">
        <f>SUM(C15:C18)</f>
        <v>181270</v>
      </c>
      <c r="D20" s="78">
        <f>SUM(D15:D18)</f>
        <v>180205</v>
      </c>
      <c r="E20" s="79">
        <f>SUM(E15:E18)</f>
        <v>176475</v>
      </c>
      <c r="F20" s="79">
        <v>174880</v>
      </c>
      <c r="G20" s="80">
        <f>SUM(G15:G19)</f>
        <v>172130.25</v>
      </c>
      <c r="H20" s="81">
        <f>SUM(H15:H19)</f>
        <v>170532</v>
      </c>
      <c r="I20" s="82">
        <v>170081.25</v>
      </c>
      <c r="J20" s="83">
        <v>171043.25</v>
      </c>
      <c r="K20" s="84">
        <v>170967.5</v>
      </c>
      <c r="L20" s="85">
        <v>171968.5</v>
      </c>
      <c r="M20" s="84">
        <f t="shared" si="0"/>
        <v>886.25</v>
      </c>
      <c r="N20" s="86">
        <f t="shared" si="1"/>
        <v>100.52107448645869</v>
      </c>
      <c r="O20" s="83">
        <f t="shared" si="2"/>
        <v>925.25</v>
      </c>
      <c r="P20" s="87">
        <f t="shared" si="3"/>
        <v>100.54094505337102</v>
      </c>
      <c r="Q20" s="78">
        <f t="shared" si="4"/>
        <v>511.25</v>
      </c>
      <c r="R20" s="88">
        <f t="shared" si="5"/>
        <v>100.29979710552858</v>
      </c>
      <c r="S20" s="78">
        <f t="shared" si="6"/>
        <v>-12782.5</v>
      </c>
      <c r="T20" s="88">
        <f t="shared" si="7"/>
        <v>93.08122824774966</v>
      </c>
    </row>
    <row r="21" spans="1:20" ht="24">
      <c r="A21" s="40" t="s">
        <v>21</v>
      </c>
      <c r="B21" s="41">
        <v>17788</v>
      </c>
      <c r="C21" s="41">
        <v>17611</v>
      </c>
      <c r="D21" s="41">
        <v>17509</v>
      </c>
      <c r="E21" s="42">
        <v>17397</v>
      </c>
      <c r="F21" s="42">
        <v>17356</v>
      </c>
      <c r="G21" s="43">
        <v>17584.5</v>
      </c>
      <c r="H21" s="44">
        <v>17989</v>
      </c>
      <c r="I21" s="45">
        <v>18904</v>
      </c>
      <c r="J21" s="46">
        <v>18904</v>
      </c>
      <c r="K21" s="47">
        <v>20114</v>
      </c>
      <c r="L21" s="48">
        <v>20114</v>
      </c>
      <c r="M21" s="47">
        <f t="shared" si="0"/>
        <v>1210</v>
      </c>
      <c r="N21" s="49">
        <f t="shared" si="1"/>
        <v>106.40076174354634</v>
      </c>
      <c r="O21" s="46">
        <f t="shared" si="2"/>
        <v>1210</v>
      </c>
      <c r="P21" s="50">
        <f t="shared" si="3"/>
        <v>106.40076174354634</v>
      </c>
      <c r="Q21" s="41">
        <f t="shared" si="4"/>
        <v>915</v>
      </c>
      <c r="R21" s="51">
        <f t="shared" si="5"/>
        <v>105.08644171438102</v>
      </c>
      <c r="S21" s="41">
        <f t="shared" si="6"/>
        <v>2326</v>
      </c>
      <c r="T21" s="51">
        <f t="shared" si="7"/>
        <v>113.07623116707892</v>
      </c>
    </row>
    <row r="22" spans="1:20" ht="24">
      <c r="A22" s="52" t="s">
        <v>22</v>
      </c>
      <c r="B22" s="53">
        <v>68655</v>
      </c>
      <c r="C22" s="53">
        <v>66079</v>
      </c>
      <c r="D22" s="53">
        <v>63563</v>
      </c>
      <c r="E22" s="54">
        <v>61255</v>
      </c>
      <c r="F22" s="54">
        <v>58873</v>
      </c>
      <c r="G22" s="55">
        <v>56361</v>
      </c>
      <c r="H22" s="56">
        <v>54490.5</v>
      </c>
      <c r="I22" s="57">
        <v>52623.25</v>
      </c>
      <c r="J22" s="58">
        <v>52623.25</v>
      </c>
      <c r="K22" s="59">
        <v>51052.5</v>
      </c>
      <c r="L22" s="60">
        <v>51052.5</v>
      </c>
      <c r="M22" s="59">
        <f t="shared" si="0"/>
        <v>-1570.75</v>
      </c>
      <c r="N22" s="61">
        <f t="shared" si="1"/>
        <v>97.01510263999278</v>
      </c>
      <c r="O22" s="58">
        <f t="shared" si="2"/>
        <v>-1570.75</v>
      </c>
      <c r="P22" s="62">
        <f t="shared" si="3"/>
        <v>97.01510263999278</v>
      </c>
      <c r="Q22" s="53">
        <f t="shared" si="4"/>
        <v>-1867.25</v>
      </c>
      <c r="R22" s="63">
        <f t="shared" si="5"/>
        <v>96.57325588864114</v>
      </c>
      <c r="S22" s="53">
        <f t="shared" si="6"/>
        <v>-17602.5</v>
      </c>
      <c r="T22" s="63">
        <f t="shared" si="7"/>
        <v>74.36093511033428</v>
      </c>
    </row>
    <row r="23" spans="1:20" ht="24">
      <c r="A23" s="52" t="s">
        <v>23</v>
      </c>
      <c r="B23" s="53">
        <v>28782</v>
      </c>
      <c r="C23" s="53">
        <v>28855</v>
      </c>
      <c r="D23" s="53">
        <f>28833+60</f>
        <v>28893</v>
      </c>
      <c r="E23" s="54">
        <f>'[1]List1'!J92</f>
        <v>28709</v>
      </c>
      <c r="F23" s="54">
        <v>28616</v>
      </c>
      <c r="G23" s="55">
        <v>28677</v>
      </c>
      <c r="H23" s="56">
        <v>27877</v>
      </c>
      <c r="I23" s="57">
        <v>27549</v>
      </c>
      <c r="J23" s="58">
        <v>28146</v>
      </c>
      <c r="K23" s="59">
        <v>27303</v>
      </c>
      <c r="L23" s="60">
        <v>27943</v>
      </c>
      <c r="M23" s="59">
        <f t="shared" si="0"/>
        <v>-246</v>
      </c>
      <c r="N23" s="61">
        <f t="shared" si="1"/>
        <v>99.10704562779048</v>
      </c>
      <c r="O23" s="58">
        <f t="shared" si="2"/>
        <v>-203</v>
      </c>
      <c r="P23" s="62">
        <f t="shared" si="3"/>
        <v>99.27876074753074</v>
      </c>
      <c r="Q23" s="53">
        <f t="shared" si="4"/>
        <v>269</v>
      </c>
      <c r="R23" s="63">
        <f t="shared" si="5"/>
        <v>100.96495318721526</v>
      </c>
      <c r="S23" s="53">
        <f t="shared" si="6"/>
        <v>-839</v>
      </c>
      <c r="T23" s="63">
        <f t="shared" si="7"/>
        <v>97.08498367034952</v>
      </c>
    </row>
    <row r="24" spans="1:20" ht="24">
      <c r="A24" s="52" t="s">
        <v>24</v>
      </c>
      <c r="B24" s="53">
        <v>1606</v>
      </c>
      <c r="C24" s="53">
        <v>1699</v>
      </c>
      <c r="D24" s="53">
        <v>1960</v>
      </c>
      <c r="E24" s="54">
        <v>1969</v>
      </c>
      <c r="F24" s="54">
        <v>1946</v>
      </c>
      <c r="G24" s="55">
        <v>1860</v>
      </c>
      <c r="H24" s="56">
        <v>1812</v>
      </c>
      <c r="I24" s="57">
        <v>1510</v>
      </c>
      <c r="J24" s="58">
        <v>1510</v>
      </c>
      <c r="K24" s="59">
        <v>1500</v>
      </c>
      <c r="L24" s="60">
        <v>1500</v>
      </c>
      <c r="M24" s="59">
        <f t="shared" si="0"/>
        <v>-10</v>
      </c>
      <c r="N24" s="61">
        <f t="shared" si="1"/>
        <v>99.33774834437085</v>
      </c>
      <c r="O24" s="58">
        <f t="shared" si="2"/>
        <v>-10</v>
      </c>
      <c r="P24" s="62">
        <f t="shared" si="3"/>
        <v>99.33774834437085</v>
      </c>
      <c r="Q24" s="53">
        <f t="shared" si="4"/>
        <v>-302</v>
      </c>
      <c r="R24" s="63">
        <f t="shared" si="5"/>
        <v>83.33333333333334</v>
      </c>
      <c r="S24" s="53">
        <f t="shared" si="6"/>
        <v>-106</v>
      </c>
      <c r="T24" s="63">
        <f t="shared" si="7"/>
        <v>93.39975093399751</v>
      </c>
    </row>
    <row r="25" spans="1:20" ht="24.75" thickBot="1">
      <c r="A25" s="64" t="s">
        <v>25</v>
      </c>
      <c r="B25" s="65"/>
      <c r="C25" s="65"/>
      <c r="D25" s="65"/>
      <c r="E25" s="66"/>
      <c r="F25" s="66">
        <v>293</v>
      </c>
      <c r="G25" s="67">
        <v>301</v>
      </c>
      <c r="H25" s="68">
        <v>301</v>
      </c>
      <c r="I25" s="69">
        <v>298</v>
      </c>
      <c r="J25" s="70">
        <v>298</v>
      </c>
      <c r="K25" s="71">
        <v>298</v>
      </c>
      <c r="L25" s="72">
        <v>298</v>
      </c>
      <c r="M25" s="71">
        <f t="shared" si="0"/>
        <v>0</v>
      </c>
      <c r="N25" s="73">
        <f t="shared" si="1"/>
        <v>100</v>
      </c>
      <c r="O25" s="74">
        <f t="shared" si="2"/>
        <v>0</v>
      </c>
      <c r="P25" s="75">
        <f t="shared" si="3"/>
        <v>100</v>
      </c>
      <c r="Q25" s="65">
        <f t="shared" si="4"/>
        <v>-3</v>
      </c>
      <c r="R25" s="76">
        <f t="shared" si="5"/>
        <v>99.00332225913621</v>
      </c>
      <c r="S25" s="65">
        <f t="shared" si="6"/>
        <v>298</v>
      </c>
      <c r="T25" s="76">
        <f t="shared" si="7"/>
      </c>
    </row>
    <row r="26" spans="1:20" s="89" customFormat="1" ht="28.5" thickBot="1">
      <c r="A26" s="77" t="s">
        <v>28</v>
      </c>
      <c r="B26" s="78">
        <f>SUM(B21:B24)</f>
        <v>116831</v>
      </c>
      <c r="C26" s="78">
        <f>SUM(C21:C24)</f>
        <v>114244</v>
      </c>
      <c r="D26" s="78">
        <f>SUM(D21:D24)</f>
        <v>111925</v>
      </c>
      <c r="E26" s="79">
        <f>SUM(E21:E24)</f>
        <v>109330</v>
      </c>
      <c r="F26" s="79">
        <v>107084</v>
      </c>
      <c r="G26" s="80">
        <f>SUM(G21:G25)</f>
        <v>104783.5</v>
      </c>
      <c r="H26" s="81">
        <f>SUM(H21:H25)</f>
        <v>102469.5</v>
      </c>
      <c r="I26" s="82">
        <v>100884.25</v>
      </c>
      <c r="J26" s="83">
        <v>101481.25</v>
      </c>
      <c r="K26" s="84">
        <v>100267.5</v>
      </c>
      <c r="L26" s="85">
        <v>100907.5</v>
      </c>
      <c r="M26" s="84">
        <f t="shared" si="0"/>
        <v>-616.75</v>
      </c>
      <c r="N26" s="86">
        <f t="shared" si="1"/>
        <v>99.38865581099131</v>
      </c>
      <c r="O26" s="83">
        <f t="shared" si="2"/>
        <v>-573.75</v>
      </c>
      <c r="P26" s="87">
        <f t="shared" si="3"/>
        <v>99.43462462277515</v>
      </c>
      <c r="Q26" s="78">
        <f t="shared" si="4"/>
        <v>-988.25</v>
      </c>
      <c r="R26" s="88">
        <f t="shared" si="5"/>
        <v>99.03556668081723</v>
      </c>
      <c r="S26" s="78">
        <f t="shared" si="6"/>
        <v>-15923.5</v>
      </c>
      <c r="T26" s="88">
        <f t="shared" si="7"/>
        <v>86.37048386130394</v>
      </c>
    </row>
    <row r="27" spans="1:20" ht="24">
      <c r="A27" s="40" t="s">
        <v>21</v>
      </c>
      <c r="B27" s="41">
        <v>13915</v>
      </c>
      <c r="C27" s="41">
        <v>14059</v>
      </c>
      <c r="D27" s="41">
        <v>14220</v>
      </c>
      <c r="E27" s="42">
        <v>14551</v>
      </c>
      <c r="F27" s="42">
        <v>14686</v>
      </c>
      <c r="G27" s="43">
        <v>14552</v>
      </c>
      <c r="H27" s="44">
        <v>14812</v>
      </c>
      <c r="I27" s="45">
        <v>15620</v>
      </c>
      <c r="J27" s="46">
        <v>15620</v>
      </c>
      <c r="K27" s="47">
        <v>16476.5</v>
      </c>
      <c r="L27" s="48">
        <v>16476.5</v>
      </c>
      <c r="M27" s="47">
        <f t="shared" si="0"/>
        <v>856.5</v>
      </c>
      <c r="N27" s="49">
        <f t="shared" si="1"/>
        <v>105.48335467349553</v>
      </c>
      <c r="O27" s="46">
        <f t="shared" si="2"/>
        <v>856.5</v>
      </c>
      <c r="P27" s="50">
        <f t="shared" si="3"/>
        <v>105.48335467349553</v>
      </c>
      <c r="Q27" s="41">
        <f t="shared" si="4"/>
        <v>808</v>
      </c>
      <c r="R27" s="51">
        <f t="shared" si="5"/>
        <v>105.45503645692682</v>
      </c>
      <c r="S27" s="41">
        <f t="shared" si="6"/>
        <v>2561.5</v>
      </c>
      <c r="T27" s="51">
        <f t="shared" si="7"/>
        <v>118.40819259791593</v>
      </c>
    </row>
    <row r="28" spans="1:20" ht="24">
      <c r="A28" s="52" t="s">
        <v>22</v>
      </c>
      <c r="B28" s="53">
        <v>57219</v>
      </c>
      <c r="C28" s="53">
        <v>55435</v>
      </c>
      <c r="D28" s="53">
        <v>53319</v>
      </c>
      <c r="E28" s="54">
        <v>51368</v>
      </c>
      <c r="F28" s="54">
        <v>49420</v>
      </c>
      <c r="G28" s="55">
        <v>47495.5</v>
      </c>
      <c r="H28" s="56">
        <v>46380.75</v>
      </c>
      <c r="I28" s="57">
        <v>45178</v>
      </c>
      <c r="J28" s="58">
        <v>45178</v>
      </c>
      <c r="K28" s="59">
        <v>43892.75</v>
      </c>
      <c r="L28" s="60">
        <v>43892.75</v>
      </c>
      <c r="M28" s="59">
        <f t="shared" si="0"/>
        <v>-1285.25</v>
      </c>
      <c r="N28" s="61">
        <f t="shared" si="1"/>
        <v>97.1551418832175</v>
      </c>
      <c r="O28" s="58">
        <f t="shared" si="2"/>
        <v>-1285.25</v>
      </c>
      <c r="P28" s="62">
        <f t="shared" si="3"/>
        <v>97.1551418832175</v>
      </c>
      <c r="Q28" s="53">
        <f t="shared" si="4"/>
        <v>-1202.75</v>
      </c>
      <c r="R28" s="63">
        <f t="shared" si="5"/>
        <v>97.40679053271023</v>
      </c>
      <c r="S28" s="53">
        <f t="shared" si="6"/>
        <v>-13326.25</v>
      </c>
      <c r="T28" s="63">
        <f t="shared" si="7"/>
        <v>76.71009629668467</v>
      </c>
    </row>
    <row r="29" spans="1:20" ht="24">
      <c r="A29" s="52" t="s">
        <v>23</v>
      </c>
      <c r="B29" s="53">
        <v>21675</v>
      </c>
      <c r="C29" s="53">
        <v>21716</v>
      </c>
      <c r="D29" s="53">
        <v>21764</v>
      </c>
      <c r="E29" s="54">
        <f>'[1]List1'!M92</f>
        <v>21816</v>
      </c>
      <c r="F29" s="54">
        <v>21892</v>
      </c>
      <c r="G29" s="55">
        <v>21974</v>
      </c>
      <c r="H29" s="56">
        <v>21481</v>
      </c>
      <c r="I29" s="57">
        <v>21123</v>
      </c>
      <c r="J29" s="58">
        <v>21832</v>
      </c>
      <c r="K29" s="59">
        <v>21062</v>
      </c>
      <c r="L29" s="60">
        <v>21771</v>
      </c>
      <c r="M29" s="59">
        <f t="shared" si="0"/>
        <v>-61</v>
      </c>
      <c r="N29" s="61">
        <f t="shared" si="1"/>
        <v>99.71121526298347</v>
      </c>
      <c r="O29" s="58">
        <f t="shared" si="2"/>
        <v>-61</v>
      </c>
      <c r="P29" s="62">
        <f t="shared" si="3"/>
        <v>99.72059362403812</v>
      </c>
      <c r="Q29" s="53">
        <f t="shared" si="4"/>
        <v>351</v>
      </c>
      <c r="R29" s="63">
        <f t="shared" si="5"/>
        <v>101.6340021414273</v>
      </c>
      <c r="S29" s="53">
        <f t="shared" si="6"/>
        <v>96</v>
      </c>
      <c r="T29" s="63">
        <f t="shared" si="7"/>
        <v>100.44290657439446</v>
      </c>
    </row>
    <row r="30" spans="1:20" ht="24">
      <c r="A30" s="52" t="s">
        <v>24</v>
      </c>
      <c r="B30" s="53">
        <v>667</v>
      </c>
      <c r="C30" s="53">
        <v>736</v>
      </c>
      <c r="D30" s="53">
        <v>804</v>
      </c>
      <c r="E30" s="54">
        <v>770</v>
      </c>
      <c r="F30" s="54">
        <v>768</v>
      </c>
      <c r="G30" s="55">
        <v>789</v>
      </c>
      <c r="H30" s="56">
        <v>803</v>
      </c>
      <c r="I30" s="57">
        <v>797</v>
      </c>
      <c r="J30" s="58">
        <v>797</v>
      </c>
      <c r="K30" s="59">
        <v>895</v>
      </c>
      <c r="L30" s="60">
        <v>895</v>
      </c>
      <c r="M30" s="59">
        <f t="shared" si="0"/>
        <v>98</v>
      </c>
      <c r="N30" s="61">
        <f t="shared" si="1"/>
        <v>112.29611041405269</v>
      </c>
      <c r="O30" s="58">
        <f t="shared" si="2"/>
        <v>98</v>
      </c>
      <c r="P30" s="62">
        <f t="shared" si="3"/>
        <v>112.29611041405269</v>
      </c>
      <c r="Q30" s="53">
        <f t="shared" si="4"/>
        <v>-6</v>
      </c>
      <c r="R30" s="63">
        <f t="shared" si="5"/>
        <v>99.25280199252802</v>
      </c>
      <c r="S30" s="53">
        <f t="shared" si="6"/>
        <v>228</v>
      </c>
      <c r="T30" s="63">
        <f t="shared" si="7"/>
        <v>134.18290854572714</v>
      </c>
    </row>
    <row r="31" spans="1:20" ht="24.75" thickBot="1">
      <c r="A31" s="64" t="s">
        <v>25</v>
      </c>
      <c r="B31" s="65"/>
      <c r="C31" s="65"/>
      <c r="D31" s="65"/>
      <c r="E31" s="66"/>
      <c r="F31" s="66">
        <v>291</v>
      </c>
      <c r="G31" s="67">
        <v>286</v>
      </c>
      <c r="H31" s="68">
        <v>286</v>
      </c>
      <c r="I31" s="69">
        <v>286</v>
      </c>
      <c r="J31" s="70">
        <v>286</v>
      </c>
      <c r="K31" s="71">
        <v>286</v>
      </c>
      <c r="L31" s="72">
        <v>286</v>
      </c>
      <c r="M31" s="71">
        <f t="shared" si="0"/>
        <v>0</v>
      </c>
      <c r="N31" s="73">
        <f t="shared" si="1"/>
        <v>100</v>
      </c>
      <c r="O31" s="74">
        <f t="shared" si="2"/>
        <v>0</v>
      </c>
      <c r="P31" s="75">
        <f t="shared" si="3"/>
        <v>100</v>
      </c>
      <c r="Q31" s="65">
        <f t="shared" si="4"/>
        <v>0</v>
      </c>
      <c r="R31" s="76">
        <f t="shared" si="5"/>
        <v>100</v>
      </c>
      <c r="S31" s="65">
        <f t="shared" si="6"/>
        <v>286</v>
      </c>
      <c r="T31" s="76">
        <f t="shared" si="7"/>
      </c>
    </row>
    <row r="32" spans="1:20" s="89" customFormat="1" ht="28.5" thickBot="1">
      <c r="A32" s="77" t="s">
        <v>29</v>
      </c>
      <c r="B32" s="78">
        <f>SUM(B27:B30)</f>
        <v>93476</v>
      </c>
      <c r="C32" s="78">
        <f>SUM(C27:C30)</f>
        <v>91946</v>
      </c>
      <c r="D32" s="78">
        <f>SUM(D27:D30)</f>
        <v>90107</v>
      </c>
      <c r="E32" s="79">
        <f>SUM(E27:E30)</f>
        <v>88505</v>
      </c>
      <c r="F32" s="79">
        <v>87057</v>
      </c>
      <c r="G32" s="80">
        <f>SUM(G27:G31)</f>
        <v>85096.5</v>
      </c>
      <c r="H32" s="81">
        <f>SUM(H27:H31)</f>
        <v>83762.75</v>
      </c>
      <c r="I32" s="82">
        <v>83004</v>
      </c>
      <c r="J32" s="83">
        <v>83713</v>
      </c>
      <c r="K32" s="84">
        <v>82612.25</v>
      </c>
      <c r="L32" s="85">
        <v>83321.25</v>
      </c>
      <c r="M32" s="84">
        <f t="shared" si="0"/>
        <v>-391.75</v>
      </c>
      <c r="N32" s="86">
        <f t="shared" si="1"/>
        <v>99.52803479350393</v>
      </c>
      <c r="O32" s="83">
        <f t="shared" si="2"/>
        <v>-391.75</v>
      </c>
      <c r="P32" s="87">
        <f t="shared" si="3"/>
        <v>99.53203206192586</v>
      </c>
      <c r="Q32" s="78">
        <f t="shared" si="4"/>
        <v>-49.75</v>
      </c>
      <c r="R32" s="88">
        <f t="shared" si="5"/>
        <v>99.94060605698833</v>
      </c>
      <c r="S32" s="78">
        <f t="shared" si="6"/>
        <v>-10154.75</v>
      </c>
      <c r="T32" s="88">
        <f t="shared" si="7"/>
        <v>89.136516325046</v>
      </c>
    </row>
    <row r="33" spans="1:20" ht="24">
      <c r="A33" s="40" t="s">
        <v>21</v>
      </c>
      <c r="B33" s="41">
        <v>7928</v>
      </c>
      <c r="C33" s="41">
        <v>7879</v>
      </c>
      <c r="D33" s="41">
        <v>7991</v>
      </c>
      <c r="E33" s="42">
        <v>7848</v>
      </c>
      <c r="F33" s="42">
        <v>7871</v>
      </c>
      <c r="G33" s="43">
        <v>7892</v>
      </c>
      <c r="H33" s="44">
        <v>7753</v>
      </c>
      <c r="I33" s="45">
        <v>8095</v>
      </c>
      <c r="J33" s="46">
        <v>8095</v>
      </c>
      <c r="K33" s="47">
        <v>8498</v>
      </c>
      <c r="L33" s="48">
        <v>8498</v>
      </c>
      <c r="M33" s="47">
        <f t="shared" si="0"/>
        <v>403</v>
      </c>
      <c r="N33" s="49">
        <f t="shared" si="1"/>
        <v>104.97838171710934</v>
      </c>
      <c r="O33" s="46">
        <f t="shared" si="2"/>
        <v>403</v>
      </c>
      <c r="P33" s="50">
        <f t="shared" si="3"/>
        <v>104.97838171710934</v>
      </c>
      <c r="Q33" s="41">
        <f t="shared" si="4"/>
        <v>342</v>
      </c>
      <c r="R33" s="51">
        <f t="shared" si="5"/>
        <v>104.41119566619372</v>
      </c>
      <c r="S33" s="41">
        <f t="shared" si="6"/>
        <v>570</v>
      </c>
      <c r="T33" s="51">
        <f t="shared" si="7"/>
        <v>107.18970736629667</v>
      </c>
    </row>
    <row r="34" spans="1:20" ht="24">
      <c r="A34" s="52" t="s">
        <v>22</v>
      </c>
      <c r="B34" s="53">
        <v>34128</v>
      </c>
      <c r="C34" s="53">
        <v>32860</v>
      </c>
      <c r="D34" s="53">
        <v>31857</v>
      </c>
      <c r="E34" s="54">
        <v>30570</v>
      </c>
      <c r="F34" s="54">
        <v>29406</v>
      </c>
      <c r="G34" s="55">
        <v>28217.75</v>
      </c>
      <c r="H34" s="56">
        <v>27157.25</v>
      </c>
      <c r="I34" s="57">
        <v>26152.25</v>
      </c>
      <c r="J34" s="58">
        <v>26152.25</v>
      </c>
      <c r="K34" s="59">
        <v>25295</v>
      </c>
      <c r="L34" s="60">
        <v>25295</v>
      </c>
      <c r="M34" s="59">
        <f t="shared" si="0"/>
        <v>-857.25</v>
      </c>
      <c r="N34" s="61">
        <f t="shared" si="1"/>
        <v>96.72207936219637</v>
      </c>
      <c r="O34" s="58">
        <f t="shared" si="2"/>
        <v>-857.25</v>
      </c>
      <c r="P34" s="62">
        <f t="shared" si="3"/>
        <v>96.72207936219637</v>
      </c>
      <c r="Q34" s="53">
        <f t="shared" si="4"/>
        <v>-1005</v>
      </c>
      <c r="R34" s="63">
        <f t="shared" si="5"/>
        <v>96.29933074961566</v>
      </c>
      <c r="S34" s="53">
        <f t="shared" si="6"/>
        <v>-8833</v>
      </c>
      <c r="T34" s="63">
        <f t="shared" si="7"/>
        <v>74.1180262541022</v>
      </c>
    </row>
    <row r="35" spans="1:20" ht="24">
      <c r="A35" s="52" t="s">
        <v>23</v>
      </c>
      <c r="B35" s="53">
        <v>12331</v>
      </c>
      <c r="C35" s="53">
        <v>12451</v>
      </c>
      <c r="D35" s="53">
        <v>12461</v>
      </c>
      <c r="E35" s="54">
        <f>'[1]List1'!P92</f>
        <v>12558</v>
      </c>
      <c r="F35" s="54">
        <v>12354</v>
      </c>
      <c r="G35" s="55">
        <v>12151</v>
      </c>
      <c r="H35" s="56">
        <v>11796</v>
      </c>
      <c r="I35" s="57">
        <v>11552</v>
      </c>
      <c r="J35" s="58">
        <v>11739</v>
      </c>
      <c r="K35" s="59">
        <v>11334</v>
      </c>
      <c r="L35" s="60">
        <v>11560</v>
      </c>
      <c r="M35" s="59">
        <f t="shared" si="0"/>
        <v>-218</v>
      </c>
      <c r="N35" s="61">
        <f t="shared" si="1"/>
        <v>98.1128808864266</v>
      </c>
      <c r="O35" s="58">
        <f t="shared" si="2"/>
        <v>-179</v>
      </c>
      <c r="P35" s="62">
        <f t="shared" si="3"/>
        <v>98.4751682426101</v>
      </c>
      <c r="Q35" s="53">
        <f t="shared" si="4"/>
        <v>-57</v>
      </c>
      <c r="R35" s="63">
        <f t="shared" si="5"/>
        <v>99.51678535096643</v>
      </c>
      <c r="S35" s="53">
        <f t="shared" si="6"/>
        <v>-771</v>
      </c>
      <c r="T35" s="63">
        <f t="shared" si="7"/>
        <v>93.747465736761</v>
      </c>
    </row>
    <row r="36" spans="1:20" ht="24">
      <c r="A36" s="52" t="s">
        <v>24</v>
      </c>
      <c r="B36" s="53">
        <v>230</v>
      </c>
      <c r="C36" s="53">
        <v>232</v>
      </c>
      <c r="D36" s="53">
        <v>235</v>
      </c>
      <c r="E36" s="54">
        <v>233</v>
      </c>
      <c r="F36" s="54">
        <v>241</v>
      </c>
      <c r="G36" s="55">
        <v>234</v>
      </c>
      <c r="H36" s="56">
        <v>271</v>
      </c>
      <c r="I36" s="57">
        <v>291</v>
      </c>
      <c r="J36" s="58">
        <v>291</v>
      </c>
      <c r="K36" s="59">
        <v>348</v>
      </c>
      <c r="L36" s="60">
        <v>348</v>
      </c>
      <c r="M36" s="59">
        <f t="shared" si="0"/>
        <v>57</v>
      </c>
      <c r="N36" s="61">
        <f t="shared" si="1"/>
        <v>119.58762886597938</v>
      </c>
      <c r="O36" s="58">
        <f t="shared" si="2"/>
        <v>57</v>
      </c>
      <c r="P36" s="62">
        <f t="shared" si="3"/>
        <v>119.58762886597938</v>
      </c>
      <c r="Q36" s="53">
        <f t="shared" si="4"/>
        <v>20</v>
      </c>
      <c r="R36" s="63">
        <f t="shared" si="5"/>
        <v>107.38007380073802</v>
      </c>
      <c r="S36" s="53">
        <f t="shared" si="6"/>
        <v>118</v>
      </c>
      <c r="T36" s="63">
        <f t="shared" si="7"/>
        <v>151.30434782608694</v>
      </c>
    </row>
    <row r="37" spans="1:20" ht="24.75" thickBot="1">
      <c r="A37" s="64" t="s">
        <v>25</v>
      </c>
      <c r="B37" s="65"/>
      <c r="C37" s="65"/>
      <c r="D37" s="65"/>
      <c r="E37" s="66"/>
      <c r="F37" s="66">
        <v>284</v>
      </c>
      <c r="G37" s="90">
        <v>280</v>
      </c>
      <c r="H37" s="91">
        <v>282</v>
      </c>
      <c r="I37" s="69">
        <v>292</v>
      </c>
      <c r="J37" s="70">
        <v>292</v>
      </c>
      <c r="K37" s="71">
        <v>264</v>
      </c>
      <c r="L37" s="72">
        <v>264</v>
      </c>
      <c r="M37" s="71">
        <f t="shared" si="0"/>
        <v>-28</v>
      </c>
      <c r="N37" s="73">
        <f t="shared" si="1"/>
        <v>90.41095890410958</v>
      </c>
      <c r="O37" s="74">
        <f t="shared" si="2"/>
        <v>-28</v>
      </c>
      <c r="P37" s="75">
        <f t="shared" si="3"/>
        <v>90.41095890410958</v>
      </c>
      <c r="Q37" s="65">
        <f t="shared" si="4"/>
        <v>10</v>
      </c>
      <c r="R37" s="76">
        <f t="shared" si="5"/>
        <v>103.54609929078013</v>
      </c>
      <c r="S37" s="65">
        <f t="shared" si="6"/>
        <v>264</v>
      </c>
      <c r="T37" s="76">
        <f t="shared" si="7"/>
      </c>
    </row>
    <row r="38" spans="1:20" s="89" customFormat="1" ht="28.5" thickBot="1">
      <c r="A38" s="77" t="s">
        <v>30</v>
      </c>
      <c r="B38" s="78">
        <f>SUM(B33:B36)</f>
        <v>54617</v>
      </c>
      <c r="C38" s="78">
        <f>SUM(C33:C36)</f>
        <v>53422</v>
      </c>
      <c r="D38" s="78">
        <f>SUM(D33:D36)</f>
        <v>52544</v>
      </c>
      <c r="E38" s="79">
        <f>SUM(E33:E36)</f>
        <v>51209</v>
      </c>
      <c r="F38" s="79">
        <v>50156</v>
      </c>
      <c r="G38" s="80">
        <f>SUM(G33:G37)</f>
        <v>48774.75</v>
      </c>
      <c r="H38" s="81">
        <f>SUM(H33:H37)</f>
        <v>47259.25</v>
      </c>
      <c r="I38" s="82">
        <v>46382.25</v>
      </c>
      <c r="J38" s="83">
        <v>46569.25</v>
      </c>
      <c r="K38" s="84">
        <v>45739</v>
      </c>
      <c r="L38" s="85">
        <v>45965</v>
      </c>
      <c r="M38" s="84">
        <f t="shared" si="0"/>
        <v>-643.25</v>
      </c>
      <c r="N38" s="86">
        <f t="shared" si="1"/>
        <v>98.61315481676719</v>
      </c>
      <c r="O38" s="83">
        <f t="shared" si="2"/>
        <v>-604.25</v>
      </c>
      <c r="P38" s="87">
        <f t="shared" si="3"/>
        <v>98.70246997750661</v>
      </c>
      <c r="Q38" s="78">
        <f t="shared" si="4"/>
        <v>-690</v>
      </c>
      <c r="R38" s="88">
        <f t="shared" si="5"/>
        <v>98.53996836598127</v>
      </c>
      <c r="S38" s="78">
        <f t="shared" si="6"/>
        <v>-8652</v>
      </c>
      <c r="T38" s="88">
        <f t="shared" si="7"/>
        <v>84.15877840232895</v>
      </c>
    </row>
    <row r="39" spans="1:20" ht="24">
      <c r="A39" s="40" t="s">
        <v>21</v>
      </c>
      <c r="B39" s="41">
        <v>21221</v>
      </c>
      <c r="C39" s="41">
        <v>21202</v>
      </c>
      <c r="D39" s="41">
        <v>21118</v>
      </c>
      <c r="E39" s="42">
        <v>20954</v>
      </c>
      <c r="F39" s="42">
        <v>21103</v>
      </c>
      <c r="G39" s="43">
        <v>21402.5</v>
      </c>
      <c r="H39" s="44">
        <v>21839</v>
      </c>
      <c r="I39" s="45">
        <v>22518</v>
      </c>
      <c r="J39" s="46">
        <v>22518</v>
      </c>
      <c r="K39" s="47">
        <v>23258</v>
      </c>
      <c r="L39" s="48">
        <v>23258</v>
      </c>
      <c r="M39" s="47">
        <f t="shared" si="0"/>
        <v>740</v>
      </c>
      <c r="N39" s="49">
        <f t="shared" si="1"/>
        <v>103.2862598809841</v>
      </c>
      <c r="O39" s="46">
        <f t="shared" si="2"/>
        <v>740</v>
      </c>
      <c r="P39" s="50">
        <f t="shared" si="3"/>
        <v>103.2862598809841</v>
      </c>
      <c r="Q39" s="41">
        <f t="shared" si="4"/>
        <v>679</v>
      </c>
      <c r="R39" s="51">
        <f t="shared" si="5"/>
        <v>103.10911671779843</v>
      </c>
      <c r="S39" s="41">
        <f t="shared" si="6"/>
        <v>2037</v>
      </c>
      <c r="T39" s="51">
        <f t="shared" si="7"/>
        <v>109.59898214033268</v>
      </c>
    </row>
    <row r="40" spans="1:20" ht="24">
      <c r="A40" s="52" t="s">
        <v>22</v>
      </c>
      <c r="B40" s="53">
        <v>91616</v>
      </c>
      <c r="C40" s="53">
        <v>88595</v>
      </c>
      <c r="D40" s="53">
        <v>86222</v>
      </c>
      <c r="E40" s="54">
        <v>83569</v>
      </c>
      <c r="F40" s="54">
        <v>80585</v>
      </c>
      <c r="G40" s="55">
        <v>77631.25</v>
      </c>
      <c r="H40" s="56">
        <v>75293.5</v>
      </c>
      <c r="I40" s="57">
        <v>72830.25</v>
      </c>
      <c r="J40" s="58">
        <v>72830.25</v>
      </c>
      <c r="K40" s="59">
        <v>70914</v>
      </c>
      <c r="L40" s="60">
        <v>70914</v>
      </c>
      <c r="M40" s="59">
        <f t="shared" si="0"/>
        <v>-1916.25</v>
      </c>
      <c r="N40" s="61">
        <f t="shared" si="1"/>
        <v>97.36888174899853</v>
      </c>
      <c r="O40" s="58">
        <f t="shared" si="2"/>
        <v>-1916.25</v>
      </c>
      <c r="P40" s="62">
        <f t="shared" si="3"/>
        <v>97.36888174899853</v>
      </c>
      <c r="Q40" s="53">
        <f t="shared" si="4"/>
        <v>-2463.25</v>
      </c>
      <c r="R40" s="63">
        <f t="shared" si="5"/>
        <v>96.72846925697436</v>
      </c>
      <c r="S40" s="53">
        <f t="shared" si="6"/>
        <v>-20702</v>
      </c>
      <c r="T40" s="63">
        <f t="shared" si="7"/>
        <v>77.40351030387706</v>
      </c>
    </row>
    <row r="41" spans="1:20" ht="24">
      <c r="A41" s="52" t="s">
        <v>23</v>
      </c>
      <c r="B41" s="53">
        <v>32571</v>
      </c>
      <c r="C41" s="53">
        <v>33478</v>
      </c>
      <c r="D41" s="53">
        <v>33681</v>
      </c>
      <c r="E41" s="54">
        <f>'[1]List1'!S92</f>
        <v>33630</v>
      </c>
      <c r="F41" s="54">
        <v>33363</v>
      </c>
      <c r="G41" s="55">
        <v>33229</v>
      </c>
      <c r="H41" s="56">
        <v>32767</v>
      </c>
      <c r="I41" s="57">
        <v>32571</v>
      </c>
      <c r="J41" s="58">
        <v>33319</v>
      </c>
      <c r="K41" s="59">
        <v>32501</v>
      </c>
      <c r="L41" s="60">
        <v>33230</v>
      </c>
      <c r="M41" s="59">
        <f t="shared" si="0"/>
        <v>-70</v>
      </c>
      <c r="N41" s="61">
        <f t="shared" si="1"/>
        <v>99.78508489146787</v>
      </c>
      <c r="O41" s="58">
        <f t="shared" si="2"/>
        <v>-89</v>
      </c>
      <c r="P41" s="62">
        <f t="shared" si="3"/>
        <v>99.73288514061046</v>
      </c>
      <c r="Q41" s="53">
        <f t="shared" si="4"/>
        <v>552</v>
      </c>
      <c r="R41" s="63">
        <f t="shared" si="5"/>
        <v>101.68462172307504</v>
      </c>
      <c r="S41" s="53">
        <f t="shared" si="6"/>
        <v>659</v>
      </c>
      <c r="T41" s="63">
        <f t="shared" si="7"/>
        <v>102.0232722360382</v>
      </c>
    </row>
    <row r="42" spans="1:20" ht="24">
      <c r="A42" s="52" t="s">
        <v>24</v>
      </c>
      <c r="B42" s="53">
        <v>1120</v>
      </c>
      <c r="C42" s="53">
        <v>1078</v>
      </c>
      <c r="D42" s="53">
        <v>1298</v>
      </c>
      <c r="E42" s="54">
        <v>1242</v>
      </c>
      <c r="F42" s="54">
        <v>1241</v>
      </c>
      <c r="G42" s="55">
        <v>1124</v>
      </c>
      <c r="H42" s="56">
        <v>1126</v>
      </c>
      <c r="I42" s="57">
        <v>1127</v>
      </c>
      <c r="J42" s="58">
        <v>1127</v>
      </c>
      <c r="K42" s="59">
        <v>1258</v>
      </c>
      <c r="L42" s="60">
        <v>1258</v>
      </c>
      <c r="M42" s="59">
        <f t="shared" si="0"/>
        <v>131</v>
      </c>
      <c r="N42" s="61">
        <f t="shared" si="1"/>
        <v>111.62377994676132</v>
      </c>
      <c r="O42" s="58">
        <f t="shared" si="2"/>
        <v>131</v>
      </c>
      <c r="P42" s="62">
        <f t="shared" si="3"/>
        <v>111.62377994676132</v>
      </c>
      <c r="Q42" s="53">
        <f t="shared" si="4"/>
        <v>1</v>
      </c>
      <c r="R42" s="63">
        <f t="shared" si="5"/>
        <v>100.08880994671404</v>
      </c>
      <c r="S42" s="53">
        <f t="shared" si="6"/>
        <v>138</v>
      </c>
      <c r="T42" s="63">
        <f t="shared" si="7"/>
        <v>112.32142857142857</v>
      </c>
    </row>
    <row r="43" spans="1:20" ht="24.75" thickBot="1">
      <c r="A43" s="64" t="s">
        <v>25</v>
      </c>
      <c r="B43" s="65"/>
      <c r="C43" s="65"/>
      <c r="D43" s="65"/>
      <c r="E43" s="66"/>
      <c r="F43" s="66">
        <v>812</v>
      </c>
      <c r="G43" s="67">
        <v>806</v>
      </c>
      <c r="H43" s="68">
        <v>805</v>
      </c>
      <c r="I43" s="69">
        <v>804</v>
      </c>
      <c r="J43" s="70">
        <v>804</v>
      </c>
      <c r="K43" s="71">
        <v>804</v>
      </c>
      <c r="L43" s="72">
        <v>804</v>
      </c>
      <c r="M43" s="71">
        <f t="shared" si="0"/>
        <v>0</v>
      </c>
      <c r="N43" s="73">
        <f t="shared" si="1"/>
        <v>100</v>
      </c>
      <c r="O43" s="74">
        <f t="shared" si="2"/>
        <v>0</v>
      </c>
      <c r="P43" s="75">
        <f t="shared" si="3"/>
        <v>100</v>
      </c>
      <c r="Q43" s="65">
        <f t="shared" si="4"/>
        <v>-1</v>
      </c>
      <c r="R43" s="76">
        <f t="shared" si="5"/>
        <v>99.87577639751552</v>
      </c>
      <c r="S43" s="65">
        <f t="shared" si="6"/>
        <v>804</v>
      </c>
      <c r="T43" s="76">
        <f t="shared" si="7"/>
      </c>
    </row>
    <row r="44" spans="1:20" s="89" customFormat="1" ht="28.5" thickBot="1">
      <c r="A44" s="77" t="s">
        <v>31</v>
      </c>
      <c r="B44" s="78">
        <f>SUM(B39:B42)</f>
        <v>146528</v>
      </c>
      <c r="C44" s="78">
        <f>SUM(C39:C42)</f>
        <v>144353</v>
      </c>
      <c r="D44" s="78">
        <f>SUM(D39:D42)</f>
        <v>142319</v>
      </c>
      <c r="E44" s="79">
        <f>SUM(E39:E42)</f>
        <v>139395</v>
      </c>
      <c r="F44" s="79">
        <v>137104</v>
      </c>
      <c r="G44" s="80">
        <f>SUM(G39:G43)</f>
        <v>134192.75</v>
      </c>
      <c r="H44" s="81">
        <f>SUM(H39:H43)</f>
        <v>131830.5</v>
      </c>
      <c r="I44" s="82">
        <v>129850.25</v>
      </c>
      <c r="J44" s="83">
        <v>130598.25</v>
      </c>
      <c r="K44" s="84">
        <v>128735</v>
      </c>
      <c r="L44" s="85">
        <v>129464</v>
      </c>
      <c r="M44" s="84">
        <f t="shared" si="0"/>
        <v>-1115.25</v>
      </c>
      <c r="N44" s="86">
        <f t="shared" si="1"/>
        <v>99.1411260278667</v>
      </c>
      <c r="O44" s="83">
        <f t="shared" si="2"/>
        <v>-1134.25</v>
      </c>
      <c r="P44" s="87">
        <f t="shared" si="3"/>
        <v>99.13149678498755</v>
      </c>
      <c r="Q44" s="78">
        <f t="shared" si="4"/>
        <v>-1232.25</v>
      </c>
      <c r="R44" s="88">
        <f t="shared" si="5"/>
        <v>99.06527700342485</v>
      </c>
      <c r="S44" s="78">
        <f t="shared" si="6"/>
        <v>-17064</v>
      </c>
      <c r="T44" s="88">
        <f t="shared" si="7"/>
        <v>88.35444420179078</v>
      </c>
    </row>
    <row r="45" spans="1:20" ht="24">
      <c r="A45" s="40" t="s">
        <v>21</v>
      </c>
      <c r="B45" s="41">
        <v>11904</v>
      </c>
      <c r="C45" s="41">
        <v>11855</v>
      </c>
      <c r="D45" s="41">
        <v>12062</v>
      </c>
      <c r="E45" s="42">
        <v>12163</v>
      </c>
      <c r="F45" s="42">
        <v>12165</v>
      </c>
      <c r="G45" s="43">
        <v>12301.5</v>
      </c>
      <c r="H45" s="44">
        <v>12543</v>
      </c>
      <c r="I45" s="45">
        <v>13063.5</v>
      </c>
      <c r="J45" s="46">
        <v>13063.5</v>
      </c>
      <c r="K45" s="47">
        <v>13335</v>
      </c>
      <c r="L45" s="48">
        <v>13335</v>
      </c>
      <c r="M45" s="47">
        <f t="shared" si="0"/>
        <v>271.5</v>
      </c>
      <c r="N45" s="49">
        <f t="shared" si="1"/>
        <v>102.07830979446551</v>
      </c>
      <c r="O45" s="46">
        <f t="shared" si="2"/>
        <v>271.5</v>
      </c>
      <c r="P45" s="50">
        <f t="shared" si="3"/>
        <v>102.07830979446551</v>
      </c>
      <c r="Q45" s="41">
        <f t="shared" si="4"/>
        <v>520.5</v>
      </c>
      <c r="R45" s="51">
        <f t="shared" si="5"/>
        <v>104.14972494618513</v>
      </c>
      <c r="S45" s="41">
        <f t="shared" si="6"/>
        <v>1431</v>
      </c>
      <c r="T45" s="51">
        <f t="shared" si="7"/>
        <v>112.0211693548387</v>
      </c>
    </row>
    <row r="46" spans="1:20" ht="24">
      <c r="A46" s="52" t="s">
        <v>22</v>
      </c>
      <c r="B46" s="53">
        <v>47666</v>
      </c>
      <c r="C46" s="53">
        <v>46303</v>
      </c>
      <c r="D46" s="53">
        <v>44605</v>
      </c>
      <c r="E46" s="54">
        <v>43013</v>
      </c>
      <c r="F46" s="54">
        <v>41534</v>
      </c>
      <c r="G46" s="55">
        <v>39969</v>
      </c>
      <c r="H46" s="56">
        <v>38785</v>
      </c>
      <c r="I46" s="57">
        <v>37505.5</v>
      </c>
      <c r="J46" s="58">
        <v>37505.5</v>
      </c>
      <c r="K46" s="59">
        <v>36351.75</v>
      </c>
      <c r="L46" s="60">
        <v>36351.75</v>
      </c>
      <c r="M46" s="59">
        <f t="shared" si="0"/>
        <v>-1153.75</v>
      </c>
      <c r="N46" s="61">
        <f t="shared" si="1"/>
        <v>96.92378451160496</v>
      </c>
      <c r="O46" s="58">
        <f t="shared" si="2"/>
        <v>-1153.75</v>
      </c>
      <c r="P46" s="62">
        <f t="shared" si="3"/>
        <v>96.92378451160496</v>
      </c>
      <c r="Q46" s="53">
        <f t="shared" si="4"/>
        <v>-1279.5</v>
      </c>
      <c r="R46" s="63">
        <f t="shared" si="5"/>
        <v>96.70104421812556</v>
      </c>
      <c r="S46" s="53">
        <f t="shared" si="6"/>
        <v>-11314.25</v>
      </c>
      <c r="T46" s="63">
        <f t="shared" si="7"/>
        <v>76.26347920949942</v>
      </c>
    </row>
    <row r="47" spans="1:20" ht="24">
      <c r="A47" s="52" t="s">
        <v>23</v>
      </c>
      <c r="B47" s="53">
        <v>17012</v>
      </c>
      <c r="C47" s="53">
        <v>17233</v>
      </c>
      <c r="D47" s="53">
        <v>17256</v>
      </c>
      <c r="E47" s="54">
        <f>'[1]List1'!V92</f>
        <v>17021</v>
      </c>
      <c r="F47" s="54">
        <v>16936</v>
      </c>
      <c r="G47" s="55">
        <v>16916</v>
      </c>
      <c r="H47" s="56">
        <v>16568</v>
      </c>
      <c r="I47" s="57">
        <v>16240</v>
      </c>
      <c r="J47" s="58">
        <v>16608</v>
      </c>
      <c r="K47" s="59">
        <v>15788</v>
      </c>
      <c r="L47" s="60">
        <v>16253</v>
      </c>
      <c r="M47" s="59">
        <f t="shared" si="0"/>
        <v>-452</v>
      </c>
      <c r="N47" s="61">
        <f t="shared" si="1"/>
        <v>97.21674876847291</v>
      </c>
      <c r="O47" s="58">
        <f t="shared" si="2"/>
        <v>-355</v>
      </c>
      <c r="P47" s="62">
        <f t="shared" si="3"/>
        <v>97.86247591522158</v>
      </c>
      <c r="Q47" s="53">
        <f t="shared" si="4"/>
        <v>40</v>
      </c>
      <c r="R47" s="63">
        <f t="shared" si="5"/>
        <v>100.24142926122646</v>
      </c>
      <c r="S47" s="53">
        <f t="shared" si="6"/>
        <v>-759</v>
      </c>
      <c r="T47" s="63">
        <f t="shared" si="7"/>
        <v>95.53844345168116</v>
      </c>
    </row>
    <row r="48" spans="1:20" ht="24">
      <c r="A48" s="52" t="s">
        <v>24</v>
      </c>
      <c r="B48" s="53">
        <v>474</v>
      </c>
      <c r="C48" s="53">
        <v>520</v>
      </c>
      <c r="D48" s="53">
        <v>589</v>
      </c>
      <c r="E48" s="54">
        <v>529</v>
      </c>
      <c r="F48" s="54">
        <v>500</v>
      </c>
      <c r="G48" s="55">
        <v>488</v>
      </c>
      <c r="H48" s="56">
        <v>530</v>
      </c>
      <c r="I48" s="57">
        <v>501</v>
      </c>
      <c r="J48" s="58">
        <v>501</v>
      </c>
      <c r="K48" s="59">
        <v>489</v>
      </c>
      <c r="L48" s="60">
        <v>489</v>
      </c>
      <c r="M48" s="59">
        <f t="shared" si="0"/>
        <v>-12</v>
      </c>
      <c r="N48" s="61">
        <f t="shared" si="1"/>
        <v>97.60479041916167</v>
      </c>
      <c r="O48" s="58">
        <f t="shared" si="2"/>
        <v>-12</v>
      </c>
      <c r="P48" s="62">
        <f t="shared" si="3"/>
        <v>97.60479041916167</v>
      </c>
      <c r="Q48" s="53">
        <f t="shared" si="4"/>
        <v>-29</v>
      </c>
      <c r="R48" s="63">
        <f t="shared" si="5"/>
        <v>94.52830188679245</v>
      </c>
      <c r="S48" s="53">
        <f t="shared" si="6"/>
        <v>15</v>
      </c>
      <c r="T48" s="63">
        <f t="shared" si="7"/>
        <v>103.16455696202532</v>
      </c>
    </row>
    <row r="49" spans="1:20" ht="24.75" thickBot="1">
      <c r="A49" s="64" t="s">
        <v>25</v>
      </c>
      <c r="B49" s="65"/>
      <c r="C49" s="65"/>
      <c r="D49" s="65"/>
      <c r="E49" s="66"/>
      <c r="F49" s="66">
        <v>290</v>
      </c>
      <c r="G49" s="90">
        <v>297</v>
      </c>
      <c r="H49" s="91">
        <v>297</v>
      </c>
      <c r="I49" s="69">
        <v>240</v>
      </c>
      <c r="J49" s="70">
        <v>240</v>
      </c>
      <c r="K49" s="71">
        <v>240</v>
      </c>
      <c r="L49" s="72">
        <v>240</v>
      </c>
      <c r="M49" s="71">
        <f t="shared" si="0"/>
        <v>0</v>
      </c>
      <c r="N49" s="73">
        <f t="shared" si="1"/>
        <v>100</v>
      </c>
      <c r="O49" s="74">
        <f t="shared" si="2"/>
        <v>0</v>
      </c>
      <c r="P49" s="75">
        <f t="shared" si="3"/>
        <v>100</v>
      </c>
      <c r="Q49" s="65">
        <f t="shared" si="4"/>
        <v>-57</v>
      </c>
      <c r="R49" s="76">
        <f t="shared" si="5"/>
        <v>80.8080808080808</v>
      </c>
      <c r="S49" s="65">
        <f t="shared" si="6"/>
        <v>240</v>
      </c>
      <c r="T49" s="76">
        <f t="shared" si="7"/>
      </c>
    </row>
    <row r="50" spans="1:20" s="89" customFormat="1" ht="28.5" thickBot="1">
      <c r="A50" s="77" t="s">
        <v>32</v>
      </c>
      <c r="B50" s="78">
        <f>SUM(B45:B48)</f>
        <v>77056</v>
      </c>
      <c r="C50" s="78">
        <f>SUM(C45:C48)</f>
        <v>75911</v>
      </c>
      <c r="D50" s="78">
        <f>SUM(D45:D48)</f>
        <v>74512</v>
      </c>
      <c r="E50" s="79">
        <f>SUM(E45:E48)</f>
        <v>72726</v>
      </c>
      <c r="F50" s="79">
        <v>71425</v>
      </c>
      <c r="G50" s="80">
        <f>SUM(G45:G49)</f>
        <v>69971.5</v>
      </c>
      <c r="H50" s="81">
        <f>SUM(H45:H49)</f>
        <v>68723</v>
      </c>
      <c r="I50" s="82">
        <v>67550</v>
      </c>
      <c r="J50" s="83">
        <v>67918</v>
      </c>
      <c r="K50" s="84">
        <v>66203.75</v>
      </c>
      <c r="L50" s="85">
        <v>66668.75</v>
      </c>
      <c r="M50" s="84">
        <f t="shared" si="0"/>
        <v>-1346.25</v>
      </c>
      <c r="N50" s="86">
        <f t="shared" si="1"/>
        <v>98.00703182827534</v>
      </c>
      <c r="O50" s="83">
        <f t="shared" si="2"/>
        <v>-1249.25</v>
      </c>
      <c r="P50" s="87">
        <f t="shared" si="3"/>
        <v>98.16064960687888</v>
      </c>
      <c r="Q50" s="78">
        <f t="shared" si="4"/>
        <v>-805</v>
      </c>
      <c r="R50" s="88">
        <f t="shared" si="5"/>
        <v>98.82863088049125</v>
      </c>
      <c r="S50" s="78">
        <f t="shared" si="6"/>
        <v>-10387.25</v>
      </c>
      <c r="T50" s="88">
        <f t="shared" si="7"/>
        <v>86.51986866694352</v>
      </c>
    </row>
    <row r="51" spans="1:20" ht="24">
      <c r="A51" s="92" t="s">
        <v>21</v>
      </c>
      <c r="B51" s="93">
        <v>15393</v>
      </c>
      <c r="C51" s="93">
        <v>15277</v>
      </c>
      <c r="D51" s="93">
        <v>15360</v>
      </c>
      <c r="E51" s="94">
        <v>15834</v>
      </c>
      <c r="F51" s="94">
        <v>15640</v>
      </c>
      <c r="G51" s="43">
        <v>15501.5</v>
      </c>
      <c r="H51" s="95">
        <v>16063.5</v>
      </c>
      <c r="I51" s="96">
        <v>16659</v>
      </c>
      <c r="J51" s="97">
        <v>16659</v>
      </c>
      <c r="K51" s="98">
        <v>17459.5</v>
      </c>
      <c r="L51" s="99">
        <v>17459.5</v>
      </c>
      <c r="M51" s="98">
        <f t="shared" si="0"/>
        <v>800.5</v>
      </c>
      <c r="N51" s="100">
        <f t="shared" si="1"/>
        <v>104.80521039678253</v>
      </c>
      <c r="O51" s="97">
        <f t="shared" si="2"/>
        <v>800.5</v>
      </c>
      <c r="P51" s="101">
        <f t="shared" si="3"/>
        <v>104.80521039678253</v>
      </c>
      <c r="Q51" s="93">
        <f t="shared" si="4"/>
        <v>595.5</v>
      </c>
      <c r="R51" s="102">
        <f t="shared" si="5"/>
        <v>103.70716220001867</v>
      </c>
      <c r="S51" s="93">
        <f t="shared" si="6"/>
        <v>2066.5</v>
      </c>
      <c r="T51" s="102">
        <f t="shared" si="7"/>
        <v>113.42493341129085</v>
      </c>
    </row>
    <row r="52" spans="1:20" ht="24">
      <c r="A52" s="52" t="s">
        <v>22</v>
      </c>
      <c r="B52" s="53">
        <v>59874</v>
      </c>
      <c r="C52" s="53">
        <v>58238</v>
      </c>
      <c r="D52" s="53">
        <v>56293</v>
      </c>
      <c r="E52" s="54">
        <v>53924</v>
      </c>
      <c r="F52" s="54">
        <v>52340</v>
      </c>
      <c r="G52" s="55">
        <v>50344.5</v>
      </c>
      <c r="H52" s="56">
        <v>48353.25</v>
      </c>
      <c r="I52" s="57">
        <v>46575.75</v>
      </c>
      <c r="J52" s="58">
        <v>46575.75</v>
      </c>
      <c r="K52" s="59">
        <v>45186.75</v>
      </c>
      <c r="L52" s="60">
        <v>45186.75</v>
      </c>
      <c r="M52" s="59">
        <f t="shared" si="0"/>
        <v>-1389</v>
      </c>
      <c r="N52" s="61">
        <f t="shared" si="1"/>
        <v>97.0177613887055</v>
      </c>
      <c r="O52" s="58">
        <f t="shared" si="2"/>
        <v>-1389</v>
      </c>
      <c r="P52" s="62">
        <f t="shared" si="3"/>
        <v>97.0177613887055</v>
      </c>
      <c r="Q52" s="53">
        <f t="shared" si="4"/>
        <v>-1777.5</v>
      </c>
      <c r="R52" s="63">
        <f t="shared" si="5"/>
        <v>96.32392858804734</v>
      </c>
      <c r="S52" s="53">
        <f t="shared" si="6"/>
        <v>-14687.25</v>
      </c>
      <c r="T52" s="63">
        <f t="shared" si="7"/>
        <v>75.46973644653772</v>
      </c>
    </row>
    <row r="53" spans="1:20" ht="24">
      <c r="A53" s="52" t="s">
        <v>23</v>
      </c>
      <c r="B53" s="53">
        <v>24233</v>
      </c>
      <c r="C53" s="53">
        <v>24043</v>
      </c>
      <c r="D53" s="53">
        <v>23967</v>
      </c>
      <c r="E53" s="54">
        <f>'[1]List1'!Y92</f>
        <v>24170</v>
      </c>
      <c r="F53" s="54">
        <v>23914</v>
      </c>
      <c r="G53" s="55">
        <v>23653</v>
      </c>
      <c r="H53" s="56">
        <v>23501</v>
      </c>
      <c r="I53" s="57">
        <v>23156</v>
      </c>
      <c r="J53" s="58">
        <v>23629</v>
      </c>
      <c r="K53" s="59">
        <v>22860</v>
      </c>
      <c r="L53" s="60">
        <v>23447</v>
      </c>
      <c r="M53" s="59">
        <f t="shared" si="0"/>
        <v>-296</v>
      </c>
      <c r="N53" s="61">
        <f t="shared" si="1"/>
        <v>98.72171359474866</v>
      </c>
      <c r="O53" s="58">
        <f t="shared" si="2"/>
        <v>-182</v>
      </c>
      <c r="P53" s="62">
        <f t="shared" si="3"/>
        <v>99.22976004062805</v>
      </c>
      <c r="Q53" s="53">
        <f t="shared" si="4"/>
        <v>128</v>
      </c>
      <c r="R53" s="63">
        <f t="shared" si="5"/>
        <v>100.54465767414153</v>
      </c>
      <c r="S53" s="53">
        <f t="shared" si="6"/>
        <v>-786</v>
      </c>
      <c r="T53" s="63">
        <f t="shared" si="7"/>
        <v>96.75648908513185</v>
      </c>
    </row>
    <row r="54" spans="1:20" ht="24">
      <c r="A54" s="52" t="s">
        <v>24</v>
      </c>
      <c r="B54" s="53">
        <v>751</v>
      </c>
      <c r="C54" s="53">
        <v>805</v>
      </c>
      <c r="D54" s="53">
        <v>960</v>
      </c>
      <c r="E54" s="54">
        <v>939</v>
      </c>
      <c r="F54" s="54">
        <v>948</v>
      </c>
      <c r="G54" s="55">
        <v>850</v>
      </c>
      <c r="H54" s="56">
        <v>846</v>
      </c>
      <c r="I54" s="57">
        <v>805</v>
      </c>
      <c r="J54" s="58">
        <v>805</v>
      </c>
      <c r="K54" s="59">
        <v>825</v>
      </c>
      <c r="L54" s="60">
        <v>825</v>
      </c>
      <c r="M54" s="59">
        <f t="shared" si="0"/>
        <v>20</v>
      </c>
      <c r="N54" s="61">
        <f t="shared" si="1"/>
        <v>102.48447204968944</v>
      </c>
      <c r="O54" s="58">
        <f t="shared" si="2"/>
        <v>20</v>
      </c>
      <c r="P54" s="62">
        <f t="shared" si="3"/>
        <v>102.48447204968944</v>
      </c>
      <c r="Q54" s="53">
        <f t="shared" si="4"/>
        <v>-41</v>
      </c>
      <c r="R54" s="63">
        <f t="shared" si="5"/>
        <v>95.15366430260048</v>
      </c>
      <c r="S54" s="53">
        <f t="shared" si="6"/>
        <v>74</v>
      </c>
      <c r="T54" s="63">
        <f t="shared" si="7"/>
        <v>109.85352862849534</v>
      </c>
    </row>
    <row r="55" spans="1:20" ht="24.75" thickBot="1">
      <c r="A55" s="64" t="s">
        <v>25</v>
      </c>
      <c r="B55" s="65"/>
      <c r="C55" s="65"/>
      <c r="D55" s="65"/>
      <c r="E55" s="66"/>
      <c r="F55" s="66">
        <v>325</v>
      </c>
      <c r="G55" s="67">
        <v>326</v>
      </c>
      <c r="H55" s="68">
        <v>311</v>
      </c>
      <c r="I55" s="69">
        <v>304</v>
      </c>
      <c r="J55" s="70">
        <v>304</v>
      </c>
      <c r="K55" s="71">
        <v>302</v>
      </c>
      <c r="L55" s="72">
        <v>302</v>
      </c>
      <c r="M55" s="71">
        <f t="shared" si="0"/>
        <v>-2</v>
      </c>
      <c r="N55" s="73">
        <f t="shared" si="1"/>
        <v>99.3421052631579</v>
      </c>
      <c r="O55" s="74">
        <f t="shared" si="2"/>
        <v>-2</v>
      </c>
      <c r="P55" s="75">
        <f t="shared" si="3"/>
        <v>99.3421052631579</v>
      </c>
      <c r="Q55" s="65">
        <f t="shared" si="4"/>
        <v>-7</v>
      </c>
      <c r="R55" s="76">
        <f t="shared" si="5"/>
        <v>97.7491961414791</v>
      </c>
      <c r="S55" s="65">
        <f t="shared" si="6"/>
        <v>302</v>
      </c>
      <c r="T55" s="76">
        <f t="shared" si="7"/>
      </c>
    </row>
    <row r="56" spans="1:20" s="89" customFormat="1" ht="28.5" thickBot="1">
      <c r="A56" s="77" t="s">
        <v>33</v>
      </c>
      <c r="B56" s="78">
        <f>SUM(B51:B54)</f>
        <v>100251</v>
      </c>
      <c r="C56" s="78">
        <f>SUM(C51:C54)</f>
        <v>98363</v>
      </c>
      <c r="D56" s="78">
        <f>SUM(D51:D54)</f>
        <v>96580</v>
      </c>
      <c r="E56" s="79">
        <f>SUM(E51:E54)</f>
        <v>94867</v>
      </c>
      <c r="F56" s="79">
        <v>93167</v>
      </c>
      <c r="G56" s="80">
        <f>SUM(G51:G55)</f>
        <v>90675</v>
      </c>
      <c r="H56" s="81">
        <f>SUM(H51:H55)</f>
        <v>89074.75</v>
      </c>
      <c r="I56" s="82">
        <v>87499.75</v>
      </c>
      <c r="J56" s="83">
        <v>87972.75</v>
      </c>
      <c r="K56" s="84">
        <v>86633.25</v>
      </c>
      <c r="L56" s="85">
        <v>87220.25</v>
      </c>
      <c r="M56" s="84">
        <f t="shared" si="0"/>
        <v>-866.5</v>
      </c>
      <c r="N56" s="86">
        <f t="shared" si="1"/>
        <v>99.00971145631846</v>
      </c>
      <c r="O56" s="83">
        <f t="shared" si="2"/>
        <v>-752.5</v>
      </c>
      <c r="P56" s="87">
        <f t="shared" si="3"/>
        <v>99.14462148790393</v>
      </c>
      <c r="Q56" s="78">
        <f t="shared" si="4"/>
        <v>-1102</v>
      </c>
      <c r="R56" s="88">
        <f t="shared" si="5"/>
        <v>98.76283683086396</v>
      </c>
      <c r="S56" s="78">
        <f t="shared" si="6"/>
        <v>-13030.75</v>
      </c>
      <c r="T56" s="88">
        <f t="shared" si="7"/>
        <v>87.00187529301454</v>
      </c>
    </row>
    <row r="57" spans="1:20" ht="24">
      <c r="A57" s="92" t="s">
        <v>21</v>
      </c>
      <c r="B57" s="93">
        <v>14342</v>
      </c>
      <c r="C57" s="93">
        <v>14748</v>
      </c>
      <c r="D57" s="93">
        <v>14701</v>
      </c>
      <c r="E57" s="94">
        <v>14666</v>
      </c>
      <c r="F57" s="94">
        <v>14993</v>
      </c>
      <c r="G57" s="43">
        <v>15076</v>
      </c>
      <c r="H57" s="95">
        <v>15265.5</v>
      </c>
      <c r="I57" s="96">
        <v>15863</v>
      </c>
      <c r="J57" s="97">
        <v>15863</v>
      </c>
      <c r="K57" s="98">
        <v>16554</v>
      </c>
      <c r="L57" s="99">
        <v>16554</v>
      </c>
      <c r="M57" s="98">
        <f t="shared" si="0"/>
        <v>691</v>
      </c>
      <c r="N57" s="100">
        <f t="shared" si="1"/>
        <v>104.35604866670869</v>
      </c>
      <c r="O57" s="97">
        <f t="shared" si="2"/>
        <v>691</v>
      </c>
      <c r="P57" s="101">
        <f t="shared" si="3"/>
        <v>104.35604866670869</v>
      </c>
      <c r="Q57" s="93">
        <f t="shared" si="4"/>
        <v>597.5</v>
      </c>
      <c r="R57" s="102">
        <f t="shared" si="5"/>
        <v>103.91405456748879</v>
      </c>
      <c r="S57" s="93">
        <f t="shared" si="6"/>
        <v>2212</v>
      </c>
      <c r="T57" s="102">
        <f t="shared" si="7"/>
        <v>115.42323246409147</v>
      </c>
    </row>
    <row r="58" spans="1:20" ht="24">
      <c r="A58" s="52" t="s">
        <v>22</v>
      </c>
      <c r="B58" s="53">
        <v>56307</v>
      </c>
      <c r="C58" s="53">
        <v>54653</v>
      </c>
      <c r="D58" s="53">
        <v>52884</v>
      </c>
      <c r="E58" s="54">
        <v>51213</v>
      </c>
      <c r="F58" s="54">
        <v>49720</v>
      </c>
      <c r="G58" s="55">
        <v>47798.5</v>
      </c>
      <c r="H58" s="56">
        <v>45979.75</v>
      </c>
      <c r="I58" s="57">
        <v>44380.5</v>
      </c>
      <c r="J58" s="58">
        <v>44380.5</v>
      </c>
      <c r="K58" s="59">
        <v>43127.75</v>
      </c>
      <c r="L58" s="60">
        <v>43127.75</v>
      </c>
      <c r="M58" s="59">
        <f t="shared" si="0"/>
        <v>-1252.75</v>
      </c>
      <c r="N58" s="61">
        <f t="shared" si="1"/>
        <v>97.1772512702651</v>
      </c>
      <c r="O58" s="58">
        <f t="shared" si="2"/>
        <v>-1252.75</v>
      </c>
      <c r="P58" s="62">
        <f t="shared" si="3"/>
        <v>97.1772512702651</v>
      </c>
      <c r="Q58" s="53">
        <f t="shared" si="4"/>
        <v>-1599.25</v>
      </c>
      <c r="R58" s="63">
        <f t="shared" si="5"/>
        <v>96.52183841799923</v>
      </c>
      <c r="S58" s="53">
        <f t="shared" si="6"/>
        <v>-13179.25</v>
      </c>
      <c r="T58" s="63">
        <f t="shared" si="7"/>
        <v>76.59394036265473</v>
      </c>
    </row>
    <row r="59" spans="1:20" ht="24">
      <c r="A59" s="52" t="s">
        <v>23</v>
      </c>
      <c r="B59" s="53">
        <v>21278</v>
      </c>
      <c r="C59" s="53">
        <v>21795</v>
      </c>
      <c r="D59" s="53">
        <f>21825+0</f>
        <v>21825</v>
      </c>
      <c r="E59" s="54">
        <f>'[1]List1'!AB92</f>
        <v>21588</v>
      </c>
      <c r="F59" s="54">
        <v>21400</v>
      </c>
      <c r="G59" s="55">
        <v>21252</v>
      </c>
      <c r="H59" s="56">
        <v>20968</v>
      </c>
      <c r="I59" s="57">
        <v>20786</v>
      </c>
      <c r="J59" s="58">
        <v>21010</v>
      </c>
      <c r="K59" s="59">
        <v>20550</v>
      </c>
      <c r="L59" s="60">
        <v>20788</v>
      </c>
      <c r="M59" s="59">
        <f t="shared" si="0"/>
        <v>-236</v>
      </c>
      <c r="N59" s="61">
        <f t="shared" si="1"/>
        <v>98.86462041758877</v>
      </c>
      <c r="O59" s="58">
        <f t="shared" si="2"/>
        <v>-222</v>
      </c>
      <c r="P59" s="62">
        <f t="shared" si="3"/>
        <v>98.94336030461685</v>
      </c>
      <c r="Q59" s="53">
        <f t="shared" si="4"/>
        <v>42</v>
      </c>
      <c r="R59" s="63">
        <f t="shared" si="5"/>
        <v>100.20030522701259</v>
      </c>
      <c r="S59" s="53">
        <f t="shared" si="6"/>
        <v>-490</v>
      </c>
      <c r="T59" s="103">
        <f t="shared" si="7"/>
        <v>97.6971519879688</v>
      </c>
    </row>
    <row r="60" spans="1:20" ht="24">
      <c r="A60" s="52" t="s">
        <v>24</v>
      </c>
      <c r="B60" s="53">
        <v>1309</v>
      </c>
      <c r="C60" s="53">
        <v>1330</v>
      </c>
      <c r="D60" s="53">
        <v>1419</v>
      </c>
      <c r="E60" s="54">
        <v>1377</v>
      </c>
      <c r="F60" s="54">
        <v>1350</v>
      </c>
      <c r="G60" s="55">
        <v>1315</v>
      </c>
      <c r="H60" s="56">
        <v>1223</v>
      </c>
      <c r="I60" s="57">
        <v>1025</v>
      </c>
      <c r="J60" s="58">
        <v>1025</v>
      </c>
      <c r="K60" s="59">
        <v>992</v>
      </c>
      <c r="L60" s="60">
        <v>992</v>
      </c>
      <c r="M60" s="59">
        <f t="shared" si="0"/>
        <v>-33</v>
      </c>
      <c r="N60" s="61">
        <f t="shared" si="1"/>
        <v>96.78048780487805</v>
      </c>
      <c r="O60" s="58">
        <f t="shared" si="2"/>
        <v>-33</v>
      </c>
      <c r="P60" s="62">
        <f t="shared" si="3"/>
        <v>96.78048780487805</v>
      </c>
      <c r="Q60" s="53">
        <f t="shared" si="4"/>
        <v>-198</v>
      </c>
      <c r="R60" s="63">
        <f t="shared" si="5"/>
        <v>83.81030253475062</v>
      </c>
      <c r="S60" s="53">
        <f t="shared" si="6"/>
        <v>-317</v>
      </c>
      <c r="T60" s="63">
        <f t="shared" si="7"/>
        <v>75.78304048892284</v>
      </c>
    </row>
    <row r="61" spans="1:20" ht="24.75" thickBot="1">
      <c r="A61" s="64" t="s">
        <v>25</v>
      </c>
      <c r="B61" s="65"/>
      <c r="C61" s="65"/>
      <c r="D61" s="65"/>
      <c r="E61" s="66"/>
      <c r="F61" s="66">
        <v>179</v>
      </c>
      <c r="G61" s="67">
        <v>179</v>
      </c>
      <c r="H61" s="68">
        <v>176</v>
      </c>
      <c r="I61" s="69">
        <v>179</v>
      </c>
      <c r="J61" s="70">
        <v>179</v>
      </c>
      <c r="K61" s="71">
        <v>179</v>
      </c>
      <c r="L61" s="72">
        <v>179</v>
      </c>
      <c r="M61" s="71">
        <f t="shared" si="0"/>
        <v>0</v>
      </c>
      <c r="N61" s="73">
        <f t="shared" si="1"/>
        <v>100</v>
      </c>
      <c r="O61" s="74">
        <f t="shared" si="2"/>
        <v>0</v>
      </c>
      <c r="P61" s="75">
        <f t="shared" si="3"/>
        <v>100</v>
      </c>
      <c r="Q61" s="65">
        <f t="shared" si="4"/>
        <v>3</v>
      </c>
      <c r="R61" s="76">
        <f t="shared" si="5"/>
        <v>101.70454545454545</v>
      </c>
      <c r="S61" s="65">
        <f t="shared" si="6"/>
        <v>179</v>
      </c>
      <c r="T61" s="76">
        <f t="shared" si="7"/>
      </c>
    </row>
    <row r="62" spans="1:20" s="89" customFormat="1" ht="28.5" thickBot="1">
      <c r="A62" s="77" t="s">
        <v>34</v>
      </c>
      <c r="B62" s="78">
        <f>SUM(B57:B60)</f>
        <v>93236</v>
      </c>
      <c r="C62" s="78">
        <f>SUM(C57:C60)</f>
        <v>92526</v>
      </c>
      <c r="D62" s="78">
        <f>SUM(D57:D60)</f>
        <v>90829</v>
      </c>
      <c r="E62" s="79">
        <f>SUM(E57:E60)</f>
        <v>88844</v>
      </c>
      <c r="F62" s="79">
        <v>87642</v>
      </c>
      <c r="G62" s="80">
        <f>SUM(G57:G61)</f>
        <v>85620.5</v>
      </c>
      <c r="H62" s="81">
        <f>SUM(H57:H61)</f>
        <v>83612.25</v>
      </c>
      <c r="I62" s="82">
        <v>82233.5</v>
      </c>
      <c r="J62" s="83">
        <v>82457.5</v>
      </c>
      <c r="K62" s="84">
        <v>81402.75</v>
      </c>
      <c r="L62" s="85">
        <v>81640.75</v>
      </c>
      <c r="M62" s="84">
        <f t="shared" si="0"/>
        <v>-830.75</v>
      </c>
      <c r="N62" s="86">
        <f t="shared" si="1"/>
        <v>98.9897669441286</v>
      </c>
      <c r="O62" s="83">
        <f t="shared" si="2"/>
        <v>-816.75</v>
      </c>
      <c r="P62" s="87">
        <f t="shared" si="3"/>
        <v>99.00948973713732</v>
      </c>
      <c r="Q62" s="78">
        <f t="shared" si="4"/>
        <v>-1154.75</v>
      </c>
      <c r="R62" s="88">
        <f t="shared" si="5"/>
        <v>98.61892246650461</v>
      </c>
      <c r="S62" s="78">
        <f t="shared" si="6"/>
        <v>-11595.25</v>
      </c>
      <c r="T62" s="88">
        <f t="shared" si="7"/>
        <v>87.56354841477541</v>
      </c>
    </row>
    <row r="63" spans="1:20" ht="24">
      <c r="A63" s="92" t="s">
        <v>21</v>
      </c>
      <c r="B63" s="93">
        <v>14751</v>
      </c>
      <c r="C63" s="93">
        <v>14634</v>
      </c>
      <c r="D63" s="93">
        <v>14489</v>
      </c>
      <c r="E63" s="94">
        <v>14098</v>
      </c>
      <c r="F63" s="94">
        <v>14151</v>
      </c>
      <c r="G63" s="43">
        <v>13971</v>
      </c>
      <c r="H63" s="95">
        <v>14314</v>
      </c>
      <c r="I63" s="96">
        <v>15019.5</v>
      </c>
      <c r="J63" s="97">
        <v>15019.5</v>
      </c>
      <c r="K63" s="98">
        <v>15612</v>
      </c>
      <c r="L63" s="99">
        <v>15612</v>
      </c>
      <c r="M63" s="98">
        <f t="shared" si="0"/>
        <v>592.5</v>
      </c>
      <c r="N63" s="100">
        <f t="shared" si="1"/>
        <v>103.94487166683312</v>
      </c>
      <c r="O63" s="97">
        <f t="shared" si="2"/>
        <v>592.5</v>
      </c>
      <c r="P63" s="101">
        <f t="shared" si="3"/>
        <v>103.94487166683312</v>
      </c>
      <c r="Q63" s="93">
        <f t="shared" si="4"/>
        <v>705.5</v>
      </c>
      <c r="R63" s="102">
        <f t="shared" si="5"/>
        <v>104.92874109263659</v>
      </c>
      <c r="S63" s="93">
        <f t="shared" si="6"/>
        <v>861</v>
      </c>
      <c r="T63" s="102">
        <f t="shared" si="7"/>
        <v>105.83689241407362</v>
      </c>
    </row>
    <row r="64" spans="1:20" ht="24">
      <c r="A64" s="52" t="s">
        <v>22</v>
      </c>
      <c r="B64" s="53">
        <v>59448</v>
      </c>
      <c r="C64" s="53">
        <v>57682</v>
      </c>
      <c r="D64" s="53">
        <v>55710</v>
      </c>
      <c r="E64" s="54">
        <f>'[1]List1'!AE20</f>
        <v>53125</v>
      </c>
      <c r="F64" s="54">
        <v>51223</v>
      </c>
      <c r="G64" s="55">
        <v>48991</v>
      </c>
      <c r="H64" s="56">
        <v>46930.5</v>
      </c>
      <c r="I64" s="57">
        <v>45007</v>
      </c>
      <c r="J64" s="58">
        <v>45007</v>
      </c>
      <c r="K64" s="59">
        <v>43504.25</v>
      </c>
      <c r="L64" s="60">
        <v>43504.25</v>
      </c>
      <c r="M64" s="59">
        <f t="shared" si="0"/>
        <v>-1502.75</v>
      </c>
      <c r="N64" s="61">
        <f t="shared" si="1"/>
        <v>96.66107494389762</v>
      </c>
      <c r="O64" s="58">
        <f t="shared" si="2"/>
        <v>-1502.75</v>
      </c>
      <c r="P64" s="62">
        <f t="shared" si="3"/>
        <v>96.66107494389762</v>
      </c>
      <c r="Q64" s="53">
        <f t="shared" si="4"/>
        <v>-1923.5</v>
      </c>
      <c r="R64" s="63">
        <f t="shared" si="5"/>
        <v>95.90138609220017</v>
      </c>
      <c r="S64" s="53">
        <f t="shared" si="6"/>
        <v>-15943.75</v>
      </c>
      <c r="T64" s="63">
        <f t="shared" si="7"/>
        <v>73.18034248418786</v>
      </c>
    </row>
    <row r="65" spans="1:20" ht="24">
      <c r="A65" s="52" t="s">
        <v>23</v>
      </c>
      <c r="B65" s="53">
        <v>21092</v>
      </c>
      <c r="C65" s="53">
        <v>21003</v>
      </c>
      <c r="D65" s="53">
        <v>20896</v>
      </c>
      <c r="E65" s="54">
        <f>'[1]List1'!AE92</f>
        <v>20802</v>
      </c>
      <c r="F65" s="54">
        <v>20646</v>
      </c>
      <c r="G65" s="55">
        <v>20761</v>
      </c>
      <c r="H65" s="56">
        <v>20667</v>
      </c>
      <c r="I65" s="57">
        <v>20516</v>
      </c>
      <c r="J65" s="58">
        <v>21051</v>
      </c>
      <c r="K65" s="59">
        <v>20368</v>
      </c>
      <c r="L65" s="60">
        <v>20913</v>
      </c>
      <c r="M65" s="59">
        <f t="shared" si="0"/>
        <v>-148</v>
      </c>
      <c r="N65" s="61">
        <f t="shared" si="1"/>
        <v>99.27861181516865</v>
      </c>
      <c r="O65" s="58">
        <f t="shared" si="2"/>
        <v>-138</v>
      </c>
      <c r="P65" s="62">
        <f t="shared" si="3"/>
        <v>99.3444491948126</v>
      </c>
      <c r="Q65" s="53">
        <f t="shared" si="4"/>
        <v>384</v>
      </c>
      <c r="R65" s="63">
        <f t="shared" si="5"/>
        <v>101.85803454782987</v>
      </c>
      <c r="S65" s="53">
        <f t="shared" si="6"/>
        <v>-179</v>
      </c>
      <c r="T65" s="63">
        <f t="shared" si="7"/>
        <v>99.15133699981035</v>
      </c>
    </row>
    <row r="66" spans="1:20" ht="24">
      <c r="A66" s="52" t="s">
        <v>24</v>
      </c>
      <c r="B66" s="53">
        <v>1530</v>
      </c>
      <c r="C66" s="53">
        <v>1531</v>
      </c>
      <c r="D66" s="53">
        <v>1769</v>
      </c>
      <c r="E66" s="54">
        <v>1675</v>
      </c>
      <c r="F66" s="54">
        <v>1268</v>
      </c>
      <c r="G66" s="55">
        <v>935</v>
      </c>
      <c r="H66" s="56">
        <v>909</v>
      </c>
      <c r="I66" s="57">
        <v>868</v>
      </c>
      <c r="J66" s="58">
        <v>868</v>
      </c>
      <c r="K66" s="59">
        <v>857</v>
      </c>
      <c r="L66" s="60">
        <v>857</v>
      </c>
      <c r="M66" s="59">
        <f t="shared" si="0"/>
        <v>-11</v>
      </c>
      <c r="N66" s="61">
        <f t="shared" si="1"/>
        <v>98.73271889400922</v>
      </c>
      <c r="O66" s="58">
        <f t="shared" si="2"/>
        <v>-11</v>
      </c>
      <c r="P66" s="62">
        <f t="shared" si="3"/>
        <v>98.73271889400922</v>
      </c>
      <c r="Q66" s="53">
        <f t="shared" si="4"/>
        <v>-41</v>
      </c>
      <c r="R66" s="63">
        <f t="shared" si="5"/>
        <v>95.48954895489548</v>
      </c>
      <c r="S66" s="53">
        <f t="shared" si="6"/>
        <v>-673</v>
      </c>
      <c r="T66" s="63">
        <f t="shared" si="7"/>
        <v>56.01307189542484</v>
      </c>
    </row>
    <row r="67" spans="1:20" ht="24.75" thickBot="1">
      <c r="A67" s="64" t="s">
        <v>25</v>
      </c>
      <c r="B67" s="65"/>
      <c r="C67" s="65"/>
      <c r="D67" s="65"/>
      <c r="E67" s="66"/>
      <c r="F67" s="66">
        <v>279</v>
      </c>
      <c r="G67" s="67">
        <v>278</v>
      </c>
      <c r="H67" s="68">
        <v>239</v>
      </c>
      <c r="I67" s="69">
        <v>239</v>
      </c>
      <c r="J67" s="70">
        <v>239</v>
      </c>
      <c r="K67" s="71">
        <v>239</v>
      </c>
      <c r="L67" s="72">
        <v>239</v>
      </c>
      <c r="M67" s="71">
        <f t="shared" si="0"/>
        <v>0</v>
      </c>
      <c r="N67" s="73">
        <f t="shared" si="1"/>
        <v>100</v>
      </c>
      <c r="O67" s="74">
        <f t="shared" si="2"/>
        <v>0</v>
      </c>
      <c r="P67" s="75">
        <f t="shared" si="3"/>
        <v>100</v>
      </c>
      <c r="Q67" s="65">
        <f t="shared" si="4"/>
        <v>0</v>
      </c>
      <c r="R67" s="76">
        <f t="shared" si="5"/>
        <v>100</v>
      </c>
      <c r="S67" s="65">
        <f t="shared" si="6"/>
        <v>239</v>
      </c>
      <c r="T67" s="76">
        <f t="shared" si="7"/>
      </c>
    </row>
    <row r="68" spans="1:20" s="89" customFormat="1" ht="28.5" thickBot="1">
      <c r="A68" s="77" t="s">
        <v>35</v>
      </c>
      <c r="B68" s="78">
        <f>SUM(B63:B66)</f>
        <v>96821</v>
      </c>
      <c r="C68" s="78">
        <f>SUM(C63:C66)</f>
        <v>94850</v>
      </c>
      <c r="D68" s="78">
        <f>SUM(D63:D66)</f>
        <v>92864</v>
      </c>
      <c r="E68" s="79">
        <f>SUM(E63:E66)</f>
        <v>89700</v>
      </c>
      <c r="F68" s="79">
        <v>87567</v>
      </c>
      <c r="G68" s="80">
        <f>SUM(G63:G67)</f>
        <v>84936</v>
      </c>
      <c r="H68" s="81">
        <f>SUM(H63:H67)</f>
        <v>83059.5</v>
      </c>
      <c r="I68" s="82">
        <v>81649.5</v>
      </c>
      <c r="J68" s="83">
        <v>82184.5</v>
      </c>
      <c r="K68" s="84">
        <v>80580.25</v>
      </c>
      <c r="L68" s="85">
        <v>81125.25</v>
      </c>
      <c r="M68" s="84">
        <f t="shared" si="0"/>
        <v>-1069.25</v>
      </c>
      <c r="N68" s="86">
        <f t="shared" si="1"/>
        <v>98.69043901064917</v>
      </c>
      <c r="O68" s="83">
        <f t="shared" si="2"/>
        <v>-1059.25</v>
      </c>
      <c r="P68" s="87">
        <f t="shared" si="3"/>
        <v>98.71113166107965</v>
      </c>
      <c r="Q68" s="78">
        <f t="shared" si="4"/>
        <v>-875</v>
      </c>
      <c r="R68" s="88">
        <f t="shared" si="5"/>
        <v>98.94653832493574</v>
      </c>
      <c r="S68" s="78">
        <f t="shared" si="6"/>
        <v>-15695.75</v>
      </c>
      <c r="T68" s="88">
        <f t="shared" si="7"/>
        <v>83.78889910246744</v>
      </c>
    </row>
    <row r="69" spans="1:20" ht="24">
      <c r="A69" s="92" t="s">
        <v>21</v>
      </c>
      <c r="B69" s="93">
        <v>30142</v>
      </c>
      <c r="C69" s="93">
        <v>29827</v>
      </c>
      <c r="D69" s="93">
        <v>30140</v>
      </c>
      <c r="E69" s="94">
        <v>29880</v>
      </c>
      <c r="F69" s="94">
        <v>29730</v>
      </c>
      <c r="G69" s="43">
        <v>30056</v>
      </c>
      <c r="H69" s="95">
        <v>30591</v>
      </c>
      <c r="I69" s="96">
        <v>32010.5</v>
      </c>
      <c r="J69" s="97">
        <v>32010.5</v>
      </c>
      <c r="K69" s="98">
        <v>34038.5</v>
      </c>
      <c r="L69" s="99">
        <v>34038.5</v>
      </c>
      <c r="M69" s="98">
        <f t="shared" si="0"/>
        <v>2028</v>
      </c>
      <c r="N69" s="100">
        <f t="shared" si="1"/>
        <v>106.33542118992206</v>
      </c>
      <c r="O69" s="97">
        <f t="shared" si="2"/>
        <v>2028</v>
      </c>
      <c r="P69" s="101">
        <f t="shared" si="3"/>
        <v>106.33542118992206</v>
      </c>
      <c r="Q69" s="93">
        <f t="shared" si="4"/>
        <v>1419.5</v>
      </c>
      <c r="R69" s="102">
        <f t="shared" si="5"/>
        <v>104.64025366937987</v>
      </c>
      <c r="S69" s="93">
        <f t="shared" si="6"/>
        <v>3896.5</v>
      </c>
      <c r="T69" s="102">
        <f t="shared" si="7"/>
        <v>112.9271448477208</v>
      </c>
    </row>
    <row r="70" spans="1:20" ht="24">
      <c r="A70" s="52" t="s">
        <v>22</v>
      </c>
      <c r="B70" s="53">
        <v>120241</v>
      </c>
      <c r="C70" s="53">
        <v>115699</v>
      </c>
      <c r="D70" s="53">
        <v>111191</v>
      </c>
      <c r="E70" s="54">
        <v>108007</v>
      </c>
      <c r="F70" s="54">
        <v>103903</v>
      </c>
      <c r="G70" s="55">
        <v>99429.25</v>
      </c>
      <c r="H70" s="56">
        <v>95247.75</v>
      </c>
      <c r="I70" s="57">
        <v>91480.5</v>
      </c>
      <c r="J70" s="58">
        <v>91480.5</v>
      </c>
      <c r="K70" s="59">
        <v>88835.75</v>
      </c>
      <c r="L70" s="60">
        <v>88835.75</v>
      </c>
      <c r="M70" s="59">
        <f t="shared" si="0"/>
        <v>-2644.75</v>
      </c>
      <c r="N70" s="61">
        <f t="shared" si="1"/>
        <v>97.10894671542023</v>
      </c>
      <c r="O70" s="58">
        <f t="shared" si="2"/>
        <v>-2644.75</v>
      </c>
      <c r="P70" s="62">
        <f t="shared" si="3"/>
        <v>97.10894671542023</v>
      </c>
      <c r="Q70" s="53">
        <f t="shared" si="4"/>
        <v>-3767.25</v>
      </c>
      <c r="R70" s="63">
        <f t="shared" si="5"/>
        <v>96.0447884595699</v>
      </c>
      <c r="S70" s="53">
        <f t="shared" si="6"/>
        <v>-31405.25</v>
      </c>
      <c r="T70" s="63">
        <f t="shared" si="7"/>
        <v>73.88141316189986</v>
      </c>
    </row>
    <row r="71" spans="1:20" ht="24">
      <c r="A71" s="52" t="s">
        <v>23</v>
      </c>
      <c r="B71" s="53">
        <v>47899</v>
      </c>
      <c r="C71" s="53">
        <v>47461</v>
      </c>
      <c r="D71" s="53">
        <v>46899</v>
      </c>
      <c r="E71" s="54">
        <f>'[1]List1'!AH92</f>
        <v>46935</v>
      </c>
      <c r="F71" s="54">
        <v>46477</v>
      </c>
      <c r="G71" s="55">
        <v>46346</v>
      </c>
      <c r="H71" s="56">
        <v>45710</v>
      </c>
      <c r="I71" s="57">
        <v>45398</v>
      </c>
      <c r="J71" s="58">
        <v>46442</v>
      </c>
      <c r="K71" s="59">
        <v>44819</v>
      </c>
      <c r="L71" s="60">
        <v>45881</v>
      </c>
      <c r="M71" s="59">
        <f t="shared" si="0"/>
        <v>-579</v>
      </c>
      <c r="N71" s="61">
        <f t="shared" si="1"/>
        <v>98.72461341909336</v>
      </c>
      <c r="O71" s="58">
        <f t="shared" si="2"/>
        <v>-561</v>
      </c>
      <c r="P71" s="62">
        <f t="shared" si="3"/>
        <v>98.79204168640456</v>
      </c>
      <c r="Q71" s="53">
        <f t="shared" si="4"/>
        <v>732</v>
      </c>
      <c r="R71" s="63">
        <f t="shared" si="5"/>
        <v>101.60140013126231</v>
      </c>
      <c r="S71" s="53">
        <f t="shared" si="6"/>
        <v>-2018</v>
      </c>
      <c r="T71" s="63">
        <f t="shared" si="7"/>
        <v>95.78696841270173</v>
      </c>
    </row>
    <row r="72" spans="1:20" ht="24">
      <c r="A72" s="52" t="s">
        <v>24</v>
      </c>
      <c r="B72" s="53">
        <v>1831</v>
      </c>
      <c r="C72" s="53">
        <v>1874</v>
      </c>
      <c r="D72" s="53">
        <v>2224</v>
      </c>
      <c r="E72" s="54">
        <v>2175</v>
      </c>
      <c r="F72" s="54">
        <v>2059</v>
      </c>
      <c r="G72" s="55">
        <v>2020</v>
      </c>
      <c r="H72" s="56">
        <v>2078</v>
      </c>
      <c r="I72" s="57">
        <v>1991</v>
      </c>
      <c r="J72" s="58">
        <v>1991</v>
      </c>
      <c r="K72" s="59">
        <v>1985</v>
      </c>
      <c r="L72" s="60">
        <v>1985</v>
      </c>
      <c r="M72" s="59">
        <f t="shared" si="0"/>
        <v>-6</v>
      </c>
      <c r="N72" s="61">
        <f t="shared" si="1"/>
        <v>99.69864389753893</v>
      </c>
      <c r="O72" s="58">
        <f t="shared" si="2"/>
        <v>-6</v>
      </c>
      <c r="P72" s="62">
        <f t="shared" si="3"/>
        <v>99.69864389753893</v>
      </c>
      <c r="Q72" s="53">
        <f t="shared" si="4"/>
        <v>-87</v>
      </c>
      <c r="R72" s="63">
        <f t="shared" si="5"/>
        <v>95.81328200192493</v>
      </c>
      <c r="S72" s="53">
        <f t="shared" si="6"/>
        <v>154</v>
      </c>
      <c r="T72" s="63">
        <f t="shared" si="7"/>
        <v>108.41070453304205</v>
      </c>
    </row>
    <row r="73" spans="1:20" ht="24.75" thickBot="1">
      <c r="A73" s="64" t="s">
        <v>25</v>
      </c>
      <c r="B73" s="65"/>
      <c r="C73" s="65"/>
      <c r="D73" s="65"/>
      <c r="E73" s="66"/>
      <c r="F73" s="66">
        <v>380</v>
      </c>
      <c r="G73" s="67">
        <v>386</v>
      </c>
      <c r="H73" s="68">
        <v>397</v>
      </c>
      <c r="I73" s="69">
        <v>397</v>
      </c>
      <c r="J73" s="70">
        <v>397</v>
      </c>
      <c r="K73" s="71">
        <v>397</v>
      </c>
      <c r="L73" s="72">
        <v>397</v>
      </c>
      <c r="M73" s="71">
        <f t="shared" si="0"/>
        <v>0</v>
      </c>
      <c r="N73" s="73">
        <f t="shared" si="1"/>
        <v>100</v>
      </c>
      <c r="O73" s="74">
        <f t="shared" si="2"/>
        <v>0</v>
      </c>
      <c r="P73" s="75">
        <f t="shared" si="3"/>
        <v>100</v>
      </c>
      <c r="Q73" s="65">
        <f t="shared" si="4"/>
        <v>0</v>
      </c>
      <c r="R73" s="76">
        <f t="shared" si="5"/>
        <v>100</v>
      </c>
      <c r="S73" s="65">
        <f t="shared" si="6"/>
        <v>397</v>
      </c>
      <c r="T73" s="76">
        <f t="shared" si="7"/>
      </c>
    </row>
    <row r="74" spans="1:20" s="89" customFormat="1" ht="28.5" thickBot="1">
      <c r="A74" s="77" t="s">
        <v>36</v>
      </c>
      <c r="B74" s="78">
        <f>SUM(B69:B72)</f>
        <v>200113</v>
      </c>
      <c r="C74" s="78">
        <f>SUM(C69:C72)</f>
        <v>194861</v>
      </c>
      <c r="D74" s="78">
        <f>SUM(D69:D72)</f>
        <v>190454</v>
      </c>
      <c r="E74" s="79">
        <f>SUM(E69:E72)</f>
        <v>186997</v>
      </c>
      <c r="F74" s="79">
        <v>182549</v>
      </c>
      <c r="G74" s="80">
        <f>SUM(G69:G73)</f>
        <v>178237.25</v>
      </c>
      <c r="H74" s="81">
        <f>SUM(H69:H73)</f>
        <v>174023.75</v>
      </c>
      <c r="I74" s="82">
        <v>171277</v>
      </c>
      <c r="J74" s="83">
        <v>172321</v>
      </c>
      <c r="K74" s="84">
        <v>170075.25</v>
      </c>
      <c r="L74" s="85">
        <v>171137.25</v>
      </c>
      <c r="M74" s="84">
        <f aca="true" t="shared" si="8" ref="M74:M98">+K74-I74</f>
        <v>-1201.75</v>
      </c>
      <c r="N74" s="86">
        <f aca="true" t="shared" si="9" ref="N74:N98">+K74/I74*100</f>
        <v>99.2983587989047</v>
      </c>
      <c r="O74" s="83">
        <f aca="true" t="shared" si="10" ref="O74:O98">+L74-J74</f>
        <v>-1183.75</v>
      </c>
      <c r="P74" s="87">
        <f aca="true" t="shared" si="11" ref="P74:P98">+L74/J74*100</f>
        <v>99.31305528635511</v>
      </c>
      <c r="Q74" s="78">
        <f aca="true" t="shared" si="12" ref="Q74:Q98">+J74-H74</f>
        <v>-1702.75</v>
      </c>
      <c r="R74" s="88">
        <f aca="true" t="shared" si="13" ref="R74:R98">+IF(H74=0,"",J74/H74*100)</f>
        <v>99.0215415999253</v>
      </c>
      <c r="S74" s="78">
        <f aca="true" t="shared" si="14" ref="S74:S98">+L74-B74</f>
        <v>-28975.75</v>
      </c>
      <c r="T74" s="88">
        <f aca="true" t="shared" si="15" ref="T74:T98">+IF(B74=0,"",L74/B74*100)</f>
        <v>85.52030602709469</v>
      </c>
    </row>
    <row r="75" spans="1:20" ht="24">
      <c r="A75" s="92" t="s">
        <v>21</v>
      </c>
      <c r="B75" s="93">
        <v>17346</v>
      </c>
      <c r="C75" s="93">
        <v>17174</v>
      </c>
      <c r="D75" s="93">
        <v>17089</v>
      </c>
      <c r="E75" s="94">
        <v>17071</v>
      </c>
      <c r="F75" s="94">
        <v>17389</v>
      </c>
      <c r="G75" s="43">
        <v>17524.5</v>
      </c>
      <c r="H75" s="95">
        <v>17964.5</v>
      </c>
      <c r="I75" s="96">
        <v>18623.5</v>
      </c>
      <c r="J75" s="97">
        <v>18623.5</v>
      </c>
      <c r="K75" s="98">
        <v>19517</v>
      </c>
      <c r="L75" s="99">
        <v>19517</v>
      </c>
      <c r="M75" s="98">
        <f t="shared" si="8"/>
        <v>893.5</v>
      </c>
      <c r="N75" s="100">
        <f t="shared" si="9"/>
        <v>104.79770182833516</v>
      </c>
      <c r="O75" s="97">
        <f t="shared" si="10"/>
        <v>893.5</v>
      </c>
      <c r="P75" s="101">
        <f t="shared" si="11"/>
        <v>104.79770182833516</v>
      </c>
      <c r="Q75" s="93">
        <f t="shared" si="12"/>
        <v>659</v>
      </c>
      <c r="R75" s="102">
        <f t="shared" si="13"/>
        <v>103.66834590442262</v>
      </c>
      <c r="S75" s="93">
        <f t="shared" si="14"/>
        <v>2171</v>
      </c>
      <c r="T75" s="102">
        <f t="shared" si="15"/>
        <v>112.51585379914677</v>
      </c>
    </row>
    <row r="76" spans="1:20" ht="24">
      <c r="A76" s="52" t="s">
        <v>22</v>
      </c>
      <c r="B76" s="53">
        <v>70445</v>
      </c>
      <c r="C76" s="53">
        <v>67979</v>
      </c>
      <c r="D76" s="53">
        <v>65394</v>
      </c>
      <c r="E76" s="54">
        <v>62966</v>
      </c>
      <c r="F76" s="54">
        <v>60548</v>
      </c>
      <c r="G76" s="55">
        <v>57735</v>
      </c>
      <c r="H76" s="56">
        <v>55313</v>
      </c>
      <c r="I76" s="57">
        <v>53183.25</v>
      </c>
      <c r="J76" s="58">
        <v>53183.25</v>
      </c>
      <c r="K76" s="59">
        <v>51632</v>
      </c>
      <c r="L76" s="60">
        <v>51632</v>
      </c>
      <c r="M76" s="59">
        <f t="shared" si="8"/>
        <v>-1551.25</v>
      </c>
      <c r="N76" s="61">
        <f t="shared" si="9"/>
        <v>97.08319818739923</v>
      </c>
      <c r="O76" s="58">
        <f t="shared" si="10"/>
        <v>-1551.25</v>
      </c>
      <c r="P76" s="62">
        <f t="shared" si="11"/>
        <v>97.08319818739923</v>
      </c>
      <c r="Q76" s="53">
        <f t="shared" si="12"/>
        <v>-2129.75</v>
      </c>
      <c r="R76" s="63">
        <f t="shared" si="13"/>
        <v>96.14963932529423</v>
      </c>
      <c r="S76" s="53">
        <f t="shared" si="14"/>
        <v>-18813</v>
      </c>
      <c r="T76" s="63">
        <f t="shared" si="15"/>
        <v>73.29405919511676</v>
      </c>
    </row>
    <row r="77" spans="1:20" ht="24">
      <c r="A77" s="52" t="s">
        <v>23</v>
      </c>
      <c r="B77" s="53">
        <v>28362</v>
      </c>
      <c r="C77" s="53">
        <v>28242</v>
      </c>
      <c r="D77" s="53">
        <v>27605</v>
      </c>
      <c r="E77" s="54">
        <f>'[1]List1'!AK92</f>
        <v>27590</v>
      </c>
      <c r="F77" s="54">
        <v>27491</v>
      </c>
      <c r="G77" s="55">
        <v>27540</v>
      </c>
      <c r="H77" s="56">
        <v>27082</v>
      </c>
      <c r="I77" s="57">
        <v>26399</v>
      </c>
      <c r="J77" s="58">
        <v>27311</v>
      </c>
      <c r="K77" s="59">
        <v>25761</v>
      </c>
      <c r="L77" s="60">
        <v>26850</v>
      </c>
      <c r="M77" s="59">
        <f t="shared" si="8"/>
        <v>-638</v>
      </c>
      <c r="N77" s="61">
        <f t="shared" si="9"/>
        <v>97.58324178946171</v>
      </c>
      <c r="O77" s="58">
        <f t="shared" si="10"/>
        <v>-461</v>
      </c>
      <c r="P77" s="62">
        <f t="shared" si="11"/>
        <v>98.31203544359416</v>
      </c>
      <c r="Q77" s="53">
        <f t="shared" si="12"/>
        <v>229</v>
      </c>
      <c r="R77" s="63">
        <f t="shared" si="13"/>
        <v>100.84558009009675</v>
      </c>
      <c r="S77" s="53">
        <f t="shared" si="14"/>
        <v>-1512</v>
      </c>
      <c r="T77" s="63">
        <f t="shared" si="15"/>
        <v>94.66892320710811</v>
      </c>
    </row>
    <row r="78" spans="1:20" ht="24">
      <c r="A78" s="52" t="s">
        <v>24</v>
      </c>
      <c r="B78" s="53">
        <v>609</v>
      </c>
      <c r="C78" s="53">
        <v>561</v>
      </c>
      <c r="D78" s="53">
        <v>640</v>
      </c>
      <c r="E78" s="54">
        <v>648</v>
      </c>
      <c r="F78" s="54">
        <v>704</v>
      </c>
      <c r="G78" s="55">
        <v>697</v>
      </c>
      <c r="H78" s="56">
        <v>668</v>
      </c>
      <c r="I78" s="57">
        <v>628</v>
      </c>
      <c r="J78" s="58">
        <v>628</v>
      </c>
      <c r="K78" s="59">
        <v>600</v>
      </c>
      <c r="L78" s="60">
        <v>600</v>
      </c>
      <c r="M78" s="59">
        <f t="shared" si="8"/>
        <v>-28</v>
      </c>
      <c r="N78" s="61">
        <f t="shared" si="9"/>
        <v>95.54140127388536</v>
      </c>
      <c r="O78" s="58">
        <f t="shared" si="10"/>
        <v>-28</v>
      </c>
      <c r="P78" s="62">
        <f t="shared" si="11"/>
        <v>95.54140127388536</v>
      </c>
      <c r="Q78" s="53">
        <f t="shared" si="12"/>
        <v>-40</v>
      </c>
      <c r="R78" s="63">
        <f t="shared" si="13"/>
        <v>94.01197604790418</v>
      </c>
      <c r="S78" s="53">
        <f t="shared" si="14"/>
        <v>-9</v>
      </c>
      <c r="T78" s="63">
        <f t="shared" si="15"/>
        <v>98.52216748768473</v>
      </c>
    </row>
    <row r="79" spans="1:20" ht="24.75" thickBot="1">
      <c r="A79" s="64" t="s">
        <v>25</v>
      </c>
      <c r="B79" s="65"/>
      <c r="C79" s="65"/>
      <c r="D79" s="65"/>
      <c r="E79" s="66"/>
      <c r="F79" s="66">
        <v>391</v>
      </c>
      <c r="G79" s="67">
        <v>387</v>
      </c>
      <c r="H79" s="68">
        <v>376</v>
      </c>
      <c r="I79" s="69">
        <v>368</v>
      </c>
      <c r="J79" s="70">
        <v>368</v>
      </c>
      <c r="K79" s="71">
        <v>368</v>
      </c>
      <c r="L79" s="72">
        <v>368</v>
      </c>
      <c r="M79" s="71">
        <f t="shared" si="8"/>
        <v>0</v>
      </c>
      <c r="N79" s="73">
        <f t="shared" si="9"/>
        <v>100</v>
      </c>
      <c r="O79" s="74">
        <f t="shared" si="10"/>
        <v>0</v>
      </c>
      <c r="P79" s="75">
        <f t="shared" si="11"/>
        <v>100</v>
      </c>
      <c r="Q79" s="65">
        <f t="shared" si="12"/>
        <v>-8</v>
      </c>
      <c r="R79" s="76">
        <f t="shared" si="13"/>
        <v>97.87234042553192</v>
      </c>
      <c r="S79" s="65">
        <f t="shared" si="14"/>
        <v>368</v>
      </c>
      <c r="T79" s="76">
        <f t="shared" si="15"/>
      </c>
    </row>
    <row r="80" spans="1:20" s="89" customFormat="1" ht="28.5" thickBot="1">
      <c r="A80" s="77" t="s">
        <v>37</v>
      </c>
      <c r="B80" s="78">
        <f>SUM(B75:B78)</f>
        <v>116762</v>
      </c>
      <c r="C80" s="78">
        <f>SUM(C75:C78)</f>
        <v>113956</v>
      </c>
      <c r="D80" s="78">
        <f>SUM(D75:D78)</f>
        <v>110728</v>
      </c>
      <c r="E80" s="79">
        <f>SUM(E75:E78)</f>
        <v>108275</v>
      </c>
      <c r="F80" s="79">
        <v>106523</v>
      </c>
      <c r="G80" s="80">
        <f>SUM(G75:G79)</f>
        <v>103883.5</v>
      </c>
      <c r="H80" s="81">
        <f>SUM(H75:H79)</f>
        <v>101403.5</v>
      </c>
      <c r="I80" s="82">
        <v>99201.75</v>
      </c>
      <c r="J80" s="83">
        <v>100113.75</v>
      </c>
      <c r="K80" s="84">
        <v>97878</v>
      </c>
      <c r="L80" s="85">
        <v>98967</v>
      </c>
      <c r="M80" s="84">
        <f t="shared" si="8"/>
        <v>-1323.75</v>
      </c>
      <c r="N80" s="86">
        <f t="shared" si="9"/>
        <v>98.66559813712963</v>
      </c>
      <c r="O80" s="83">
        <f t="shared" si="10"/>
        <v>-1146.75</v>
      </c>
      <c r="P80" s="87">
        <f t="shared" si="11"/>
        <v>98.8545529460239</v>
      </c>
      <c r="Q80" s="78">
        <f t="shared" si="12"/>
        <v>-1289.75</v>
      </c>
      <c r="R80" s="88">
        <f t="shared" si="13"/>
        <v>98.7281011010468</v>
      </c>
      <c r="S80" s="78">
        <f t="shared" si="14"/>
        <v>-17795</v>
      </c>
      <c r="T80" s="88">
        <f t="shared" si="15"/>
        <v>84.75959644404858</v>
      </c>
    </row>
    <row r="81" spans="1:20" ht="24">
      <c r="A81" s="92" t="s">
        <v>21</v>
      </c>
      <c r="B81" s="93">
        <v>15798</v>
      </c>
      <c r="C81" s="93">
        <v>15551</v>
      </c>
      <c r="D81" s="93">
        <v>15746</v>
      </c>
      <c r="E81" s="94">
        <v>15859</v>
      </c>
      <c r="F81" s="94">
        <v>16054</v>
      </c>
      <c r="G81" s="43">
        <v>16115</v>
      </c>
      <c r="H81" s="95">
        <v>16288</v>
      </c>
      <c r="I81" s="96">
        <v>16828.5</v>
      </c>
      <c r="J81" s="97">
        <v>16828.5</v>
      </c>
      <c r="K81" s="98">
        <v>17964.5</v>
      </c>
      <c r="L81" s="99">
        <v>17964.5</v>
      </c>
      <c r="M81" s="98">
        <f t="shared" si="8"/>
        <v>1136</v>
      </c>
      <c r="N81" s="100">
        <f t="shared" si="9"/>
        <v>106.75045310039518</v>
      </c>
      <c r="O81" s="97">
        <f t="shared" si="10"/>
        <v>1136</v>
      </c>
      <c r="P81" s="101">
        <f t="shared" si="11"/>
        <v>106.75045310039518</v>
      </c>
      <c r="Q81" s="93">
        <f t="shared" si="12"/>
        <v>540.5</v>
      </c>
      <c r="R81" s="102">
        <f t="shared" si="13"/>
        <v>103.31839390962672</v>
      </c>
      <c r="S81" s="93">
        <f t="shared" si="14"/>
        <v>2166.5</v>
      </c>
      <c r="T81" s="102">
        <f t="shared" si="15"/>
        <v>113.71376123559943</v>
      </c>
    </row>
    <row r="82" spans="1:20" ht="24">
      <c r="A82" s="52" t="s">
        <v>22</v>
      </c>
      <c r="B82" s="53">
        <v>65522</v>
      </c>
      <c r="C82" s="53">
        <v>63070</v>
      </c>
      <c r="D82" s="53">
        <v>60484</v>
      </c>
      <c r="E82" s="54">
        <v>57958</v>
      </c>
      <c r="F82" s="54">
        <v>55551</v>
      </c>
      <c r="G82" s="55">
        <v>52963.5</v>
      </c>
      <c r="H82" s="56">
        <v>50824</v>
      </c>
      <c r="I82" s="57">
        <v>48906.75</v>
      </c>
      <c r="J82" s="58">
        <v>48906.75</v>
      </c>
      <c r="K82" s="59">
        <v>47403</v>
      </c>
      <c r="L82" s="60">
        <v>47403</v>
      </c>
      <c r="M82" s="59">
        <f t="shared" si="8"/>
        <v>-1503.75</v>
      </c>
      <c r="N82" s="61">
        <f t="shared" si="9"/>
        <v>96.92527105154196</v>
      </c>
      <c r="O82" s="58">
        <f t="shared" si="10"/>
        <v>-1503.75</v>
      </c>
      <c r="P82" s="62">
        <f t="shared" si="11"/>
        <v>96.92527105154196</v>
      </c>
      <c r="Q82" s="53">
        <f t="shared" si="12"/>
        <v>-1917.25</v>
      </c>
      <c r="R82" s="63">
        <f t="shared" si="13"/>
        <v>96.22766803085156</v>
      </c>
      <c r="S82" s="53">
        <f t="shared" si="14"/>
        <v>-18119</v>
      </c>
      <c r="T82" s="63">
        <f t="shared" si="15"/>
        <v>72.34669271389762</v>
      </c>
    </row>
    <row r="83" spans="1:20" ht="24">
      <c r="A83" s="52" t="s">
        <v>23</v>
      </c>
      <c r="B83" s="53">
        <v>26569</v>
      </c>
      <c r="C83" s="53">
        <v>26489</v>
      </c>
      <c r="D83" s="53">
        <v>26331</v>
      </c>
      <c r="E83" s="54">
        <f>'[1]List1'!AN92</f>
        <v>26590</v>
      </c>
      <c r="F83" s="54">
        <v>26438</v>
      </c>
      <c r="G83" s="55">
        <v>26136</v>
      </c>
      <c r="H83" s="56">
        <v>25701</v>
      </c>
      <c r="I83" s="57">
        <v>25141</v>
      </c>
      <c r="J83" s="58">
        <v>25695</v>
      </c>
      <c r="K83" s="59">
        <v>24786</v>
      </c>
      <c r="L83" s="60">
        <v>25351</v>
      </c>
      <c r="M83" s="59">
        <f t="shared" si="8"/>
        <v>-355</v>
      </c>
      <c r="N83" s="61">
        <f t="shared" si="9"/>
        <v>98.58796388369595</v>
      </c>
      <c r="O83" s="58">
        <f t="shared" si="10"/>
        <v>-344</v>
      </c>
      <c r="P83" s="62">
        <f t="shared" si="11"/>
        <v>98.66121813582409</v>
      </c>
      <c r="Q83" s="53">
        <f t="shared" si="12"/>
        <v>-6</v>
      </c>
      <c r="R83" s="63">
        <f t="shared" si="13"/>
        <v>99.97665460487919</v>
      </c>
      <c r="S83" s="53">
        <f t="shared" si="14"/>
        <v>-1218</v>
      </c>
      <c r="T83" s="63">
        <f t="shared" si="15"/>
        <v>95.41571003801423</v>
      </c>
    </row>
    <row r="84" spans="1:20" ht="24">
      <c r="A84" s="52" t="s">
        <v>24</v>
      </c>
      <c r="B84" s="53">
        <v>889</v>
      </c>
      <c r="C84" s="53">
        <v>815</v>
      </c>
      <c r="D84" s="53">
        <v>851</v>
      </c>
      <c r="E84" s="54">
        <v>837</v>
      </c>
      <c r="F84" s="54">
        <v>792</v>
      </c>
      <c r="G84" s="55">
        <v>762</v>
      </c>
      <c r="H84" s="56">
        <v>793</v>
      </c>
      <c r="I84" s="57">
        <v>738</v>
      </c>
      <c r="J84" s="58">
        <v>738</v>
      </c>
      <c r="K84" s="59">
        <v>832</v>
      </c>
      <c r="L84" s="60">
        <v>832</v>
      </c>
      <c r="M84" s="59">
        <f t="shared" si="8"/>
        <v>94</v>
      </c>
      <c r="N84" s="61">
        <f t="shared" si="9"/>
        <v>112.7371273712737</v>
      </c>
      <c r="O84" s="58">
        <f t="shared" si="10"/>
        <v>94</v>
      </c>
      <c r="P84" s="62">
        <f t="shared" si="11"/>
        <v>112.7371273712737</v>
      </c>
      <c r="Q84" s="53">
        <f t="shared" si="12"/>
        <v>-55</v>
      </c>
      <c r="R84" s="63">
        <f t="shared" si="13"/>
        <v>93.0643127364439</v>
      </c>
      <c r="S84" s="53">
        <f t="shared" si="14"/>
        <v>-57</v>
      </c>
      <c r="T84" s="63">
        <f t="shared" si="15"/>
        <v>93.58830146231722</v>
      </c>
    </row>
    <row r="85" spans="1:20" ht="24.75" thickBot="1">
      <c r="A85" s="64" t="s">
        <v>25</v>
      </c>
      <c r="B85" s="65"/>
      <c r="C85" s="65"/>
      <c r="D85" s="65"/>
      <c r="E85" s="66"/>
      <c r="F85" s="66">
        <v>282</v>
      </c>
      <c r="G85" s="67">
        <v>292</v>
      </c>
      <c r="H85" s="68">
        <v>292</v>
      </c>
      <c r="I85" s="69">
        <v>292</v>
      </c>
      <c r="J85" s="70">
        <v>292</v>
      </c>
      <c r="K85" s="71">
        <v>294</v>
      </c>
      <c r="L85" s="72">
        <v>294</v>
      </c>
      <c r="M85" s="71">
        <f t="shared" si="8"/>
        <v>2</v>
      </c>
      <c r="N85" s="73">
        <f t="shared" si="9"/>
        <v>100.68493150684932</v>
      </c>
      <c r="O85" s="74">
        <f t="shared" si="10"/>
        <v>2</v>
      </c>
      <c r="P85" s="75">
        <f t="shared" si="11"/>
        <v>100.68493150684932</v>
      </c>
      <c r="Q85" s="65">
        <f t="shared" si="12"/>
        <v>0</v>
      </c>
      <c r="R85" s="76">
        <f t="shared" si="13"/>
        <v>100</v>
      </c>
      <c r="S85" s="65">
        <f t="shared" si="14"/>
        <v>294</v>
      </c>
      <c r="T85" s="76">
        <f t="shared" si="15"/>
      </c>
    </row>
    <row r="86" spans="1:20" s="89" customFormat="1" ht="28.5" thickBot="1">
      <c r="A86" s="77" t="s">
        <v>38</v>
      </c>
      <c r="B86" s="78">
        <f>SUM(B81:B84)</f>
        <v>108778</v>
      </c>
      <c r="C86" s="78">
        <f>SUM(C81:C84)</f>
        <v>105925</v>
      </c>
      <c r="D86" s="78">
        <f>SUM(D81:D84)</f>
        <v>103412</v>
      </c>
      <c r="E86" s="79">
        <f>SUM(E81:E84)</f>
        <v>101244</v>
      </c>
      <c r="F86" s="79">
        <v>99117</v>
      </c>
      <c r="G86" s="80">
        <f>SUM(G81:G85)</f>
        <v>96268.5</v>
      </c>
      <c r="H86" s="81">
        <f>SUM(H81:H85)</f>
        <v>93898</v>
      </c>
      <c r="I86" s="82">
        <v>91906.25</v>
      </c>
      <c r="J86" s="83">
        <v>92460.25</v>
      </c>
      <c r="K86" s="84">
        <v>91279.5</v>
      </c>
      <c r="L86" s="85">
        <v>91844.5</v>
      </c>
      <c r="M86" s="84">
        <f t="shared" si="8"/>
        <v>-626.75</v>
      </c>
      <c r="N86" s="86">
        <f t="shared" si="9"/>
        <v>99.318055083305</v>
      </c>
      <c r="O86" s="83">
        <f t="shared" si="10"/>
        <v>-615.75</v>
      </c>
      <c r="P86" s="87">
        <f t="shared" si="11"/>
        <v>99.33403814071453</v>
      </c>
      <c r="Q86" s="78">
        <f t="shared" si="12"/>
        <v>-1437.75</v>
      </c>
      <c r="R86" s="88">
        <f t="shared" si="13"/>
        <v>98.46881722720398</v>
      </c>
      <c r="S86" s="78">
        <f t="shared" si="14"/>
        <v>-16933.5</v>
      </c>
      <c r="T86" s="88">
        <f t="shared" si="15"/>
        <v>84.43297357921638</v>
      </c>
    </row>
    <row r="87" spans="1:20" ht="24">
      <c r="A87" s="92" t="s">
        <v>21</v>
      </c>
      <c r="B87" s="93">
        <v>32425</v>
      </c>
      <c r="C87" s="93">
        <v>32378</v>
      </c>
      <c r="D87" s="93">
        <v>32091</v>
      </c>
      <c r="E87" s="94">
        <v>31481</v>
      </c>
      <c r="F87" s="94">
        <v>31115</v>
      </c>
      <c r="G87" s="43">
        <v>31742</v>
      </c>
      <c r="H87" s="95">
        <v>32434.5</v>
      </c>
      <c r="I87" s="96">
        <v>33894.5</v>
      </c>
      <c r="J87" s="97">
        <v>33894.5</v>
      </c>
      <c r="K87" s="98">
        <v>35455.5</v>
      </c>
      <c r="L87" s="99">
        <v>35455.5</v>
      </c>
      <c r="M87" s="98">
        <f t="shared" si="8"/>
        <v>1561</v>
      </c>
      <c r="N87" s="100">
        <f t="shared" si="9"/>
        <v>104.60546696366669</v>
      </c>
      <c r="O87" s="97">
        <f t="shared" si="10"/>
        <v>1561</v>
      </c>
      <c r="P87" s="101">
        <f t="shared" si="11"/>
        <v>104.60546696366669</v>
      </c>
      <c r="Q87" s="93">
        <f t="shared" si="12"/>
        <v>1460</v>
      </c>
      <c r="R87" s="102">
        <f t="shared" si="13"/>
        <v>104.50137970371057</v>
      </c>
      <c r="S87" s="93">
        <f t="shared" si="14"/>
        <v>3030.5</v>
      </c>
      <c r="T87" s="102">
        <f t="shared" si="15"/>
        <v>109.3461835003855</v>
      </c>
    </row>
    <row r="88" spans="1:20" ht="24">
      <c r="A88" s="52" t="s">
        <v>22</v>
      </c>
      <c r="B88" s="53">
        <v>144342</v>
      </c>
      <c r="C88" s="53">
        <v>139235</v>
      </c>
      <c r="D88" s="53">
        <v>133707</v>
      </c>
      <c r="E88" s="54">
        <f>'[1]List1'!AQ20</f>
        <v>127215</v>
      </c>
      <c r="F88" s="54">
        <v>121597</v>
      </c>
      <c r="G88" s="55">
        <v>115250.5</v>
      </c>
      <c r="H88" s="56">
        <v>110299.25</v>
      </c>
      <c r="I88" s="57">
        <v>105572</v>
      </c>
      <c r="J88" s="58">
        <v>105572</v>
      </c>
      <c r="K88" s="59">
        <v>101903.25</v>
      </c>
      <c r="L88" s="60">
        <v>101903.25</v>
      </c>
      <c r="M88" s="59">
        <f t="shared" si="8"/>
        <v>-3668.75</v>
      </c>
      <c r="N88" s="61">
        <f t="shared" si="9"/>
        <v>96.52488349183496</v>
      </c>
      <c r="O88" s="58">
        <f t="shared" si="10"/>
        <v>-3668.75</v>
      </c>
      <c r="P88" s="62">
        <f t="shared" si="11"/>
        <v>96.52488349183496</v>
      </c>
      <c r="Q88" s="53">
        <f t="shared" si="12"/>
        <v>-4727.25</v>
      </c>
      <c r="R88" s="63">
        <f t="shared" si="13"/>
        <v>95.71415943444765</v>
      </c>
      <c r="S88" s="53">
        <f t="shared" si="14"/>
        <v>-42438.75</v>
      </c>
      <c r="T88" s="63">
        <f t="shared" si="15"/>
        <v>70.59847445649915</v>
      </c>
    </row>
    <row r="89" spans="1:20" ht="24">
      <c r="A89" s="52" t="s">
        <v>23</v>
      </c>
      <c r="B89" s="53">
        <v>53479</v>
      </c>
      <c r="C89" s="53">
        <v>53659</v>
      </c>
      <c r="D89" s="53">
        <v>53560</v>
      </c>
      <c r="E89" s="54">
        <f>'[1]List1'!AQ92</f>
        <v>53951</v>
      </c>
      <c r="F89" s="54">
        <v>53968</v>
      </c>
      <c r="G89" s="55">
        <v>54039</v>
      </c>
      <c r="H89" s="56">
        <v>53023</v>
      </c>
      <c r="I89" s="57">
        <v>51995</v>
      </c>
      <c r="J89" s="58">
        <v>53084</v>
      </c>
      <c r="K89" s="59">
        <v>49061</v>
      </c>
      <c r="L89" s="60">
        <v>50184</v>
      </c>
      <c r="M89" s="59">
        <f t="shared" si="8"/>
        <v>-2934</v>
      </c>
      <c r="N89" s="61">
        <f t="shared" si="9"/>
        <v>94.35714972593519</v>
      </c>
      <c r="O89" s="58">
        <f t="shared" si="10"/>
        <v>-2900</v>
      </c>
      <c r="P89" s="62">
        <f t="shared" si="11"/>
        <v>94.53696028935272</v>
      </c>
      <c r="Q89" s="53">
        <f t="shared" si="12"/>
        <v>61</v>
      </c>
      <c r="R89" s="63">
        <f t="shared" si="13"/>
        <v>100.11504441468797</v>
      </c>
      <c r="S89" s="53">
        <f t="shared" si="14"/>
        <v>-3295</v>
      </c>
      <c r="T89" s="63">
        <f t="shared" si="15"/>
        <v>93.83870304231567</v>
      </c>
    </row>
    <row r="90" spans="1:20" ht="24">
      <c r="A90" s="52" t="s">
        <v>24</v>
      </c>
      <c r="B90" s="53">
        <v>1008</v>
      </c>
      <c r="C90" s="53">
        <v>1036</v>
      </c>
      <c r="D90" s="53">
        <v>1072</v>
      </c>
      <c r="E90" s="54">
        <v>1054</v>
      </c>
      <c r="F90" s="54">
        <v>987</v>
      </c>
      <c r="G90" s="55">
        <v>914</v>
      </c>
      <c r="H90" s="56">
        <v>917</v>
      </c>
      <c r="I90" s="57">
        <v>858</v>
      </c>
      <c r="J90" s="58">
        <v>858</v>
      </c>
      <c r="K90" s="59">
        <v>948</v>
      </c>
      <c r="L90" s="60">
        <v>948</v>
      </c>
      <c r="M90" s="59">
        <f t="shared" si="8"/>
        <v>90</v>
      </c>
      <c r="N90" s="61">
        <f t="shared" si="9"/>
        <v>110.48951048951048</v>
      </c>
      <c r="O90" s="58">
        <f t="shared" si="10"/>
        <v>90</v>
      </c>
      <c r="P90" s="62">
        <f t="shared" si="11"/>
        <v>110.48951048951048</v>
      </c>
      <c r="Q90" s="53">
        <f t="shared" si="12"/>
        <v>-59</v>
      </c>
      <c r="R90" s="63">
        <f t="shared" si="13"/>
        <v>93.5659760087241</v>
      </c>
      <c r="S90" s="53">
        <f t="shared" si="14"/>
        <v>-60</v>
      </c>
      <c r="T90" s="63">
        <f t="shared" si="15"/>
        <v>94.04761904761905</v>
      </c>
    </row>
    <row r="91" spans="1:20" ht="24.75" thickBot="1">
      <c r="A91" s="64" t="s">
        <v>25</v>
      </c>
      <c r="B91" s="65"/>
      <c r="C91" s="65"/>
      <c r="D91" s="65"/>
      <c r="E91" s="66"/>
      <c r="F91" s="66">
        <v>810</v>
      </c>
      <c r="G91" s="67">
        <v>797</v>
      </c>
      <c r="H91" s="68">
        <v>736</v>
      </c>
      <c r="I91" s="69">
        <v>726</v>
      </c>
      <c r="J91" s="70">
        <v>726</v>
      </c>
      <c r="K91" s="71">
        <v>687</v>
      </c>
      <c r="L91" s="72">
        <v>687</v>
      </c>
      <c r="M91" s="71">
        <f t="shared" si="8"/>
        <v>-39</v>
      </c>
      <c r="N91" s="73">
        <f t="shared" si="9"/>
        <v>94.62809917355372</v>
      </c>
      <c r="O91" s="74">
        <f t="shared" si="10"/>
        <v>-39</v>
      </c>
      <c r="P91" s="75">
        <f t="shared" si="11"/>
        <v>94.62809917355372</v>
      </c>
      <c r="Q91" s="65">
        <f t="shared" si="12"/>
        <v>-10</v>
      </c>
      <c r="R91" s="76">
        <f t="shared" si="13"/>
        <v>98.6413043478261</v>
      </c>
      <c r="S91" s="65">
        <f t="shared" si="14"/>
        <v>687</v>
      </c>
      <c r="T91" s="76">
        <f t="shared" si="15"/>
      </c>
    </row>
    <row r="92" spans="1:20" s="89" customFormat="1" ht="28.5" thickBot="1">
      <c r="A92" s="77" t="s">
        <v>39</v>
      </c>
      <c r="B92" s="78">
        <f>SUM(B87:B90)</f>
        <v>231254</v>
      </c>
      <c r="C92" s="78">
        <f>SUM(C87:C90)</f>
        <v>226308</v>
      </c>
      <c r="D92" s="78">
        <f>SUM(D87:D90)</f>
        <v>220430</v>
      </c>
      <c r="E92" s="79">
        <f>SUM(E87:E90)</f>
        <v>213701</v>
      </c>
      <c r="F92" s="104">
        <v>208477</v>
      </c>
      <c r="G92" s="80">
        <f>SUM(G87:G91)</f>
        <v>202742.5</v>
      </c>
      <c r="H92" s="81">
        <f>SUM(H87:H91)</f>
        <v>197409.75</v>
      </c>
      <c r="I92" s="82">
        <v>193045.5</v>
      </c>
      <c r="J92" s="83">
        <v>194134.5</v>
      </c>
      <c r="K92" s="84">
        <v>188054.75</v>
      </c>
      <c r="L92" s="85">
        <v>189177.75</v>
      </c>
      <c r="M92" s="84">
        <f t="shared" si="8"/>
        <v>-4990.75</v>
      </c>
      <c r="N92" s="86">
        <f t="shared" si="9"/>
        <v>97.41472865205353</v>
      </c>
      <c r="O92" s="83">
        <f t="shared" si="10"/>
        <v>-4956.75</v>
      </c>
      <c r="P92" s="87">
        <f t="shared" si="11"/>
        <v>97.44674439628196</v>
      </c>
      <c r="Q92" s="78">
        <f t="shared" si="12"/>
        <v>-3275.25</v>
      </c>
      <c r="R92" s="88">
        <f t="shared" si="13"/>
        <v>98.34088741817465</v>
      </c>
      <c r="S92" s="78">
        <f t="shared" si="14"/>
        <v>-42076.25</v>
      </c>
      <c r="T92" s="88">
        <f t="shared" si="15"/>
        <v>81.80517958608283</v>
      </c>
    </row>
    <row r="93" spans="1:20" ht="24">
      <c r="A93" s="92" t="s">
        <v>21</v>
      </c>
      <c r="B93" s="93">
        <f aca="true" t="shared" si="16" ref="B93:E96">B9+B15+B21+B27+B33+B39+B45+B51+B57+B63+B69+B75+B81+B87</f>
        <v>268072</v>
      </c>
      <c r="C93" s="93">
        <f t="shared" si="16"/>
        <v>267333</v>
      </c>
      <c r="D93" s="93">
        <f t="shared" si="16"/>
        <v>269054</v>
      </c>
      <c r="E93" s="94">
        <f t="shared" si="16"/>
        <v>268813</v>
      </c>
      <c r="F93" s="94">
        <v>270528</v>
      </c>
      <c r="G93" s="43">
        <f aca="true" t="shared" si="17" ref="G93:H97">G9+G15+G21+G27+G33+G39+G45+G51+G57+G63+G69+G75+G81+G87</f>
        <v>273424</v>
      </c>
      <c r="H93" s="95">
        <f t="shared" si="17"/>
        <v>279592</v>
      </c>
      <c r="I93" s="96">
        <v>292090</v>
      </c>
      <c r="J93" s="97">
        <v>292090</v>
      </c>
      <c r="K93" s="98">
        <v>307260</v>
      </c>
      <c r="L93" s="99">
        <v>307260</v>
      </c>
      <c r="M93" s="98">
        <f t="shared" si="8"/>
        <v>15170</v>
      </c>
      <c r="N93" s="100">
        <f t="shared" si="9"/>
        <v>105.19360471087677</v>
      </c>
      <c r="O93" s="97">
        <f t="shared" si="10"/>
        <v>15170</v>
      </c>
      <c r="P93" s="101">
        <f t="shared" si="11"/>
        <v>105.19360471087677</v>
      </c>
      <c r="Q93" s="93">
        <f t="shared" si="12"/>
        <v>12498</v>
      </c>
      <c r="R93" s="102">
        <f t="shared" si="13"/>
        <v>104.47008498097227</v>
      </c>
      <c r="S93" s="93">
        <f t="shared" si="14"/>
        <v>39188</v>
      </c>
      <c r="T93" s="102">
        <f t="shared" si="15"/>
        <v>114.61846071204751</v>
      </c>
    </row>
    <row r="94" spans="1:21" ht="24">
      <c r="A94" s="52" t="s">
        <v>22</v>
      </c>
      <c r="B94" s="53">
        <f t="shared" si="16"/>
        <v>1098806</v>
      </c>
      <c r="C94" s="53">
        <f t="shared" si="16"/>
        <v>1060939</v>
      </c>
      <c r="D94" s="53">
        <f t="shared" si="16"/>
        <v>1023714</v>
      </c>
      <c r="E94" s="54">
        <f t="shared" si="16"/>
        <v>984814</v>
      </c>
      <c r="F94" s="54">
        <v>949028</v>
      </c>
      <c r="G94" s="55">
        <f t="shared" si="17"/>
        <v>909146.75</v>
      </c>
      <c r="H94" s="56">
        <f t="shared" si="17"/>
        <v>877300.5</v>
      </c>
      <c r="I94" s="57">
        <v>847107.5</v>
      </c>
      <c r="J94" s="58">
        <v>847107.5</v>
      </c>
      <c r="K94" s="59">
        <v>824881.5</v>
      </c>
      <c r="L94" s="60">
        <v>824881.5</v>
      </c>
      <c r="M94" s="59">
        <f t="shared" si="8"/>
        <v>-22226</v>
      </c>
      <c r="N94" s="61">
        <f t="shared" si="9"/>
        <v>97.3762479968599</v>
      </c>
      <c r="O94" s="58">
        <f t="shared" si="10"/>
        <v>-22226</v>
      </c>
      <c r="P94" s="62">
        <f t="shared" si="11"/>
        <v>97.3762479968599</v>
      </c>
      <c r="Q94" s="53">
        <f t="shared" si="12"/>
        <v>-30193</v>
      </c>
      <c r="R94" s="63">
        <f t="shared" si="13"/>
        <v>96.55841983448089</v>
      </c>
      <c r="S94" s="53">
        <f t="shared" si="14"/>
        <v>-273924.5</v>
      </c>
      <c r="T94" s="63">
        <f t="shared" si="15"/>
        <v>75.07071311951337</v>
      </c>
      <c r="U94" s="105"/>
    </row>
    <row r="95" spans="1:21" ht="24">
      <c r="A95" s="52" t="s">
        <v>23</v>
      </c>
      <c r="B95" s="53">
        <f t="shared" si="16"/>
        <v>419427</v>
      </c>
      <c r="C95" s="53">
        <f t="shared" si="16"/>
        <v>420300</v>
      </c>
      <c r="D95" s="53">
        <f t="shared" si="16"/>
        <v>418854</v>
      </c>
      <c r="E95" s="54">
        <f t="shared" si="16"/>
        <v>419188</v>
      </c>
      <c r="F95" s="54">
        <v>416630</v>
      </c>
      <c r="G95" s="55">
        <f t="shared" si="17"/>
        <v>415631</v>
      </c>
      <c r="H95" s="56">
        <f t="shared" si="17"/>
        <v>408610</v>
      </c>
      <c r="I95" s="57">
        <v>402552</v>
      </c>
      <c r="J95" s="58">
        <v>411679</v>
      </c>
      <c r="K95" s="59">
        <v>395122</v>
      </c>
      <c r="L95" s="60">
        <v>404804</v>
      </c>
      <c r="M95" s="59">
        <f t="shared" si="8"/>
        <v>-7430</v>
      </c>
      <c r="N95" s="61">
        <f t="shared" si="9"/>
        <v>98.15427572090066</v>
      </c>
      <c r="O95" s="58">
        <f t="shared" si="10"/>
        <v>-6875</v>
      </c>
      <c r="P95" s="62">
        <f t="shared" si="11"/>
        <v>98.3300095462727</v>
      </c>
      <c r="Q95" s="53">
        <f t="shared" si="12"/>
        <v>3069</v>
      </c>
      <c r="R95" s="63">
        <f t="shared" si="13"/>
        <v>100.75108293972248</v>
      </c>
      <c r="S95" s="53">
        <f t="shared" si="14"/>
        <v>-14623</v>
      </c>
      <c r="T95" s="63">
        <f t="shared" si="15"/>
        <v>96.51357685604408</v>
      </c>
      <c r="U95" s="105"/>
    </row>
    <row r="96" spans="1:21" ht="24">
      <c r="A96" s="52" t="s">
        <v>24</v>
      </c>
      <c r="B96" s="53">
        <f t="shared" si="16"/>
        <v>15725</v>
      </c>
      <c r="C96" s="53">
        <f t="shared" si="16"/>
        <v>16091</v>
      </c>
      <c r="D96" s="53">
        <f t="shared" si="16"/>
        <v>17864</v>
      </c>
      <c r="E96" s="54">
        <f t="shared" si="16"/>
        <v>17447</v>
      </c>
      <c r="F96" s="54">
        <v>16401</v>
      </c>
      <c r="G96" s="55">
        <f t="shared" si="17"/>
        <v>15515</v>
      </c>
      <c r="H96" s="56">
        <f t="shared" si="17"/>
        <v>15514</v>
      </c>
      <c r="I96" s="57">
        <v>14653</v>
      </c>
      <c r="J96" s="58">
        <v>14653</v>
      </c>
      <c r="K96" s="59">
        <v>15160</v>
      </c>
      <c r="L96" s="60">
        <v>15160</v>
      </c>
      <c r="M96" s="59">
        <f t="shared" si="8"/>
        <v>507</v>
      </c>
      <c r="N96" s="61">
        <f t="shared" si="9"/>
        <v>103.46004231215451</v>
      </c>
      <c r="O96" s="58">
        <f t="shared" si="10"/>
        <v>507</v>
      </c>
      <c r="P96" s="62">
        <f t="shared" si="11"/>
        <v>103.46004231215451</v>
      </c>
      <c r="Q96" s="53">
        <f t="shared" si="12"/>
        <v>-861</v>
      </c>
      <c r="R96" s="63">
        <f t="shared" si="13"/>
        <v>94.45017403635426</v>
      </c>
      <c r="S96" s="53">
        <f t="shared" si="14"/>
        <v>-565</v>
      </c>
      <c r="T96" s="63">
        <f t="shared" si="15"/>
        <v>96.40699523052464</v>
      </c>
      <c r="U96" s="105"/>
    </row>
    <row r="97" spans="1:21" ht="24.75" thickBot="1">
      <c r="A97" s="64" t="s">
        <v>25</v>
      </c>
      <c r="B97" s="65"/>
      <c r="C97" s="65"/>
      <c r="D97" s="65"/>
      <c r="E97" s="66"/>
      <c r="F97" s="66">
        <v>5221</v>
      </c>
      <c r="G97" s="67">
        <f t="shared" si="17"/>
        <v>5214</v>
      </c>
      <c r="H97" s="68">
        <f t="shared" si="17"/>
        <v>5139</v>
      </c>
      <c r="I97" s="69">
        <v>5035</v>
      </c>
      <c r="J97" s="70">
        <v>5035</v>
      </c>
      <c r="K97" s="71">
        <v>4982</v>
      </c>
      <c r="L97" s="72">
        <v>4982</v>
      </c>
      <c r="M97" s="71">
        <f t="shared" si="8"/>
        <v>-53</v>
      </c>
      <c r="N97" s="73">
        <f t="shared" si="9"/>
        <v>98.94736842105263</v>
      </c>
      <c r="O97" s="74">
        <f t="shared" si="10"/>
        <v>-53</v>
      </c>
      <c r="P97" s="75">
        <f t="shared" si="11"/>
        <v>98.94736842105263</v>
      </c>
      <c r="Q97" s="65">
        <f t="shared" si="12"/>
        <v>-104</v>
      </c>
      <c r="R97" s="76">
        <f t="shared" si="13"/>
        <v>97.97625997275735</v>
      </c>
      <c r="S97" s="65">
        <f t="shared" si="14"/>
        <v>4982</v>
      </c>
      <c r="T97" s="76">
        <f t="shared" si="15"/>
      </c>
      <c r="U97" s="105"/>
    </row>
    <row r="98" spans="1:21" s="89" customFormat="1" ht="28.5" thickBot="1">
      <c r="A98" s="77" t="s">
        <v>40</v>
      </c>
      <c r="B98" s="78">
        <f>SUM(B93:B96)</f>
        <v>1802030</v>
      </c>
      <c r="C98" s="78">
        <f>SUM(C93:C96)</f>
        <v>1764663</v>
      </c>
      <c r="D98" s="78">
        <f>SUM(D93:D96)</f>
        <v>1729486</v>
      </c>
      <c r="E98" s="79">
        <f>SUM(E93:E96)</f>
        <v>1690262</v>
      </c>
      <c r="F98" s="79">
        <v>1657808</v>
      </c>
      <c r="G98" s="80">
        <f>SUM(G93:G97)</f>
        <v>1618930.75</v>
      </c>
      <c r="H98" s="81">
        <f>SUM(H93:H97)</f>
        <v>1586155.5</v>
      </c>
      <c r="I98" s="82">
        <v>1561437.5</v>
      </c>
      <c r="J98" s="83">
        <v>1570564.5</v>
      </c>
      <c r="K98" s="84">
        <v>1547405.5</v>
      </c>
      <c r="L98" s="85">
        <v>1557087.5</v>
      </c>
      <c r="M98" s="84">
        <f t="shared" si="8"/>
        <v>-14032</v>
      </c>
      <c r="N98" s="86">
        <f t="shared" si="9"/>
        <v>99.10134091182003</v>
      </c>
      <c r="O98" s="83">
        <f t="shared" si="10"/>
        <v>-13477</v>
      </c>
      <c r="P98" s="106">
        <f t="shared" si="11"/>
        <v>99.14190088977561</v>
      </c>
      <c r="Q98" s="78">
        <f t="shared" si="12"/>
        <v>-15591</v>
      </c>
      <c r="R98" s="88">
        <f t="shared" si="13"/>
        <v>99.01705728095386</v>
      </c>
      <c r="S98" s="78">
        <f t="shared" si="14"/>
        <v>-244942.5</v>
      </c>
      <c r="T98" s="88">
        <f t="shared" si="15"/>
        <v>86.40741275117506</v>
      </c>
      <c r="U98" s="105"/>
    </row>
    <row r="99" ht="18.75">
      <c r="A99" s="107" t="s">
        <v>41</v>
      </c>
    </row>
    <row r="100" ht="12.75">
      <c r="S100" s="108"/>
    </row>
    <row r="101" spans="1:19" ht="15">
      <c r="A101" s="294"/>
      <c r="B101" s="295"/>
      <c r="C101" s="295"/>
      <c r="D101" s="295"/>
      <c r="E101" s="295"/>
      <c r="F101" s="110"/>
      <c r="G101" s="110"/>
      <c r="H101" s="110"/>
      <c r="I101" s="297"/>
      <c r="J101" s="297"/>
      <c r="K101" s="297"/>
      <c r="L101" s="297"/>
      <c r="M101" s="297"/>
      <c r="N101" s="297"/>
      <c r="O101" s="298"/>
      <c r="P101" s="297"/>
      <c r="Q101" s="298"/>
      <c r="R101" s="297"/>
      <c r="S101" s="298"/>
    </row>
    <row r="102" spans="1:19" ht="15">
      <c r="A102" s="292"/>
      <c r="B102" s="296"/>
      <c r="C102" s="296"/>
      <c r="D102" s="296"/>
      <c r="E102" s="296"/>
      <c r="F102" s="113"/>
      <c r="G102" s="113"/>
      <c r="H102" s="113"/>
      <c r="I102" s="291"/>
      <c r="J102" s="114"/>
      <c r="K102" s="114"/>
      <c r="L102" s="114"/>
      <c r="M102" s="114"/>
      <c r="N102" s="114"/>
      <c r="O102" s="291"/>
      <c r="P102" s="291"/>
      <c r="Q102" s="291"/>
      <c r="R102" s="291"/>
      <c r="S102" s="291"/>
    </row>
    <row r="103" spans="1:19" ht="12.75">
      <c r="A103" s="292"/>
      <c r="B103" s="296"/>
      <c r="C103" s="296"/>
      <c r="D103" s="296"/>
      <c r="E103" s="296"/>
      <c r="F103" s="113"/>
      <c r="G103" s="113"/>
      <c r="H103" s="113"/>
      <c r="I103" s="292"/>
      <c r="J103" s="112"/>
      <c r="K103" s="112"/>
      <c r="L103" s="112"/>
      <c r="M103" s="112"/>
      <c r="N103" s="112"/>
      <c r="O103" s="292"/>
      <c r="P103" s="292"/>
      <c r="Q103" s="292"/>
      <c r="R103" s="292"/>
      <c r="S103" s="292"/>
    </row>
    <row r="104" spans="1:19" ht="15">
      <c r="A104" s="109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6"/>
      <c r="P104" s="115"/>
      <c r="Q104" s="116"/>
      <c r="R104" s="115"/>
      <c r="S104" s="116"/>
    </row>
    <row r="105" spans="1:19" ht="15">
      <c r="A105" s="109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6"/>
      <c r="P105" s="115"/>
      <c r="Q105" s="116"/>
      <c r="R105" s="115"/>
      <c r="S105" s="116"/>
    </row>
    <row r="106" spans="1:19" ht="15">
      <c r="A106" s="109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6"/>
      <c r="P106" s="115"/>
      <c r="Q106" s="116"/>
      <c r="R106" s="115"/>
      <c r="S106" s="116"/>
    </row>
    <row r="107" spans="1:19" ht="15">
      <c r="A107" s="109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6"/>
      <c r="P107" s="116"/>
      <c r="Q107" s="115"/>
      <c r="R107" s="116"/>
      <c r="S107" s="6"/>
    </row>
    <row r="108" spans="1:19" ht="15">
      <c r="A108" s="117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9"/>
      <c r="Q108" s="120"/>
      <c r="R108" s="118"/>
      <c r="S108" s="120"/>
    </row>
  </sheetData>
  <sheetProtection password="C630" sheet="1"/>
  <mergeCells count="15">
    <mergeCell ref="E101:E103"/>
    <mergeCell ref="I101:O101"/>
    <mergeCell ref="P101:Q101"/>
    <mergeCell ref="R101:S101"/>
    <mergeCell ref="O102:O103"/>
    <mergeCell ref="P102:P103"/>
    <mergeCell ref="Q102:Q103"/>
    <mergeCell ref="R102:R103"/>
    <mergeCell ref="I102:I103"/>
    <mergeCell ref="S102:S103"/>
    <mergeCell ref="A4:T4"/>
    <mergeCell ref="A101:A103"/>
    <mergeCell ref="B101:B103"/>
    <mergeCell ref="C101:C103"/>
    <mergeCell ref="D101:D103"/>
  </mergeCells>
  <printOptions horizontalCentered="1"/>
  <pageMargins left="0" right="0" top="0" bottom="0" header="0.5511811023622047" footer="0.3937007874015748"/>
  <pageSetup fitToHeight="2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29.7109375" style="122" customWidth="1"/>
    <col min="2" max="2" width="25.8515625" style="122" customWidth="1"/>
    <col min="3" max="3" width="24.140625" style="122" customWidth="1"/>
    <col min="4" max="4" width="18.00390625" style="122" customWidth="1"/>
    <col min="5" max="5" width="18.7109375" style="122" customWidth="1"/>
    <col min="6" max="6" width="15.00390625" style="122" customWidth="1"/>
    <col min="7" max="7" width="18.7109375" style="122" customWidth="1"/>
    <col min="8" max="8" width="27.57421875" style="122" customWidth="1"/>
    <col min="9" max="9" width="24.57421875" style="122" customWidth="1"/>
    <col min="10" max="10" width="24.421875" style="122" bestFit="1" customWidth="1"/>
    <col min="11" max="11" width="21.7109375" style="122" bestFit="1" customWidth="1"/>
    <col min="12" max="13" width="21.7109375" style="122" customWidth="1"/>
    <col min="14" max="14" width="19.7109375" style="122" customWidth="1"/>
    <col min="15" max="15" width="27.57421875" style="123" customWidth="1"/>
    <col min="16" max="18" width="27.57421875" style="124" hidden="1" customWidth="1"/>
    <col min="19" max="23" width="27.57421875" style="122" hidden="1" customWidth="1"/>
    <col min="24" max="25" width="27.57421875" style="122" customWidth="1"/>
    <col min="26" max="16384" width="9.140625" style="122" customWidth="1"/>
  </cols>
  <sheetData>
    <row r="1" spans="1:18" ht="37.5">
      <c r="A1" s="121" t="s">
        <v>66</v>
      </c>
      <c r="N1" s="5" t="s">
        <v>42</v>
      </c>
      <c r="Q1" s="125"/>
      <c r="R1" s="125"/>
    </row>
    <row r="2" spans="1:14" ht="31.5">
      <c r="A2" s="7" t="s">
        <v>1</v>
      </c>
      <c r="J2" s="124"/>
      <c r="N2" s="126"/>
    </row>
    <row r="3" ht="12.75">
      <c r="A3" s="127"/>
    </row>
    <row r="4" spans="1:12" ht="37.5">
      <c r="A4" s="128" t="s">
        <v>90</v>
      </c>
      <c r="L4" s="124"/>
    </row>
    <row r="5" ht="13.5" thickBot="1">
      <c r="A5" s="127"/>
    </row>
    <row r="6" spans="1:22" ht="24.75" thickBot="1">
      <c r="A6" s="129"/>
      <c r="B6" s="130" t="s">
        <v>2</v>
      </c>
      <c r="C6" s="299" t="s">
        <v>43</v>
      </c>
      <c r="D6" s="300"/>
      <c r="E6" s="300"/>
      <c r="F6" s="301"/>
      <c r="G6" s="301"/>
      <c r="H6" s="302"/>
      <c r="I6" s="303" t="s">
        <v>44</v>
      </c>
      <c r="J6" s="304"/>
      <c r="K6" s="304"/>
      <c r="L6" s="304"/>
      <c r="M6" s="304"/>
      <c r="N6" s="305"/>
      <c r="P6" s="123"/>
      <c r="Q6" s="123"/>
      <c r="R6" s="123"/>
      <c r="S6" s="131"/>
      <c r="T6" s="131"/>
      <c r="U6" s="131"/>
      <c r="V6" s="132"/>
    </row>
    <row r="7" spans="1:23" ht="24" thickBot="1" thickTop="1">
      <c r="A7" s="133" t="s">
        <v>9</v>
      </c>
      <c r="B7" s="134" t="s">
        <v>18</v>
      </c>
      <c r="C7" s="135" t="s">
        <v>45</v>
      </c>
      <c r="D7" s="136" t="s">
        <v>46</v>
      </c>
      <c r="E7" s="137" t="s">
        <v>47</v>
      </c>
      <c r="F7" s="306" t="s">
        <v>48</v>
      </c>
      <c r="G7" s="307"/>
      <c r="H7" s="138" t="s">
        <v>49</v>
      </c>
      <c r="I7" s="139" t="s">
        <v>45</v>
      </c>
      <c r="J7" s="136" t="s">
        <v>46</v>
      </c>
      <c r="K7" s="137" t="s">
        <v>47</v>
      </c>
      <c r="L7" s="306" t="s">
        <v>48</v>
      </c>
      <c r="M7" s="307"/>
      <c r="N7" s="138" t="s">
        <v>49</v>
      </c>
      <c r="P7" s="140" t="s">
        <v>50</v>
      </c>
      <c r="Q7" s="141" t="s">
        <v>51</v>
      </c>
      <c r="R7" s="142" t="s">
        <v>52</v>
      </c>
      <c r="S7" s="308" t="s">
        <v>48</v>
      </c>
      <c r="T7" s="309"/>
      <c r="U7" s="143" t="s">
        <v>53</v>
      </c>
      <c r="V7" s="140" t="s">
        <v>54</v>
      </c>
      <c r="W7" s="140" t="s">
        <v>55</v>
      </c>
    </row>
    <row r="8" spans="1:23" ht="45">
      <c r="A8" s="144"/>
      <c r="B8" s="145"/>
      <c r="C8" s="146" t="s">
        <v>56</v>
      </c>
      <c r="D8" s="147"/>
      <c r="E8" s="148" t="s">
        <v>56</v>
      </c>
      <c r="F8" s="149" t="s">
        <v>57</v>
      </c>
      <c r="G8" s="149" t="s">
        <v>58</v>
      </c>
      <c r="H8" s="150"/>
      <c r="I8" s="151" t="s">
        <v>56</v>
      </c>
      <c r="J8" s="147"/>
      <c r="K8" s="148" t="s">
        <v>56</v>
      </c>
      <c r="L8" s="149" t="s">
        <v>57</v>
      </c>
      <c r="M8" s="149" t="s">
        <v>58</v>
      </c>
      <c r="N8" s="150"/>
      <c r="P8" s="152" t="s">
        <v>59</v>
      </c>
      <c r="Q8" s="153" t="s">
        <v>60</v>
      </c>
      <c r="R8" s="154" t="s">
        <v>60</v>
      </c>
      <c r="S8" s="155" t="s">
        <v>47</v>
      </c>
      <c r="T8" s="156" t="s">
        <v>47</v>
      </c>
      <c r="U8" s="157" t="s">
        <v>61</v>
      </c>
      <c r="V8" s="158" t="s">
        <v>60</v>
      </c>
      <c r="W8" s="158"/>
    </row>
    <row r="9" spans="1:23" ht="23.25" thickBot="1">
      <c r="A9" s="144"/>
      <c r="B9" s="159"/>
      <c r="C9" s="160" t="s">
        <v>60</v>
      </c>
      <c r="D9" s="161" t="s">
        <v>60</v>
      </c>
      <c r="E9" s="161" t="s">
        <v>60</v>
      </c>
      <c r="F9" s="162" t="s">
        <v>60</v>
      </c>
      <c r="G9" s="162" t="s">
        <v>60</v>
      </c>
      <c r="H9" s="163" t="s">
        <v>61</v>
      </c>
      <c r="I9" s="164" t="s">
        <v>62</v>
      </c>
      <c r="J9" s="161" t="s">
        <v>62</v>
      </c>
      <c r="K9" s="161" t="s">
        <v>62</v>
      </c>
      <c r="L9" s="161" t="s">
        <v>62</v>
      </c>
      <c r="M9" s="161" t="s">
        <v>62</v>
      </c>
      <c r="N9" s="163" t="s">
        <v>49</v>
      </c>
      <c r="O9" s="165"/>
      <c r="P9" s="166"/>
      <c r="Q9" s="167"/>
      <c r="R9" s="168"/>
      <c r="S9" s="169" t="s">
        <v>63</v>
      </c>
      <c r="T9" s="170" t="s">
        <v>60</v>
      </c>
      <c r="U9" s="171"/>
      <c r="V9" s="166"/>
      <c r="W9" s="166"/>
    </row>
    <row r="10" spans="1:25" s="3" customFormat="1" ht="24.75" thickBot="1">
      <c r="A10" s="172" t="s">
        <v>21</v>
      </c>
      <c r="B10" s="173">
        <v>32788.5</v>
      </c>
      <c r="C10" s="55">
        <v>39858</v>
      </c>
      <c r="D10" s="55">
        <v>39510</v>
      </c>
      <c r="E10" s="55">
        <v>348</v>
      </c>
      <c r="F10" s="174">
        <v>120</v>
      </c>
      <c r="G10" s="174">
        <v>228</v>
      </c>
      <c r="H10" s="175">
        <v>138.481</v>
      </c>
      <c r="I10" s="55">
        <f>+J10+K10</f>
        <v>1306885</v>
      </c>
      <c r="J10" s="55">
        <f>+ROUND($B10*D10/1000,0)</f>
        <v>1295474</v>
      </c>
      <c r="K10" s="55">
        <f>+L10+M10</f>
        <v>11411</v>
      </c>
      <c r="L10" s="55">
        <f aca="true" t="shared" si="0" ref="L10:M14">+ROUND($B10*F10/1000,0)</f>
        <v>3935</v>
      </c>
      <c r="M10" s="55">
        <f t="shared" si="0"/>
        <v>7476</v>
      </c>
      <c r="N10" s="176">
        <f>+ROUND($B10*H10/1000,1)</f>
        <v>4540.6</v>
      </c>
      <c r="O10" s="177"/>
      <c r="P10" s="275">
        <f>+Q10+R10</f>
        <v>39858</v>
      </c>
      <c r="Q10" s="276">
        <f>+V10+W10</f>
        <v>39510</v>
      </c>
      <c r="R10" s="276">
        <f>+S10+T10</f>
        <v>348</v>
      </c>
      <c r="S10" s="277">
        <v>120</v>
      </c>
      <c r="T10" s="278">
        <v>228</v>
      </c>
      <c r="U10" s="279">
        <v>139.184</v>
      </c>
      <c r="V10" s="276">
        <v>39510</v>
      </c>
      <c r="W10" s="276"/>
      <c r="X10" s="4"/>
      <c r="Y10" s="4"/>
    </row>
    <row r="11" spans="1:25" s="3" customFormat="1" ht="24.75" thickBot="1">
      <c r="A11" s="172" t="s">
        <v>22</v>
      </c>
      <c r="B11" s="178">
        <v>78287.25</v>
      </c>
      <c r="C11" s="55">
        <v>46747</v>
      </c>
      <c r="D11" s="55">
        <v>45999</v>
      </c>
      <c r="E11" s="55">
        <v>748</v>
      </c>
      <c r="F11" s="174">
        <v>140</v>
      </c>
      <c r="G11" s="174">
        <v>608</v>
      </c>
      <c r="H11" s="175">
        <v>127.285</v>
      </c>
      <c r="I11" s="55">
        <f>+J11+K11</f>
        <v>3659694</v>
      </c>
      <c r="J11" s="55">
        <f>+ROUND($B11*D11/1000,0)</f>
        <v>3601135</v>
      </c>
      <c r="K11" s="55">
        <f>+L11+M11</f>
        <v>58559</v>
      </c>
      <c r="L11" s="55">
        <f t="shared" si="0"/>
        <v>10960</v>
      </c>
      <c r="M11" s="55">
        <f t="shared" si="0"/>
        <v>47599</v>
      </c>
      <c r="N11" s="176">
        <f>+ROUND($B11*H11/1000,1)</f>
        <v>9964.8</v>
      </c>
      <c r="O11" s="177"/>
      <c r="P11" s="275">
        <f>+Q11+R11</f>
        <v>46747</v>
      </c>
      <c r="Q11" s="277">
        <f>+V11+W11</f>
        <v>45999</v>
      </c>
      <c r="R11" s="277">
        <f>+S11+T11</f>
        <v>748</v>
      </c>
      <c r="S11" s="277">
        <v>140</v>
      </c>
      <c r="T11" s="278">
        <v>608</v>
      </c>
      <c r="U11" s="179">
        <v>127.931</v>
      </c>
      <c r="V11" s="277">
        <v>45999</v>
      </c>
      <c r="W11" s="276"/>
      <c r="X11" s="4"/>
      <c r="Y11" s="4"/>
    </row>
    <row r="12" spans="1:25" s="3" customFormat="1" ht="24.75" thickBot="1">
      <c r="A12" s="172" t="s">
        <v>23</v>
      </c>
      <c r="B12" s="178">
        <v>44091</v>
      </c>
      <c r="C12" s="55">
        <v>54495</v>
      </c>
      <c r="D12" s="55">
        <v>53638</v>
      </c>
      <c r="E12" s="55">
        <v>857</v>
      </c>
      <c r="F12" s="174">
        <v>165</v>
      </c>
      <c r="G12" s="174">
        <v>692</v>
      </c>
      <c r="H12" s="175">
        <v>145.913</v>
      </c>
      <c r="I12" s="55">
        <f>+J12+K12</f>
        <v>2402739</v>
      </c>
      <c r="J12" s="55">
        <f>+ROUND($B12*D12/1000,0)</f>
        <v>2364953</v>
      </c>
      <c r="K12" s="55">
        <f>+L12+M12</f>
        <v>37786</v>
      </c>
      <c r="L12" s="55">
        <f t="shared" si="0"/>
        <v>7275</v>
      </c>
      <c r="M12" s="55">
        <f t="shared" si="0"/>
        <v>30511</v>
      </c>
      <c r="N12" s="176">
        <f>+ROUND($B12*H12/1000,1)</f>
        <v>6433.5</v>
      </c>
      <c r="O12" s="177"/>
      <c r="P12" s="275">
        <f>+Q12+R12</f>
        <v>54495</v>
      </c>
      <c r="Q12" s="277">
        <f>+V12+W12</f>
        <v>53638</v>
      </c>
      <c r="R12" s="277">
        <f>+S12+T12</f>
        <v>857</v>
      </c>
      <c r="S12" s="277">
        <v>165</v>
      </c>
      <c r="T12" s="276">
        <v>692</v>
      </c>
      <c r="U12" s="179">
        <v>146.653</v>
      </c>
      <c r="V12" s="277">
        <v>53638</v>
      </c>
      <c r="W12" s="276"/>
      <c r="X12" s="4"/>
      <c r="Y12" s="4"/>
    </row>
    <row r="13" spans="1:25" s="3" customFormat="1" ht="24.75" thickBot="1">
      <c r="A13" s="172" t="s">
        <v>24</v>
      </c>
      <c r="B13" s="178">
        <v>2411</v>
      </c>
      <c r="C13" s="55">
        <v>47351</v>
      </c>
      <c r="D13" s="55">
        <v>46793</v>
      </c>
      <c r="E13" s="55">
        <v>558</v>
      </c>
      <c r="F13" s="174">
        <v>145</v>
      </c>
      <c r="G13" s="174">
        <v>413</v>
      </c>
      <c r="H13" s="175">
        <v>115.769</v>
      </c>
      <c r="I13" s="55">
        <f>+J13+K13</f>
        <v>114164</v>
      </c>
      <c r="J13" s="55">
        <f>+ROUND($B13*D13/1000,0)</f>
        <v>112818</v>
      </c>
      <c r="K13" s="55">
        <f>+L13+M13</f>
        <v>1346</v>
      </c>
      <c r="L13" s="55">
        <f t="shared" si="0"/>
        <v>350</v>
      </c>
      <c r="M13" s="55">
        <f t="shared" si="0"/>
        <v>996</v>
      </c>
      <c r="N13" s="176">
        <f>+ROUND($B13*H13/1000,1)</f>
        <v>279.1</v>
      </c>
      <c r="O13" s="177"/>
      <c r="P13" s="275">
        <f>+Q13+R13</f>
        <v>47351</v>
      </c>
      <c r="Q13" s="280">
        <f>+V13+W13</f>
        <v>46793</v>
      </c>
      <c r="R13" s="281">
        <f>+S13+T13</f>
        <v>558</v>
      </c>
      <c r="S13" s="282">
        <v>145</v>
      </c>
      <c r="T13" s="283">
        <v>413</v>
      </c>
      <c r="U13" s="284">
        <v>116.357</v>
      </c>
      <c r="V13" s="280">
        <v>46793</v>
      </c>
      <c r="W13" s="281"/>
      <c r="X13" s="4"/>
      <c r="Y13" s="4"/>
    </row>
    <row r="14" spans="1:25" s="3" customFormat="1" ht="24.75" thickBot="1">
      <c r="A14" s="64" t="s">
        <v>25</v>
      </c>
      <c r="B14" s="180">
        <v>102</v>
      </c>
      <c r="C14" s="67">
        <v>222527</v>
      </c>
      <c r="D14" s="67">
        <v>220668</v>
      </c>
      <c r="E14" s="67">
        <v>1859</v>
      </c>
      <c r="F14" s="181">
        <v>681</v>
      </c>
      <c r="G14" s="181">
        <v>1178</v>
      </c>
      <c r="H14" s="182">
        <v>705.62</v>
      </c>
      <c r="I14" s="67">
        <f>+J14+K14</f>
        <v>22697</v>
      </c>
      <c r="J14" s="67">
        <f>+ROUND($B14*D14/1000,0)</f>
        <v>22508</v>
      </c>
      <c r="K14" s="67">
        <f>+L14+M14</f>
        <v>189</v>
      </c>
      <c r="L14" s="67">
        <f t="shared" si="0"/>
        <v>69</v>
      </c>
      <c r="M14" s="67">
        <f t="shared" si="0"/>
        <v>120</v>
      </c>
      <c r="N14" s="183">
        <f>+ROUND($B14*H14/1000,1)</f>
        <v>72</v>
      </c>
      <c r="O14" s="177"/>
      <c r="P14" s="275">
        <f>+Q14+R14</f>
        <v>222527</v>
      </c>
      <c r="Q14" s="280">
        <f>+V14+W14</f>
        <v>220668</v>
      </c>
      <c r="R14" s="280">
        <f>+S14+T14</f>
        <v>1859</v>
      </c>
      <c r="S14" s="285">
        <v>681</v>
      </c>
      <c r="T14" s="286">
        <v>1178</v>
      </c>
      <c r="U14" s="287">
        <v>709.202</v>
      </c>
      <c r="V14" s="280">
        <v>220668</v>
      </c>
      <c r="W14" s="280"/>
      <c r="X14" s="4"/>
      <c r="Y14" s="4"/>
    </row>
    <row r="15" spans="1:18" s="191" customFormat="1" ht="28.5" thickBot="1">
      <c r="A15" s="184" t="s">
        <v>26</v>
      </c>
      <c r="B15" s="185">
        <v>157679.75</v>
      </c>
      <c r="C15" s="80"/>
      <c r="D15" s="80"/>
      <c r="E15" s="80"/>
      <c r="F15" s="186"/>
      <c r="G15" s="186"/>
      <c r="H15" s="187"/>
      <c r="I15" s="80">
        <f>ROUND(SUM(I10:I14),0)</f>
        <v>7506179</v>
      </c>
      <c r="J15" s="80">
        <f>ROUND(SUM(J10:J14),0)</f>
        <v>7396888</v>
      </c>
      <c r="K15" s="80">
        <f>ROUND(SUM(K10:K14),0)</f>
        <v>109291</v>
      </c>
      <c r="L15" s="80">
        <f>ROUND(SUM(L10:L14),0)</f>
        <v>22589</v>
      </c>
      <c r="M15" s="80">
        <f>ROUND(SUM(M10:M14),0)</f>
        <v>86702</v>
      </c>
      <c r="N15" s="188">
        <f>ROUND(SUM(N10:N14),1)</f>
        <v>21290</v>
      </c>
      <c r="O15" s="189"/>
      <c r="P15" s="190"/>
      <c r="Q15" s="190"/>
      <c r="R15" s="190"/>
    </row>
    <row r="16" spans="1:21" s="3" customFormat="1" ht="24">
      <c r="A16" s="192" t="s">
        <v>21</v>
      </c>
      <c r="B16" s="193">
        <v>36189</v>
      </c>
      <c r="C16" s="194">
        <v>39858</v>
      </c>
      <c r="D16" s="194">
        <v>39510</v>
      </c>
      <c r="E16" s="194">
        <v>348</v>
      </c>
      <c r="F16" s="195">
        <v>120</v>
      </c>
      <c r="G16" s="195">
        <v>228</v>
      </c>
      <c r="H16" s="196">
        <v>138.481</v>
      </c>
      <c r="I16" s="194">
        <f>+J16+K16</f>
        <v>1442421</v>
      </c>
      <c r="J16" s="194">
        <f>+ROUND($B16*D16/1000,0)</f>
        <v>1429827</v>
      </c>
      <c r="K16" s="194">
        <f>+L16+M16</f>
        <v>12594</v>
      </c>
      <c r="L16" s="194">
        <f aca="true" t="shared" si="1" ref="L16:M20">+ROUND($B16*F16/1000,0)</f>
        <v>4343</v>
      </c>
      <c r="M16" s="194">
        <f t="shared" si="1"/>
        <v>8251</v>
      </c>
      <c r="N16" s="197">
        <f>+ROUND($B16*H16/1000,1)</f>
        <v>5011.5</v>
      </c>
      <c r="O16" s="177"/>
      <c r="P16" s="4">
        <v>39858</v>
      </c>
      <c r="Q16" s="4">
        <v>39510</v>
      </c>
      <c r="R16" s="4">
        <f>+S16+T16</f>
        <v>348</v>
      </c>
      <c r="S16" s="3">
        <v>120</v>
      </c>
      <c r="T16" s="3">
        <v>228</v>
      </c>
      <c r="U16" s="3">
        <v>138.481</v>
      </c>
    </row>
    <row r="17" spans="1:21" s="3" customFormat="1" ht="24">
      <c r="A17" s="172" t="s">
        <v>22</v>
      </c>
      <c r="B17" s="178">
        <v>97495.5</v>
      </c>
      <c r="C17" s="55">
        <v>46747</v>
      </c>
      <c r="D17" s="55">
        <v>45999</v>
      </c>
      <c r="E17" s="55">
        <v>748</v>
      </c>
      <c r="F17" s="174">
        <v>140</v>
      </c>
      <c r="G17" s="174">
        <v>608</v>
      </c>
      <c r="H17" s="175">
        <v>127.285</v>
      </c>
      <c r="I17" s="55">
        <f>+J17+K17</f>
        <v>4557622</v>
      </c>
      <c r="J17" s="55">
        <f>+ROUND($B17*D17/1000,0)</f>
        <v>4484696</v>
      </c>
      <c r="K17" s="55">
        <f>+L17+M17</f>
        <v>72926</v>
      </c>
      <c r="L17" s="55">
        <f t="shared" si="1"/>
        <v>13649</v>
      </c>
      <c r="M17" s="55">
        <f t="shared" si="1"/>
        <v>59277</v>
      </c>
      <c r="N17" s="176">
        <f>+ROUND($B17*H17/1000,1)</f>
        <v>12409.7</v>
      </c>
      <c r="O17" s="177"/>
      <c r="P17" s="4">
        <v>46747</v>
      </c>
      <c r="Q17" s="4">
        <v>45999</v>
      </c>
      <c r="R17" s="4">
        <f>+S17+T17</f>
        <v>748</v>
      </c>
      <c r="S17" s="3">
        <v>140</v>
      </c>
      <c r="T17" s="3">
        <v>608</v>
      </c>
      <c r="U17" s="3">
        <v>127.285</v>
      </c>
    </row>
    <row r="18" spans="1:22" s="3" customFormat="1" ht="24">
      <c r="A18" s="172" t="s">
        <v>23</v>
      </c>
      <c r="B18" s="178">
        <v>36542</v>
      </c>
      <c r="C18" s="55">
        <v>54495</v>
      </c>
      <c r="D18" s="55">
        <v>53638</v>
      </c>
      <c r="E18" s="55">
        <v>857</v>
      </c>
      <c r="F18" s="174">
        <v>165</v>
      </c>
      <c r="G18" s="174">
        <v>692</v>
      </c>
      <c r="H18" s="175">
        <v>145.913</v>
      </c>
      <c r="I18" s="55">
        <f>+J18+K18</f>
        <v>1991356</v>
      </c>
      <c r="J18" s="55">
        <f>+ROUND($B18*D18/1000,0)</f>
        <v>1960040</v>
      </c>
      <c r="K18" s="55">
        <f>+L18+M18</f>
        <v>31316</v>
      </c>
      <c r="L18" s="55">
        <f t="shared" si="1"/>
        <v>6029</v>
      </c>
      <c r="M18" s="55">
        <f t="shared" si="1"/>
        <v>25287</v>
      </c>
      <c r="N18" s="176">
        <f>+ROUND($B18*H18/1000,1)</f>
        <v>5332</v>
      </c>
      <c r="O18" s="177"/>
      <c r="P18" s="4">
        <v>54495</v>
      </c>
      <c r="Q18" s="4">
        <v>53638</v>
      </c>
      <c r="R18" s="4">
        <f>+S18+T18</f>
        <v>857</v>
      </c>
      <c r="S18" s="3">
        <v>165</v>
      </c>
      <c r="T18" s="3">
        <v>692</v>
      </c>
      <c r="U18" s="3">
        <v>145.913</v>
      </c>
      <c r="V18" s="4"/>
    </row>
    <row r="19" spans="1:21" s="3" customFormat="1" ht="24">
      <c r="A19" s="172" t="s">
        <v>24</v>
      </c>
      <c r="B19" s="178">
        <v>1220</v>
      </c>
      <c r="C19" s="55">
        <v>47351</v>
      </c>
      <c r="D19" s="55">
        <v>46793</v>
      </c>
      <c r="E19" s="55">
        <v>558</v>
      </c>
      <c r="F19" s="174">
        <v>145</v>
      </c>
      <c r="G19" s="174">
        <v>413</v>
      </c>
      <c r="H19" s="175">
        <v>115.769</v>
      </c>
      <c r="I19" s="55">
        <f>+J19+K19</f>
        <v>57768</v>
      </c>
      <c r="J19" s="55">
        <f>+ROUND($B19*D19/1000,0)</f>
        <v>57087</v>
      </c>
      <c r="K19" s="55">
        <f>+L19+M19</f>
        <v>681</v>
      </c>
      <c r="L19" s="55">
        <f t="shared" si="1"/>
        <v>177</v>
      </c>
      <c r="M19" s="55">
        <f t="shared" si="1"/>
        <v>504</v>
      </c>
      <c r="N19" s="176">
        <f>+ROUND($B19*H19/1000,1)</f>
        <v>141.2</v>
      </c>
      <c r="O19" s="177"/>
      <c r="P19" s="4">
        <v>47351</v>
      </c>
      <c r="Q19" s="4">
        <v>46793</v>
      </c>
      <c r="R19" s="4">
        <f>+S19+T19</f>
        <v>558</v>
      </c>
      <c r="S19" s="3">
        <v>145</v>
      </c>
      <c r="T19" s="3">
        <v>413</v>
      </c>
      <c r="U19" s="3">
        <v>115.769</v>
      </c>
    </row>
    <row r="20" spans="1:21" s="3" customFormat="1" ht="24.75" thickBot="1">
      <c r="A20" s="64" t="s">
        <v>25</v>
      </c>
      <c r="B20" s="180">
        <v>522</v>
      </c>
      <c r="C20" s="55">
        <v>222527</v>
      </c>
      <c r="D20" s="55">
        <v>220668</v>
      </c>
      <c r="E20" s="55">
        <v>1859</v>
      </c>
      <c r="F20" s="174">
        <v>681</v>
      </c>
      <c r="G20" s="174">
        <v>1178</v>
      </c>
      <c r="H20" s="175">
        <v>705.62</v>
      </c>
      <c r="I20" s="55">
        <f>+J20+K20</f>
        <v>116159</v>
      </c>
      <c r="J20" s="55">
        <f>+ROUND($B20*D20/1000,0)</f>
        <v>115189</v>
      </c>
      <c r="K20" s="55">
        <f>+L20+M20</f>
        <v>970</v>
      </c>
      <c r="L20" s="55">
        <f t="shared" si="1"/>
        <v>355</v>
      </c>
      <c r="M20" s="55">
        <f t="shared" si="1"/>
        <v>615</v>
      </c>
      <c r="N20" s="176">
        <f>+ROUND($B20*H20/1000,1)</f>
        <v>368.3</v>
      </c>
      <c r="O20" s="177"/>
      <c r="P20" s="4">
        <v>222527</v>
      </c>
      <c r="Q20" s="4">
        <v>220668</v>
      </c>
      <c r="R20" s="4">
        <f>+S20+T20</f>
        <v>1859</v>
      </c>
      <c r="S20" s="3">
        <v>681</v>
      </c>
      <c r="T20" s="3">
        <v>1178</v>
      </c>
      <c r="U20" s="3">
        <v>705.62</v>
      </c>
    </row>
    <row r="21" spans="1:18" s="191" customFormat="1" ht="28.5" thickBot="1">
      <c r="A21" s="184" t="s">
        <v>27</v>
      </c>
      <c r="B21" s="185">
        <v>171968.5</v>
      </c>
      <c r="C21" s="80"/>
      <c r="D21" s="80"/>
      <c r="E21" s="80"/>
      <c r="F21" s="186"/>
      <c r="G21" s="186"/>
      <c r="H21" s="187"/>
      <c r="I21" s="80">
        <f>ROUND(SUM(I16:I20),0)</f>
        <v>8165326</v>
      </c>
      <c r="J21" s="80">
        <f>ROUND(SUM(J16:J20),0)</f>
        <v>8046839</v>
      </c>
      <c r="K21" s="80">
        <f>ROUND(SUM(K16:K20),0)</f>
        <v>118487</v>
      </c>
      <c r="L21" s="80">
        <f>ROUND(SUM(L16:L20),0)</f>
        <v>24553</v>
      </c>
      <c r="M21" s="80">
        <f>ROUND(SUM(M16:M20),0)</f>
        <v>93934</v>
      </c>
      <c r="N21" s="188">
        <f>ROUND(SUM(N16:N20),1)</f>
        <v>23262.7</v>
      </c>
      <c r="O21" s="189"/>
      <c r="P21" s="190"/>
      <c r="Q21" s="190"/>
      <c r="R21" s="190"/>
    </row>
    <row r="22" spans="1:19" s="3" customFormat="1" ht="24">
      <c r="A22" s="172" t="s">
        <v>21</v>
      </c>
      <c r="B22" s="193">
        <v>20114</v>
      </c>
      <c r="C22" s="55">
        <v>39858</v>
      </c>
      <c r="D22" s="55">
        <v>39510</v>
      </c>
      <c r="E22" s="55">
        <v>348</v>
      </c>
      <c r="F22" s="174">
        <v>120</v>
      </c>
      <c r="G22" s="174">
        <v>228</v>
      </c>
      <c r="H22" s="175">
        <v>138.481</v>
      </c>
      <c r="I22" s="55">
        <f>+J22+K22</f>
        <v>801704</v>
      </c>
      <c r="J22" s="55">
        <f>+ROUND($B22*D22/1000,0)</f>
        <v>794704</v>
      </c>
      <c r="K22" s="55">
        <f>+L22+M22</f>
        <v>7000</v>
      </c>
      <c r="L22" s="55">
        <f aca="true" t="shared" si="2" ref="L22:M26">+ROUND($B22*F22/1000,0)</f>
        <v>2414</v>
      </c>
      <c r="M22" s="55">
        <f t="shared" si="2"/>
        <v>4586</v>
      </c>
      <c r="N22" s="176">
        <f>+ROUND($B22*H22/1000,1)</f>
        <v>2785.4</v>
      </c>
      <c r="O22" s="177"/>
      <c r="P22" s="4"/>
      <c r="Q22" s="4"/>
      <c r="R22" s="4"/>
      <c r="S22" s="198"/>
    </row>
    <row r="23" spans="1:19" s="3" customFormat="1" ht="24">
      <c r="A23" s="172" t="s">
        <v>22</v>
      </c>
      <c r="B23" s="178">
        <v>51052.5</v>
      </c>
      <c r="C23" s="55">
        <v>46747</v>
      </c>
      <c r="D23" s="55">
        <v>45999</v>
      </c>
      <c r="E23" s="55">
        <v>748</v>
      </c>
      <c r="F23" s="174">
        <v>140</v>
      </c>
      <c r="G23" s="174">
        <v>608</v>
      </c>
      <c r="H23" s="175">
        <v>127.285</v>
      </c>
      <c r="I23" s="55">
        <f>+J23+K23</f>
        <v>2386551</v>
      </c>
      <c r="J23" s="55">
        <f>+ROUND($B23*D23/1000,0)</f>
        <v>2348364</v>
      </c>
      <c r="K23" s="55">
        <f>+L23+M23</f>
        <v>38187</v>
      </c>
      <c r="L23" s="55">
        <f t="shared" si="2"/>
        <v>7147</v>
      </c>
      <c r="M23" s="55">
        <f t="shared" si="2"/>
        <v>31040</v>
      </c>
      <c r="N23" s="176">
        <f>+ROUND($B23*H23/1000,1)</f>
        <v>6498.2</v>
      </c>
      <c r="O23" s="177"/>
      <c r="P23" s="4"/>
      <c r="Q23" s="4"/>
      <c r="R23" s="4"/>
      <c r="S23" s="198"/>
    </row>
    <row r="24" spans="1:19" s="3" customFormat="1" ht="24">
      <c r="A24" s="172" t="s">
        <v>23</v>
      </c>
      <c r="B24" s="178">
        <v>27943</v>
      </c>
      <c r="C24" s="55">
        <v>54495</v>
      </c>
      <c r="D24" s="55">
        <v>53638</v>
      </c>
      <c r="E24" s="55">
        <v>857</v>
      </c>
      <c r="F24" s="174">
        <v>165</v>
      </c>
      <c r="G24" s="174">
        <v>692</v>
      </c>
      <c r="H24" s="175">
        <v>145.913</v>
      </c>
      <c r="I24" s="55">
        <f>+J24+K24</f>
        <v>1522755</v>
      </c>
      <c r="J24" s="55">
        <f>+ROUND($B24*D24/1000,0)</f>
        <v>1498807</v>
      </c>
      <c r="K24" s="55">
        <f>+L24+M24</f>
        <v>23948</v>
      </c>
      <c r="L24" s="55">
        <f t="shared" si="2"/>
        <v>4611</v>
      </c>
      <c r="M24" s="55">
        <f t="shared" si="2"/>
        <v>19337</v>
      </c>
      <c r="N24" s="176">
        <f>+ROUND($B24*H24/1000,1)</f>
        <v>4077.2</v>
      </c>
      <c r="O24" s="177"/>
      <c r="P24" s="4"/>
      <c r="Q24" s="4"/>
      <c r="R24" s="4"/>
      <c r="S24" s="198"/>
    </row>
    <row r="25" spans="1:19" s="3" customFormat="1" ht="24">
      <c r="A25" s="172" t="s">
        <v>24</v>
      </c>
      <c r="B25" s="178">
        <v>1500</v>
      </c>
      <c r="C25" s="55">
        <v>47351</v>
      </c>
      <c r="D25" s="55">
        <v>46793</v>
      </c>
      <c r="E25" s="55">
        <v>558</v>
      </c>
      <c r="F25" s="174">
        <v>145</v>
      </c>
      <c r="G25" s="174">
        <v>413</v>
      </c>
      <c r="H25" s="175">
        <v>115.769</v>
      </c>
      <c r="I25" s="55">
        <f>+J25+K25</f>
        <v>71028</v>
      </c>
      <c r="J25" s="55">
        <f>+ROUND($B25*D25/1000,0)</f>
        <v>70190</v>
      </c>
      <c r="K25" s="55">
        <f>+L25+M25</f>
        <v>838</v>
      </c>
      <c r="L25" s="55">
        <f t="shared" si="2"/>
        <v>218</v>
      </c>
      <c r="M25" s="55">
        <f t="shared" si="2"/>
        <v>620</v>
      </c>
      <c r="N25" s="176">
        <f>+ROUND($B25*H25/1000,1)</f>
        <v>173.7</v>
      </c>
      <c r="O25" s="177"/>
      <c r="P25" s="4"/>
      <c r="Q25" s="4"/>
      <c r="R25" s="4"/>
      <c r="S25" s="198"/>
    </row>
    <row r="26" spans="1:19" s="3" customFormat="1" ht="24.75" thickBot="1">
      <c r="A26" s="64" t="s">
        <v>25</v>
      </c>
      <c r="B26" s="180">
        <v>298</v>
      </c>
      <c r="C26" s="55">
        <v>222527</v>
      </c>
      <c r="D26" s="55">
        <v>220668</v>
      </c>
      <c r="E26" s="55">
        <v>1859</v>
      </c>
      <c r="F26" s="174">
        <v>681</v>
      </c>
      <c r="G26" s="174">
        <v>1178</v>
      </c>
      <c r="H26" s="175">
        <v>705.62</v>
      </c>
      <c r="I26" s="55">
        <f>+J26+K26</f>
        <v>66313</v>
      </c>
      <c r="J26" s="55">
        <f>+ROUND($B26*D26/1000,0)</f>
        <v>65759</v>
      </c>
      <c r="K26" s="55">
        <f>+L26+M26</f>
        <v>554</v>
      </c>
      <c r="L26" s="55">
        <f t="shared" si="2"/>
        <v>203</v>
      </c>
      <c r="M26" s="55">
        <f t="shared" si="2"/>
        <v>351</v>
      </c>
      <c r="N26" s="176">
        <f>+ROUND($B26*H26/1000,1)</f>
        <v>210.3</v>
      </c>
      <c r="O26" s="177"/>
      <c r="P26" s="4"/>
      <c r="Q26" s="4"/>
      <c r="R26" s="4"/>
      <c r="S26" s="198"/>
    </row>
    <row r="27" spans="1:18" s="191" customFormat="1" ht="28.5" thickBot="1">
      <c r="A27" s="184" t="s">
        <v>28</v>
      </c>
      <c r="B27" s="185">
        <v>100907.5</v>
      </c>
      <c r="C27" s="80"/>
      <c r="D27" s="80"/>
      <c r="E27" s="80"/>
      <c r="F27" s="186"/>
      <c r="G27" s="186"/>
      <c r="H27" s="187"/>
      <c r="I27" s="80">
        <f>ROUND(SUM(I22:I26),0)</f>
        <v>4848351</v>
      </c>
      <c r="J27" s="80">
        <f>ROUND(SUM(J22:J26),0)</f>
        <v>4777824</v>
      </c>
      <c r="K27" s="80">
        <f>ROUND(SUM(K22:K26),0)</f>
        <v>70527</v>
      </c>
      <c r="L27" s="80">
        <f>ROUND(SUM(L22:L26),0)</f>
        <v>14593</v>
      </c>
      <c r="M27" s="80">
        <f>ROUND(SUM(M22:M26),0)</f>
        <v>55934</v>
      </c>
      <c r="N27" s="188">
        <f>ROUND(SUM(N22:N26),1)</f>
        <v>13744.8</v>
      </c>
      <c r="O27" s="189"/>
      <c r="P27" s="190"/>
      <c r="Q27" s="190"/>
      <c r="R27" s="190"/>
    </row>
    <row r="28" spans="1:18" s="3" customFormat="1" ht="24">
      <c r="A28" s="172" t="s">
        <v>21</v>
      </c>
      <c r="B28" s="193">
        <v>16476.5</v>
      </c>
      <c r="C28" s="55">
        <v>39858</v>
      </c>
      <c r="D28" s="55">
        <v>39510</v>
      </c>
      <c r="E28" s="55">
        <v>348</v>
      </c>
      <c r="F28" s="174">
        <v>120</v>
      </c>
      <c r="G28" s="174">
        <v>228</v>
      </c>
      <c r="H28" s="175">
        <v>138.481</v>
      </c>
      <c r="I28" s="55">
        <f>+J28+K28</f>
        <v>656721</v>
      </c>
      <c r="J28" s="55">
        <f>+ROUND($B28*D28/1000,0)</f>
        <v>650987</v>
      </c>
      <c r="K28" s="55">
        <f>+L28+M28</f>
        <v>5734</v>
      </c>
      <c r="L28" s="55">
        <f aca="true" t="shared" si="3" ref="L28:M32">+ROUND($B28*F28/1000,0)</f>
        <v>1977</v>
      </c>
      <c r="M28" s="55">
        <f t="shared" si="3"/>
        <v>3757</v>
      </c>
      <c r="N28" s="176">
        <f>+ROUND($B28*H28/1000,1)</f>
        <v>2281.7</v>
      </c>
      <c r="O28" s="177"/>
      <c r="P28" s="4"/>
      <c r="Q28" s="4"/>
      <c r="R28" s="4"/>
    </row>
    <row r="29" spans="1:18" s="3" customFormat="1" ht="24">
      <c r="A29" s="172" t="s">
        <v>22</v>
      </c>
      <c r="B29" s="178">
        <v>43892.75</v>
      </c>
      <c r="C29" s="55">
        <v>46747</v>
      </c>
      <c r="D29" s="55">
        <v>45999</v>
      </c>
      <c r="E29" s="55">
        <v>748</v>
      </c>
      <c r="F29" s="174">
        <v>140</v>
      </c>
      <c r="G29" s="174">
        <v>608</v>
      </c>
      <c r="H29" s="175">
        <v>127.285</v>
      </c>
      <c r="I29" s="55">
        <f>+J29+K29</f>
        <v>2051855</v>
      </c>
      <c r="J29" s="55">
        <f>+ROUND($B29*D29/1000,0)</f>
        <v>2019023</v>
      </c>
      <c r="K29" s="55">
        <f>+L29+M29</f>
        <v>32832</v>
      </c>
      <c r="L29" s="55">
        <f t="shared" si="3"/>
        <v>6145</v>
      </c>
      <c r="M29" s="55">
        <f t="shared" si="3"/>
        <v>26687</v>
      </c>
      <c r="N29" s="176">
        <f>+ROUND($B29*H29/1000,1)</f>
        <v>5586.9</v>
      </c>
      <c r="O29" s="177"/>
      <c r="P29" s="4"/>
      <c r="Q29" s="4"/>
      <c r="R29" s="4"/>
    </row>
    <row r="30" spans="1:18" s="3" customFormat="1" ht="24">
      <c r="A30" s="172" t="s">
        <v>23</v>
      </c>
      <c r="B30" s="178">
        <v>21771</v>
      </c>
      <c r="C30" s="55">
        <v>54495</v>
      </c>
      <c r="D30" s="55">
        <v>53638</v>
      </c>
      <c r="E30" s="55">
        <v>857</v>
      </c>
      <c r="F30" s="174">
        <v>165</v>
      </c>
      <c r="G30" s="174">
        <v>692</v>
      </c>
      <c r="H30" s="175">
        <v>145.913</v>
      </c>
      <c r="I30" s="55">
        <f>+J30+K30</f>
        <v>1186411</v>
      </c>
      <c r="J30" s="55">
        <f>+ROUND($B30*D30/1000,0)</f>
        <v>1167753</v>
      </c>
      <c r="K30" s="55">
        <f>+L30+M30</f>
        <v>18658</v>
      </c>
      <c r="L30" s="55">
        <f t="shared" si="3"/>
        <v>3592</v>
      </c>
      <c r="M30" s="55">
        <f t="shared" si="3"/>
        <v>15066</v>
      </c>
      <c r="N30" s="176">
        <f>+ROUND($B30*H30/1000,1)</f>
        <v>3176.7</v>
      </c>
      <c r="O30" s="177"/>
      <c r="P30" s="4"/>
      <c r="Q30" s="4"/>
      <c r="R30" s="4"/>
    </row>
    <row r="31" spans="1:18" s="3" customFormat="1" ht="24">
      <c r="A31" s="172" t="s">
        <v>24</v>
      </c>
      <c r="B31" s="178">
        <v>895</v>
      </c>
      <c r="C31" s="55">
        <v>47351</v>
      </c>
      <c r="D31" s="55">
        <v>46793</v>
      </c>
      <c r="E31" s="55">
        <v>558</v>
      </c>
      <c r="F31" s="174">
        <v>145</v>
      </c>
      <c r="G31" s="174">
        <v>413</v>
      </c>
      <c r="H31" s="175">
        <v>115.769</v>
      </c>
      <c r="I31" s="55">
        <f>+J31+K31</f>
        <v>42380</v>
      </c>
      <c r="J31" s="55">
        <f>+ROUND($B31*D31/1000,0)</f>
        <v>41880</v>
      </c>
      <c r="K31" s="55">
        <f>+L31+M31</f>
        <v>500</v>
      </c>
      <c r="L31" s="55">
        <f t="shared" si="3"/>
        <v>130</v>
      </c>
      <c r="M31" s="55">
        <f t="shared" si="3"/>
        <v>370</v>
      </c>
      <c r="N31" s="176">
        <f>+ROUND($B31*H31/1000,1)</f>
        <v>103.6</v>
      </c>
      <c r="O31" s="177"/>
      <c r="P31" s="4"/>
      <c r="Q31" s="4"/>
      <c r="R31" s="4"/>
    </row>
    <row r="32" spans="1:18" s="3" customFormat="1" ht="24.75" thickBot="1">
      <c r="A32" s="64" t="s">
        <v>25</v>
      </c>
      <c r="B32" s="180">
        <v>286</v>
      </c>
      <c r="C32" s="55">
        <v>222527</v>
      </c>
      <c r="D32" s="55">
        <v>220668</v>
      </c>
      <c r="E32" s="55">
        <v>1859</v>
      </c>
      <c r="F32" s="174">
        <v>681</v>
      </c>
      <c r="G32" s="174">
        <v>1178</v>
      </c>
      <c r="H32" s="175">
        <v>705.62</v>
      </c>
      <c r="I32" s="55">
        <f>+J32+K32</f>
        <v>63643</v>
      </c>
      <c r="J32" s="55">
        <f>+ROUND($B32*D32/1000,0)</f>
        <v>63111</v>
      </c>
      <c r="K32" s="55">
        <f>+L32+M32</f>
        <v>532</v>
      </c>
      <c r="L32" s="55">
        <f t="shared" si="3"/>
        <v>195</v>
      </c>
      <c r="M32" s="55">
        <f t="shared" si="3"/>
        <v>337</v>
      </c>
      <c r="N32" s="176">
        <f>+ROUND($B32*H32/1000,1)</f>
        <v>201.8</v>
      </c>
      <c r="O32" s="177"/>
      <c r="P32" s="4"/>
      <c r="Q32" s="4"/>
      <c r="R32" s="4"/>
    </row>
    <row r="33" spans="1:18" s="191" customFormat="1" ht="28.5" thickBot="1">
      <c r="A33" s="184" t="s">
        <v>29</v>
      </c>
      <c r="B33" s="185">
        <v>83321.25</v>
      </c>
      <c r="C33" s="80"/>
      <c r="D33" s="80"/>
      <c r="E33" s="80"/>
      <c r="F33" s="186"/>
      <c r="G33" s="186"/>
      <c r="H33" s="187"/>
      <c r="I33" s="80">
        <f>ROUND(SUM(I28:I32),0)</f>
        <v>4001010</v>
      </c>
      <c r="J33" s="80">
        <f>ROUND(SUM(J28:J32),0)</f>
        <v>3942754</v>
      </c>
      <c r="K33" s="80">
        <f>ROUND(SUM(K28:K32),0)</f>
        <v>58256</v>
      </c>
      <c r="L33" s="80">
        <f>ROUND(SUM(L28:L32),0)</f>
        <v>12039</v>
      </c>
      <c r="M33" s="80">
        <f>ROUND(SUM(M28:M32),0)</f>
        <v>46217</v>
      </c>
      <c r="N33" s="188">
        <f>ROUND(SUM(N28:N32),1)</f>
        <v>11350.7</v>
      </c>
      <c r="O33" s="189"/>
      <c r="P33" s="190"/>
      <c r="Q33" s="190"/>
      <c r="R33" s="190"/>
    </row>
    <row r="34" spans="1:18" s="3" customFormat="1" ht="24">
      <c r="A34" s="172" t="s">
        <v>21</v>
      </c>
      <c r="B34" s="193">
        <v>8498</v>
      </c>
      <c r="C34" s="55">
        <v>39858</v>
      </c>
      <c r="D34" s="55">
        <v>39510</v>
      </c>
      <c r="E34" s="55">
        <v>348</v>
      </c>
      <c r="F34" s="174">
        <v>120</v>
      </c>
      <c r="G34" s="174">
        <v>228</v>
      </c>
      <c r="H34" s="175">
        <v>138.481</v>
      </c>
      <c r="I34" s="55">
        <f>+J34+K34</f>
        <v>338714</v>
      </c>
      <c r="J34" s="55">
        <f>+ROUND($B34*D34/1000,0)</f>
        <v>335756</v>
      </c>
      <c r="K34" s="55">
        <f>+L34+M34</f>
        <v>2958</v>
      </c>
      <c r="L34" s="55">
        <f aca="true" t="shared" si="4" ref="L34:M38">+ROUND($B34*F34/1000,0)</f>
        <v>1020</v>
      </c>
      <c r="M34" s="55">
        <f t="shared" si="4"/>
        <v>1938</v>
      </c>
      <c r="N34" s="176">
        <f>+ROUND($B34*H34/1000,1)</f>
        <v>1176.8</v>
      </c>
      <c r="O34" s="177"/>
      <c r="P34" s="4"/>
      <c r="Q34" s="4"/>
      <c r="R34" s="4"/>
    </row>
    <row r="35" spans="1:18" s="3" customFormat="1" ht="24">
      <c r="A35" s="172" t="s">
        <v>22</v>
      </c>
      <c r="B35" s="178">
        <v>25295</v>
      </c>
      <c r="C35" s="55">
        <v>46747</v>
      </c>
      <c r="D35" s="55">
        <v>45999</v>
      </c>
      <c r="E35" s="55">
        <v>748</v>
      </c>
      <c r="F35" s="174">
        <v>140</v>
      </c>
      <c r="G35" s="174">
        <v>608</v>
      </c>
      <c r="H35" s="175">
        <v>127.285</v>
      </c>
      <c r="I35" s="55">
        <f>+J35+K35</f>
        <v>1182465</v>
      </c>
      <c r="J35" s="55">
        <f>+ROUND($B35*D35/1000,0)</f>
        <v>1163545</v>
      </c>
      <c r="K35" s="55">
        <f>+L35+M35</f>
        <v>18920</v>
      </c>
      <c r="L35" s="55">
        <f t="shared" si="4"/>
        <v>3541</v>
      </c>
      <c r="M35" s="55">
        <f t="shared" si="4"/>
        <v>15379</v>
      </c>
      <c r="N35" s="176">
        <f>+ROUND($B35*H35/1000,1)</f>
        <v>3219.7</v>
      </c>
      <c r="O35" s="177"/>
      <c r="P35" s="4"/>
      <c r="Q35" s="4"/>
      <c r="R35" s="4"/>
    </row>
    <row r="36" spans="1:18" s="3" customFormat="1" ht="24">
      <c r="A36" s="172" t="s">
        <v>23</v>
      </c>
      <c r="B36" s="178">
        <v>11560</v>
      </c>
      <c r="C36" s="55">
        <v>54495</v>
      </c>
      <c r="D36" s="55">
        <v>53638</v>
      </c>
      <c r="E36" s="55">
        <v>857</v>
      </c>
      <c r="F36" s="174">
        <v>165</v>
      </c>
      <c r="G36" s="174">
        <v>692</v>
      </c>
      <c r="H36" s="175">
        <v>145.913</v>
      </c>
      <c r="I36" s="55">
        <f>+J36+K36</f>
        <v>629962</v>
      </c>
      <c r="J36" s="55">
        <f>+ROUND($B36*D36/1000,0)</f>
        <v>620055</v>
      </c>
      <c r="K36" s="55">
        <f>+L36+M36</f>
        <v>9907</v>
      </c>
      <c r="L36" s="55">
        <f t="shared" si="4"/>
        <v>1907</v>
      </c>
      <c r="M36" s="55">
        <f t="shared" si="4"/>
        <v>8000</v>
      </c>
      <c r="N36" s="176">
        <f>+ROUND($B36*H36/1000,1)</f>
        <v>1686.8</v>
      </c>
      <c r="O36" s="177"/>
      <c r="P36" s="4"/>
      <c r="Q36" s="4"/>
      <c r="R36" s="4"/>
    </row>
    <row r="37" spans="1:18" s="3" customFormat="1" ht="24">
      <c r="A37" s="172" t="s">
        <v>24</v>
      </c>
      <c r="B37" s="178">
        <v>348</v>
      </c>
      <c r="C37" s="55">
        <v>47351</v>
      </c>
      <c r="D37" s="55">
        <v>46793</v>
      </c>
      <c r="E37" s="55">
        <v>558</v>
      </c>
      <c r="F37" s="174">
        <v>145</v>
      </c>
      <c r="G37" s="174">
        <v>413</v>
      </c>
      <c r="H37" s="175">
        <v>115.769</v>
      </c>
      <c r="I37" s="55">
        <f>+J37+K37</f>
        <v>16478</v>
      </c>
      <c r="J37" s="55">
        <f>+ROUND($B37*D37/1000,0)</f>
        <v>16284</v>
      </c>
      <c r="K37" s="55">
        <f>+L37+M37</f>
        <v>194</v>
      </c>
      <c r="L37" s="55">
        <f t="shared" si="4"/>
        <v>50</v>
      </c>
      <c r="M37" s="55">
        <f t="shared" si="4"/>
        <v>144</v>
      </c>
      <c r="N37" s="176">
        <f>+ROUND($B37*H37/1000,1)</f>
        <v>40.3</v>
      </c>
      <c r="O37" s="177"/>
      <c r="P37" s="4"/>
      <c r="Q37" s="4"/>
      <c r="R37" s="4"/>
    </row>
    <row r="38" spans="1:18" s="3" customFormat="1" ht="24.75" thickBot="1">
      <c r="A38" s="64" t="s">
        <v>25</v>
      </c>
      <c r="B38" s="180">
        <v>264</v>
      </c>
      <c r="C38" s="55">
        <v>222527</v>
      </c>
      <c r="D38" s="55">
        <v>220668</v>
      </c>
      <c r="E38" s="55">
        <v>1859</v>
      </c>
      <c r="F38" s="174">
        <v>681</v>
      </c>
      <c r="G38" s="174">
        <v>1178</v>
      </c>
      <c r="H38" s="175">
        <v>705.62</v>
      </c>
      <c r="I38" s="55">
        <f>+J38+K38</f>
        <v>58747</v>
      </c>
      <c r="J38" s="55">
        <f>+ROUND($B38*D38/1000,0)</f>
        <v>58256</v>
      </c>
      <c r="K38" s="55">
        <f>+L38+M38</f>
        <v>491</v>
      </c>
      <c r="L38" s="55">
        <f t="shared" si="4"/>
        <v>180</v>
      </c>
      <c r="M38" s="55">
        <f t="shared" si="4"/>
        <v>311</v>
      </c>
      <c r="N38" s="176">
        <f>+ROUND($B38*H38/1000,1)</f>
        <v>186.3</v>
      </c>
      <c r="O38" s="177"/>
      <c r="P38" s="4"/>
      <c r="Q38" s="4"/>
      <c r="R38" s="4"/>
    </row>
    <row r="39" spans="1:18" s="191" customFormat="1" ht="28.5" thickBot="1">
      <c r="A39" s="184" t="s">
        <v>30</v>
      </c>
      <c r="B39" s="185">
        <v>45965</v>
      </c>
      <c r="C39" s="80"/>
      <c r="D39" s="80"/>
      <c r="E39" s="80"/>
      <c r="F39" s="186"/>
      <c r="G39" s="186"/>
      <c r="H39" s="187"/>
      <c r="I39" s="80">
        <f>ROUND(SUM(I34:I38),0)</f>
        <v>2226366</v>
      </c>
      <c r="J39" s="80">
        <f>ROUND(SUM(J34:J38),0)</f>
        <v>2193896</v>
      </c>
      <c r="K39" s="80">
        <f>ROUND(SUM(K34:K38),0)</f>
        <v>32470</v>
      </c>
      <c r="L39" s="80">
        <f>ROUND(SUM(L34:L38),0)</f>
        <v>6698</v>
      </c>
      <c r="M39" s="80">
        <f>ROUND(SUM(M34:M38),0)</f>
        <v>25772</v>
      </c>
      <c r="N39" s="188">
        <f>ROUND(SUM(N34:N38),1)</f>
        <v>6309.9</v>
      </c>
      <c r="O39" s="189"/>
      <c r="P39" s="190"/>
      <c r="Q39" s="190"/>
      <c r="R39" s="190"/>
    </row>
    <row r="40" spans="1:18" s="3" customFormat="1" ht="24">
      <c r="A40" s="172" t="s">
        <v>21</v>
      </c>
      <c r="B40" s="193">
        <v>23258</v>
      </c>
      <c r="C40" s="55">
        <v>39858</v>
      </c>
      <c r="D40" s="55">
        <v>39510</v>
      </c>
      <c r="E40" s="55">
        <v>348</v>
      </c>
      <c r="F40" s="174">
        <v>120</v>
      </c>
      <c r="G40" s="174">
        <v>228</v>
      </c>
      <c r="H40" s="175">
        <v>138.481</v>
      </c>
      <c r="I40" s="55">
        <f>+J40+K40</f>
        <v>927018</v>
      </c>
      <c r="J40" s="55">
        <f>+ROUND($B40*D40/1000,0)</f>
        <v>918924</v>
      </c>
      <c r="K40" s="55">
        <f>+L40+M40</f>
        <v>8094</v>
      </c>
      <c r="L40" s="55">
        <f aca="true" t="shared" si="5" ref="L40:M44">+ROUND($B40*F40/1000,0)</f>
        <v>2791</v>
      </c>
      <c r="M40" s="55">
        <f t="shared" si="5"/>
        <v>5303</v>
      </c>
      <c r="N40" s="176">
        <f>+ROUND($B40*H40/1000,1)</f>
        <v>3220.8</v>
      </c>
      <c r="O40" s="177"/>
      <c r="P40" s="4"/>
      <c r="Q40" s="4"/>
      <c r="R40" s="4"/>
    </row>
    <row r="41" spans="1:18" s="3" customFormat="1" ht="24">
      <c r="A41" s="172" t="s">
        <v>22</v>
      </c>
      <c r="B41" s="178">
        <v>70914</v>
      </c>
      <c r="C41" s="55">
        <v>46747</v>
      </c>
      <c r="D41" s="55">
        <v>45999</v>
      </c>
      <c r="E41" s="55">
        <v>748</v>
      </c>
      <c r="F41" s="174">
        <v>140</v>
      </c>
      <c r="G41" s="174">
        <v>608</v>
      </c>
      <c r="H41" s="175">
        <v>127.285</v>
      </c>
      <c r="I41" s="55">
        <f>+J41+K41</f>
        <v>3315017</v>
      </c>
      <c r="J41" s="55">
        <f>+ROUND($B41*D41/1000,0)</f>
        <v>3261973</v>
      </c>
      <c r="K41" s="55">
        <f>+L41+M41</f>
        <v>53044</v>
      </c>
      <c r="L41" s="55">
        <f t="shared" si="5"/>
        <v>9928</v>
      </c>
      <c r="M41" s="55">
        <f t="shared" si="5"/>
        <v>43116</v>
      </c>
      <c r="N41" s="176">
        <f>+ROUND($B41*H41/1000,1)</f>
        <v>9026.3</v>
      </c>
      <c r="O41" s="177"/>
      <c r="P41" s="4"/>
      <c r="Q41" s="4"/>
      <c r="R41" s="4"/>
    </row>
    <row r="42" spans="1:18" s="3" customFormat="1" ht="24">
      <c r="A42" s="172" t="s">
        <v>23</v>
      </c>
      <c r="B42" s="178">
        <v>33230</v>
      </c>
      <c r="C42" s="55">
        <v>54495</v>
      </c>
      <c r="D42" s="55">
        <v>53638</v>
      </c>
      <c r="E42" s="55">
        <v>857</v>
      </c>
      <c r="F42" s="174">
        <v>165</v>
      </c>
      <c r="G42" s="174">
        <v>692</v>
      </c>
      <c r="H42" s="175">
        <v>145.913</v>
      </c>
      <c r="I42" s="55">
        <f>+J42+K42</f>
        <v>1810869</v>
      </c>
      <c r="J42" s="55">
        <f>+ROUND($B42*D42/1000,0)</f>
        <v>1782391</v>
      </c>
      <c r="K42" s="55">
        <f>+L42+M42</f>
        <v>28478</v>
      </c>
      <c r="L42" s="55">
        <f t="shared" si="5"/>
        <v>5483</v>
      </c>
      <c r="M42" s="55">
        <f t="shared" si="5"/>
        <v>22995</v>
      </c>
      <c r="N42" s="176">
        <f>+ROUND($B42*H42/1000,1)</f>
        <v>4848.7</v>
      </c>
      <c r="O42" s="177"/>
      <c r="P42" s="4"/>
      <c r="Q42" s="4"/>
      <c r="R42" s="4"/>
    </row>
    <row r="43" spans="1:18" s="3" customFormat="1" ht="24">
      <c r="A43" s="172" t="s">
        <v>24</v>
      </c>
      <c r="B43" s="178">
        <v>1258</v>
      </c>
      <c r="C43" s="55">
        <v>47351</v>
      </c>
      <c r="D43" s="55">
        <v>46793</v>
      </c>
      <c r="E43" s="55">
        <v>558</v>
      </c>
      <c r="F43" s="174">
        <v>145</v>
      </c>
      <c r="G43" s="174">
        <v>413</v>
      </c>
      <c r="H43" s="175">
        <v>115.769</v>
      </c>
      <c r="I43" s="55">
        <f>+J43+K43</f>
        <v>59568</v>
      </c>
      <c r="J43" s="55">
        <f>+ROUND($B43*D43/1000,0)</f>
        <v>58866</v>
      </c>
      <c r="K43" s="55">
        <f>+L43+M43</f>
        <v>702</v>
      </c>
      <c r="L43" s="55">
        <f t="shared" si="5"/>
        <v>182</v>
      </c>
      <c r="M43" s="55">
        <f t="shared" si="5"/>
        <v>520</v>
      </c>
      <c r="N43" s="176">
        <f>+ROUND($B43*H43/1000,1)</f>
        <v>145.6</v>
      </c>
      <c r="O43" s="177"/>
      <c r="P43" s="4"/>
      <c r="Q43" s="4"/>
      <c r="R43" s="4"/>
    </row>
    <row r="44" spans="1:18" s="3" customFormat="1" ht="24.75" thickBot="1">
      <c r="A44" s="64" t="s">
        <v>25</v>
      </c>
      <c r="B44" s="180">
        <v>804</v>
      </c>
      <c r="C44" s="55">
        <v>222527</v>
      </c>
      <c r="D44" s="55">
        <v>220668</v>
      </c>
      <c r="E44" s="55">
        <v>1859</v>
      </c>
      <c r="F44" s="174">
        <v>681</v>
      </c>
      <c r="G44" s="174">
        <v>1178</v>
      </c>
      <c r="H44" s="175">
        <v>705.62</v>
      </c>
      <c r="I44" s="55">
        <f>+J44+K44</f>
        <v>178912</v>
      </c>
      <c r="J44" s="55">
        <f>+ROUND($B44*D44/1000,0)</f>
        <v>177417</v>
      </c>
      <c r="K44" s="55">
        <f>+L44+M44</f>
        <v>1495</v>
      </c>
      <c r="L44" s="55">
        <f t="shared" si="5"/>
        <v>548</v>
      </c>
      <c r="M44" s="55">
        <f t="shared" si="5"/>
        <v>947</v>
      </c>
      <c r="N44" s="176">
        <f>+ROUND($B44*H44/1000,1)</f>
        <v>567.3</v>
      </c>
      <c r="O44" s="177"/>
      <c r="P44" s="4"/>
      <c r="Q44" s="4"/>
      <c r="R44" s="4"/>
    </row>
    <row r="45" spans="1:18" s="191" customFormat="1" ht="28.5" thickBot="1">
      <c r="A45" s="184" t="s">
        <v>31</v>
      </c>
      <c r="B45" s="185">
        <v>129464</v>
      </c>
      <c r="C45" s="80"/>
      <c r="D45" s="80"/>
      <c r="E45" s="80"/>
      <c r="F45" s="186"/>
      <c r="G45" s="186"/>
      <c r="H45" s="187"/>
      <c r="I45" s="80">
        <f>ROUND(SUM(I40:I44),0)</f>
        <v>6291384</v>
      </c>
      <c r="J45" s="80">
        <f>ROUND(SUM(J40:J44),0)</f>
        <v>6199571</v>
      </c>
      <c r="K45" s="80">
        <f>ROUND(SUM(K40:K44),0)</f>
        <v>91813</v>
      </c>
      <c r="L45" s="80">
        <f>ROUND(SUM(L40:L44),0)</f>
        <v>18932</v>
      </c>
      <c r="M45" s="80">
        <f>ROUND(SUM(M40:M44),0)</f>
        <v>72881</v>
      </c>
      <c r="N45" s="188">
        <f>ROUND(SUM(N40:N44),1)</f>
        <v>17808.7</v>
      </c>
      <c r="O45" s="189"/>
      <c r="P45" s="190"/>
      <c r="Q45" s="190"/>
      <c r="R45" s="190"/>
    </row>
    <row r="46" spans="1:18" s="3" customFormat="1" ht="24">
      <c r="A46" s="172" t="s">
        <v>21</v>
      </c>
      <c r="B46" s="193">
        <v>13335</v>
      </c>
      <c r="C46" s="55">
        <v>39858</v>
      </c>
      <c r="D46" s="55">
        <v>39510</v>
      </c>
      <c r="E46" s="55">
        <v>348</v>
      </c>
      <c r="F46" s="174">
        <v>120</v>
      </c>
      <c r="G46" s="174">
        <v>228</v>
      </c>
      <c r="H46" s="175">
        <v>138.481</v>
      </c>
      <c r="I46" s="55">
        <f>+J46+K46</f>
        <v>531506</v>
      </c>
      <c r="J46" s="55">
        <f>+ROUND($B46*D46/1000,0)</f>
        <v>526866</v>
      </c>
      <c r="K46" s="55">
        <f>+L46+M46</f>
        <v>4640</v>
      </c>
      <c r="L46" s="55">
        <f aca="true" t="shared" si="6" ref="L46:M50">+ROUND($B46*F46/1000,0)</f>
        <v>1600</v>
      </c>
      <c r="M46" s="55">
        <f t="shared" si="6"/>
        <v>3040</v>
      </c>
      <c r="N46" s="176">
        <f>+ROUND($B46*H46/1000,1)</f>
        <v>1846.6</v>
      </c>
      <c r="O46" s="177"/>
      <c r="P46" s="4"/>
      <c r="Q46" s="4"/>
      <c r="R46" s="4"/>
    </row>
    <row r="47" spans="1:18" s="3" customFormat="1" ht="24">
      <c r="A47" s="172" t="s">
        <v>22</v>
      </c>
      <c r="B47" s="178">
        <v>36351.75</v>
      </c>
      <c r="C47" s="55">
        <v>46747</v>
      </c>
      <c r="D47" s="55">
        <v>45999</v>
      </c>
      <c r="E47" s="55">
        <v>748</v>
      </c>
      <c r="F47" s="174">
        <v>140</v>
      </c>
      <c r="G47" s="174">
        <v>608</v>
      </c>
      <c r="H47" s="175">
        <v>127.285</v>
      </c>
      <c r="I47" s="55">
        <f>+J47+K47</f>
        <v>1699335</v>
      </c>
      <c r="J47" s="55">
        <f>+ROUND($B47*D47/1000,0)</f>
        <v>1672144</v>
      </c>
      <c r="K47" s="55">
        <f>+L47+M47</f>
        <v>27191</v>
      </c>
      <c r="L47" s="55">
        <f t="shared" si="6"/>
        <v>5089</v>
      </c>
      <c r="M47" s="55">
        <f t="shared" si="6"/>
        <v>22102</v>
      </c>
      <c r="N47" s="176">
        <f>+ROUND($B47*H47/1000,1)</f>
        <v>4627</v>
      </c>
      <c r="O47" s="177"/>
      <c r="P47" s="4"/>
      <c r="Q47" s="4"/>
      <c r="R47" s="4"/>
    </row>
    <row r="48" spans="1:18" s="3" customFormat="1" ht="24">
      <c r="A48" s="172" t="s">
        <v>23</v>
      </c>
      <c r="B48" s="178">
        <v>16253</v>
      </c>
      <c r="C48" s="55">
        <v>54495</v>
      </c>
      <c r="D48" s="55">
        <v>53638</v>
      </c>
      <c r="E48" s="55">
        <v>857</v>
      </c>
      <c r="F48" s="174">
        <v>165</v>
      </c>
      <c r="G48" s="174">
        <v>692</v>
      </c>
      <c r="H48" s="175">
        <v>145.913</v>
      </c>
      <c r="I48" s="55">
        <f>+J48+K48</f>
        <v>885707</v>
      </c>
      <c r="J48" s="55">
        <f>+ROUND($B48*D48/1000,0)</f>
        <v>871778</v>
      </c>
      <c r="K48" s="55">
        <f>+L48+M48</f>
        <v>13929</v>
      </c>
      <c r="L48" s="55">
        <f t="shared" si="6"/>
        <v>2682</v>
      </c>
      <c r="M48" s="55">
        <f t="shared" si="6"/>
        <v>11247</v>
      </c>
      <c r="N48" s="176">
        <f>+ROUND($B48*H48/1000,1)</f>
        <v>2371.5</v>
      </c>
      <c r="O48" s="177"/>
      <c r="P48" s="4"/>
      <c r="Q48" s="4"/>
      <c r="R48" s="4"/>
    </row>
    <row r="49" spans="1:18" s="3" customFormat="1" ht="24">
      <c r="A49" s="172" t="s">
        <v>24</v>
      </c>
      <c r="B49" s="178">
        <v>489</v>
      </c>
      <c r="C49" s="55">
        <v>47351</v>
      </c>
      <c r="D49" s="55">
        <v>46793</v>
      </c>
      <c r="E49" s="55">
        <v>558</v>
      </c>
      <c r="F49" s="174">
        <v>145</v>
      </c>
      <c r="G49" s="174">
        <v>413</v>
      </c>
      <c r="H49" s="175">
        <v>115.769</v>
      </c>
      <c r="I49" s="55">
        <f>+J49+K49</f>
        <v>23155</v>
      </c>
      <c r="J49" s="55">
        <f>+ROUND($B49*D49/1000,0)</f>
        <v>22882</v>
      </c>
      <c r="K49" s="55">
        <f>+L49+M49</f>
        <v>273</v>
      </c>
      <c r="L49" s="55">
        <f t="shared" si="6"/>
        <v>71</v>
      </c>
      <c r="M49" s="55">
        <f t="shared" si="6"/>
        <v>202</v>
      </c>
      <c r="N49" s="176">
        <f>+ROUND($B49*H49/1000,1)</f>
        <v>56.6</v>
      </c>
      <c r="O49" s="177"/>
      <c r="P49" s="4"/>
      <c r="Q49" s="4"/>
      <c r="R49" s="4"/>
    </row>
    <row r="50" spans="1:18" s="3" customFormat="1" ht="24.75" thickBot="1">
      <c r="A50" s="64" t="s">
        <v>25</v>
      </c>
      <c r="B50" s="180">
        <v>240</v>
      </c>
      <c r="C50" s="55">
        <v>222527</v>
      </c>
      <c r="D50" s="55">
        <v>220668</v>
      </c>
      <c r="E50" s="55">
        <v>1859</v>
      </c>
      <c r="F50" s="174">
        <v>681</v>
      </c>
      <c r="G50" s="174">
        <v>1178</v>
      </c>
      <c r="H50" s="175">
        <v>705.62</v>
      </c>
      <c r="I50" s="55">
        <f>+J50+K50</f>
        <v>53406</v>
      </c>
      <c r="J50" s="55">
        <f>+ROUND($B50*D50/1000,0)</f>
        <v>52960</v>
      </c>
      <c r="K50" s="55">
        <f>+L50+M50</f>
        <v>446</v>
      </c>
      <c r="L50" s="55">
        <f t="shared" si="6"/>
        <v>163</v>
      </c>
      <c r="M50" s="55">
        <f t="shared" si="6"/>
        <v>283</v>
      </c>
      <c r="N50" s="176">
        <f>+ROUND($B50*H50/1000,1)</f>
        <v>169.3</v>
      </c>
      <c r="O50" s="177"/>
      <c r="P50" s="4"/>
      <c r="Q50" s="4"/>
      <c r="R50" s="4"/>
    </row>
    <row r="51" spans="1:18" s="191" customFormat="1" ht="28.5" thickBot="1">
      <c r="A51" s="184" t="s">
        <v>32</v>
      </c>
      <c r="B51" s="185">
        <v>66668.75</v>
      </c>
      <c r="C51" s="80"/>
      <c r="D51" s="80"/>
      <c r="E51" s="80"/>
      <c r="F51" s="186"/>
      <c r="G51" s="186"/>
      <c r="H51" s="187"/>
      <c r="I51" s="80">
        <f>ROUND(SUM(I46:I50),0)</f>
        <v>3193109</v>
      </c>
      <c r="J51" s="80">
        <f>ROUND(SUM(J46:J50),0)</f>
        <v>3146630</v>
      </c>
      <c r="K51" s="80">
        <f>ROUND(SUM(K46:K50),0)</f>
        <v>46479</v>
      </c>
      <c r="L51" s="80">
        <f>ROUND(SUM(L46:L50),0)</f>
        <v>9605</v>
      </c>
      <c r="M51" s="80">
        <f>ROUND(SUM(M46:M50),0)</f>
        <v>36874</v>
      </c>
      <c r="N51" s="188">
        <f>ROUND(SUM(N46:N50),1)</f>
        <v>9071</v>
      </c>
      <c r="O51" s="189"/>
      <c r="P51" s="190"/>
      <c r="Q51" s="190"/>
      <c r="R51" s="190"/>
    </row>
    <row r="52" spans="1:18" s="3" customFormat="1" ht="24">
      <c r="A52" s="172" t="s">
        <v>21</v>
      </c>
      <c r="B52" s="193">
        <v>17459.5</v>
      </c>
      <c r="C52" s="55">
        <v>39858</v>
      </c>
      <c r="D52" s="55">
        <v>39510</v>
      </c>
      <c r="E52" s="55">
        <v>348</v>
      </c>
      <c r="F52" s="174">
        <v>120</v>
      </c>
      <c r="G52" s="174">
        <v>228</v>
      </c>
      <c r="H52" s="175">
        <v>138.481</v>
      </c>
      <c r="I52" s="55">
        <f>+J52+K52</f>
        <v>695901</v>
      </c>
      <c r="J52" s="55">
        <f>+ROUND($B52*D52/1000,0)</f>
        <v>689825</v>
      </c>
      <c r="K52" s="55">
        <f>+L52+M52</f>
        <v>6076</v>
      </c>
      <c r="L52" s="55">
        <f aca="true" t="shared" si="7" ref="L52:M56">+ROUND($B52*F52/1000,0)</f>
        <v>2095</v>
      </c>
      <c r="M52" s="55">
        <f t="shared" si="7"/>
        <v>3981</v>
      </c>
      <c r="N52" s="176">
        <f>+ROUND($B52*H52/1000,1)</f>
        <v>2417.8</v>
      </c>
      <c r="O52" s="177"/>
      <c r="P52" s="4"/>
      <c r="Q52" s="4"/>
      <c r="R52" s="4"/>
    </row>
    <row r="53" spans="1:18" s="3" customFormat="1" ht="24">
      <c r="A53" s="172" t="s">
        <v>22</v>
      </c>
      <c r="B53" s="178">
        <v>45186.75</v>
      </c>
      <c r="C53" s="55">
        <v>46747</v>
      </c>
      <c r="D53" s="55">
        <v>45999</v>
      </c>
      <c r="E53" s="55">
        <v>748</v>
      </c>
      <c r="F53" s="174">
        <v>140</v>
      </c>
      <c r="G53" s="174">
        <v>608</v>
      </c>
      <c r="H53" s="175">
        <v>127.285</v>
      </c>
      <c r="I53" s="55">
        <f>+J53+K53</f>
        <v>2112345</v>
      </c>
      <c r="J53" s="55">
        <f>+ROUND($B53*D53/1000,0)</f>
        <v>2078545</v>
      </c>
      <c r="K53" s="55">
        <f>+L53+M53</f>
        <v>33800</v>
      </c>
      <c r="L53" s="55">
        <f t="shared" si="7"/>
        <v>6326</v>
      </c>
      <c r="M53" s="55">
        <f t="shared" si="7"/>
        <v>27474</v>
      </c>
      <c r="N53" s="176">
        <f>+ROUND($B53*H53/1000,1)</f>
        <v>5751.6</v>
      </c>
      <c r="O53" s="177"/>
      <c r="P53" s="4"/>
      <c r="Q53" s="4"/>
      <c r="R53" s="4"/>
    </row>
    <row r="54" spans="1:18" s="3" customFormat="1" ht="24">
      <c r="A54" s="172" t="s">
        <v>23</v>
      </c>
      <c r="B54" s="178">
        <v>23447</v>
      </c>
      <c r="C54" s="55">
        <v>54495</v>
      </c>
      <c r="D54" s="55">
        <v>53638</v>
      </c>
      <c r="E54" s="55">
        <v>857</v>
      </c>
      <c r="F54" s="174">
        <v>165</v>
      </c>
      <c r="G54" s="174">
        <v>692</v>
      </c>
      <c r="H54" s="175">
        <v>145.913</v>
      </c>
      <c r="I54" s="55">
        <f>+J54+K54</f>
        <v>1277744</v>
      </c>
      <c r="J54" s="55">
        <f>+ROUND($B54*D54/1000,0)</f>
        <v>1257650</v>
      </c>
      <c r="K54" s="55">
        <f>+L54+M54</f>
        <v>20094</v>
      </c>
      <c r="L54" s="55">
        <f t="shared" si="7"/>
        <v>3869</v>
      </c>
      <c r="M54" s="55">
        <f t="shared" si="7"/>
        <v>16225</v>
      </c>
      <c r="N54" s="176">
        <f>+ROUND($B54*H54/1000,1)</f>
        <v>3421.2</v>
      </c>
      <c r="O54" s="177"/>
      <c r="P54" s="4"/>
      <c r="Q54" s="4"/>
      <c r="R54" s="4"/>
    </row>
    <row r="55" spans="1:18" s="3" customFormat="1" ht="24">
      <c r="A55" s="172" t="s">
        <v>24</v>
      </c>
      <c r="B55" s="178">
        <v>825</v>
      </c>
      <c r="C55" s="55">
        <v>47351</v>
      </c>
      <c r="D55" s="55">
        <v>46793</v>
      </c>
      <c r="E55" s="55">
        <v>558</v>
      </c>
      <c r="F55" s="174">
        <v>145</v>
      </c>
      <c r="G55" s="174">
        <v>413</v>
      </c>
      <c r="H55" s="175">
        <v>115.769</v>
      </c>
      <c r="I55" s="55">
        <f>+J55+K55</f>
        <v>39065</v>
      </c>
      <c r="J55" s="55">
        <f>+ROUND($B55*D55/1000,0)</f>
        <v>38604</v>
      </c>
      <c r="K55" s="55">
        <f>+L55+M55</f>
        <v>461</v>
      </c>
      <c r="L55" s="55">
        <f t="shared" si="7"/>
        <v>120</v>
      </c>
      <c r="M55" s="55">
        <f t="shared" si="7"/>
        <v>341</v>
      </c>
      <c r="N55" s="176">
        <f>+ROUND($B55*H55/1000,1)</f>
        <v>95.5</v>
      </c>
      <c r="O55" s="177"/>
      <c r="P55" s="4"/>
      <c r="Q55" s="4"/>
      <c r="R55" s="4"/>
    </row>
    <row r="56" spans="1:18" s="3" customFormat="1" ht="24.75" thickBot="1">
      <c r="A56" s="64" t="s">
        <v>25</v>
      </c>
      <c r="B56" s="180">
        <v>302</v>
      </c>
      <c r="C56" s="55">
        <v>222527</v>
      </c>
      <c r="D56" s="55">
        <v>220668</v>
      </c>
      <c r="E56" s="55">
        <v>1859</v>
      </c>
      <c r="F56" s="174">
        <v>681</v>
      </c>
      <c r="G56" s="174">
        <v>1178</v>
      </c>
      <c r="H56" s="175">
        <v>705.62</v>
      </c>
      <c r="I56" s="55">
        <f>+J56+K56</f>
        <v>67204</v>
      </c>
      <c r="J56" s="55">
        <f>+ROUND($B56*D56/1000,0)</f>
        <v>66642</v>
      </c>
      <c r="K56" s="55">
        <f>+L56+M56</f>
        <v>562</v>
      </c>
      <c r="L56" s="55">
        <f t="shared" si="7"/>
        <v>206</v>
      </c>
      <c r="M56" s="55">
        <f t="shared" si="7"/>
        <v>356</v>
      </c>
      <c r="N56" s="176">
        <f>+ROUND($B56*H56/1000,1)</f>
        <v>213.1</v>
      </c>
      <c r="O56" s="177"/>
      <c r="P56" s="4"/>
      <c r="Q56" s="4"/>
      <c r="R56" s="4"/>
    </row>
    <row r="57" spans="1:18" s="191" customFormat="1" ht="28.5" thickBot="1">
      <c r="A57" s="184" t="s">
        <v>33</v>
      </c>
      <c r="B57" s="185">
        <v>87220.25</v>
      </c>
      <c r="C57" s="80"/>
      <c r="D57" s="80"/>
      <c r="E57" s="80"/>
      <c r="F57" s="186"/>
      <c r="G57" s="186"/>
      <c r="H57" s="187"/>
      <c r="I57" s="80">
        <f>ROUND(SUM(I52:I56),0)</f>
        <v>4192259</v>
      </c>
      <c r="J57" s="80">
        <f>ROUND(SUM(J52:J56),0)</f>
        <v>4131266</v>
      </c>
      <c r="K57" s="80">
        <f>ROUND(SUM(K52:K56),0)</f>
        <v>60993</v>
      </c>
      <c r="L57" s="80">
        <f>ROUND(SUM(L52:L56),0)</f>
        <v>12616</v>
      </c>
      <c r="M57" s="80">
        <f>ROUND(SUM(M52:M56),0)</f>
        <v>48377</v>
      </c>
      <c r="N57" s="188">
        <f>ROUND(SUM(N52:N56),1)</f>
        <v>11899.2</v>
      </c>
      <c r="O57" s="189"/>
      <c r="P57" s="190"/>
      <c r="Q57" s="190"/>
      <c r="R57" s="190"/>
    </row>
    <row r="58" spans="1:18" s="3" customFormat="1" ht="24">
      <c r="A58" s="172" t="s">
        <v>21</v>
      </c>
      <c r="B58" s="193">
        <v>16554</v>
      </c>
      <c r="C58" s="55">
        <v>39858</v>
      </c>
      <c r="D58" s="55">
        <v>39510</v>
      </c>
      <c r="E58" s="55">
        <v>348</v>
      </c>
      <c r="F58" s="174">
        <v>120</v>
      </c>
      <c r="G58" s="174">
        <v>228</v>
      </c>
      <c r="H58" s="175">
        <v>138.481</v>
      </c>
      <c r="I58" s="55">
        <f>+J58+K58</f>
        <v>659809</v>
      </c>
      <c r="J58" s="55">
        <f>+ROUND($B58*D58/1000,0)</f>
        <v>654049</v>
      </c>
      <c r="K58" s="55">
        <f>+L58+M58</f>
        <v>5760</v>
      </c>
      <c r="L58" s="55">
        <f aca="true" t="shared" si="8" ref="L58:M62">+ROUND($B58*F58/1000,0)</f>
        <v>1986</v>
      </c>
      <c r="M58" s="55">
        <f t="shared" si="8"/>
        <v>3774</v>
      </c>
      <c r="N58" s="176">
        <f>+ROUND($B58*H58/1000,1)</f>
        <v>2292.4</v>
      </c>
      <c r="O58" s="177"/>
      <c r="P58" s="4"/>
      <c r="Q58" s="4"/>
      <c r="R58" s="4"/>
    </row>
    <row r="59" spans="1:18" s="3" customFormat="1" ht="24">
      <c r="A59" s="172" t="s">
        <v>22</v>
      </c>
      <c r="B59" s="178">
        <v>43127.75</v>
      </c>
      <c r="C59" s="55">
        <v>46747</v>
      </c>
      <c r="D59" s="55">
        <v>45999</v>
      </c>
      <c r="E59" s="55">
        <v>748</v>
      </c>
      <c r="F59" s="174">
        <v>140</v>
      </c>
      <c r="G59" s="174">
        <v>608</v>
      </c>
      <c r="H59" s="175">
        <v>127.285</v>
      </c>
      <c r="I59" s="55">
        <f>+J59+K59</f>
        <v>2016093</v>
      </c>
      <c r="J59" s="55">
        <f>+ROUND($B59*D59/1000,0)</f>
        <v>1983833</v>
      </c>
      <c r="K59" s="55">
        <f>+L59+M59</f>
        <v>32260</v>
      </c>
      <c r="L59" s="55">
        <f t="shared" si="8"/>
        <v>6038</v>
      </c>
      <c r="M59" s="55">
        <f t="shared" si="8"/>
        <v>26222</v>
      </c>
      <c r="N59" s="176">
        <f>+ROUND($B59*H59/1000,1)</f>
        <v>5489.5</v>
      </c>
      <c r="O59" s="177"/>
      <c r="P59" s="4"/>
      <c r="Q59" s="4"/>
      <c r="R59" s="4"/>
    </row>
    <row r="60" spans="1:18" s="3" customFormat="1" ht="24">
      <c r="A60" s="172" t="s">
        <v>23</v>
      </c>
      <c r="B60" s="178">
        <v>20788</v>
      </c>
      <c r="C60" s="55">
        <v>54495</v>
      </c>
      <c r="D60" s="55">
        <v>53638</v>
      </c>
      <c r="E60" s="55">
        <v>857</v>
      </c>
      <c r="F60" s="174">
        <v>165</v>
      </c>
      <c r="G60" s="174">
        <v>692</v>
      </c>
      <c r="H60" s="175">
        <v>145.913</v>
      </c>
      <c r="I60" s="55">
        <f>+J60+K60</f>
        <v>1132842</v>
      </c>
      <c r="J60" s="55">
        <f>+ROUND($B60*D60/1000,0)</f>
        <v>1115027</v>
      </c>
      <c r="K60" s="55">
        <f>+L60+M60</f>
        <v>17815</v>
      </c>
      <c r="L60" s="55">
        <f t="shared" si="8"/>
        <v>3430</v>
      </c>
      <c r="M60" s="55">
        <f t="shared" si="8"/>
        <v>14385</v>
      </c>
      <c r="N60" s="176">
        <f>+ROUND($B60*H60/1000,1)</f>
        <v>3033.2</v>
      </c>
      <c r="O60" s="177"/>
      <c r="P60" s="4"/>
      <c r="Q60" s="4"/>
      <c r="R60" s="4"/>
    </row>
    <row r="61" spans="1:18" s="3" customFormat="1" ht="24">
      <c r="A61" s="172" t="s">
        <v>24</v>
      </c>
      <c r="B61" s="178">
        <v>992</v>
      </c>
      <c r="C61" s="55">
        <v>47351</v>
      </c>
      <c r="D61" s="55">
        <v>46793</v>
      </c>
      <c r="E61" s="55">
        <v>558</v>
      </c>
      <c r="F61" s="174">
        <v>145</v>
      </c>
      <c r="G61" s="174">
        <v>413</v>
      </c>
      <c r="H61" s="175">
        <v>115.769</v>
      </c>
      <c r="I61" s="55">
        <f>+J61+K61</f>
        <v>46973</v>
      </c>
      <c r="J61" s="55">
        <f>+ROUND($B61*D61/1000,0)</f>
        <v>46419</v>
      </c>
      <c r="K61" s="55">
        <f>+L61+M61</f>
        <v>554</v>
      </c>
      <c r="L61" s="55">
        <f t="shared" si="8"/>
        <v>144</v>
      </c>
      <c r="M61" s="55">
        <f t="shared" si="8"/>
        <v>410</v>
      </c>
      <c r="N61" s="176">
        <f>+ROUND($B61*H61/1000,1)</f>
        <v>114.8</v>
      </c>
      <c r="O61" s="177"/>
      <c r="P61" s="4"/>
      <c r="Q61" s="4"/>
      <c r="R61" s="4"/>
    </row>
    <row r="62" spans="1:18" s="3" customFormat="1" ht="24.75" thickBot="1">
      <c r="A62" s="64" t="s">
        <v>25</v>
      </c>
      <c r="B62" s="180">
        <v>179</v>
      </c>
      <c r="C62" s="55">
        <v>222527</v>
      </c>
      <c r="D62" s="55">
        <v>220668</v>
      </c>
      <c r="E62" s="55">
        <v>1859</v>
      </c>
      <c r="F62" s="174">
        <v>681</v>
      </c>
      <c r="G62" s="174">
        <v>1178</v>
      </c>
      <c r="H62" s="175">
        <v>705.62</v>
      </c>
      <c r="I62" s="55">
        <f>+J62+K62</f>
        <v>39833</v>
      </c>
      <c r="J62" s="55">
        <f>+ROUND($B62*D62/1000,0)</f>
        <v>39500</v>
      </c>
      <c r="K62" s="55">
        <f>+L62+M62</f>
        <v>333</v>
      </c>
      <c r="L62" s="55">
        <f t="shared" si="8"/>
        <v>122</v>
      </c>
      <c r="M62" s="55">
        <f t="shared" si="8"/>
        <v>211</v>
      </c>
      <c r="N62" s="176">
        <f>+ROUND($B62*H62/1000,1)</f>
        <v>126.3</v>
      </c>
      <c r="O62" s="177"/>
      <c r="P62" s="4"/>
      <c r="Q62" s="4"/>
      <c r="R62" s="4"/>
    </row>
    <row r="63" spans="1:18" s="191" customFormat="1" ht="28.5" thickBot="1">
      <c r="A63" s="184" t="s">
        <v>34</v>
      </c>
      <c r="B63" s="185">
        <v>81640.75</v>
      </c>
      <c r="C63" s="80"/>
      <c r="D63" s="80"/>
      <c r="E63" s="80"/>
      <c r="F63" s="186"/>
      <c r="G63" s="186"/>
      <c r="H63" s="187"/>
      <c r="I63" s="80">
        <f>ROUND(SUM(I58:I62),0)</f>
        <v>3895550</v>
      </c>
      <c r="J63" s="80">
        <f>ROUND(SUM(J58:J62),0)</f>
        <v>3838828</v>
      </c>
      <c r="K63" s="80">
        <f>ROUND(SUM(K58:K62),0)</f>
        <v>56722</v>
      </c>
      <c r="L63" s="80">
        <f>ROUND(SUM(L58:L62),0)</f>
        <v>11720</v>
      </c>
      <c r="M63" s="80">
        <f>ROUND(SUM(M58:M62),0)</f>
        <v>45002</v>
      </c>
      <c r="N63" s="188">
        <f>ROUND(SUM(N58:N62),1)</f>
        <v>11056.2</v>
      </c>
      <c r="O63" s="189"/>
      <c r="P63" s="190"/>
      <c r="Q63" s="190"/>
      <c r="R63" s="190"/>
    </row>
    <row r="64" spans="1:18" s="3" customFormat="1" ht="24">
      <c r="A64" s="172" t="s">
        <v>21</v>
      </c>
      <c r="B64" s="193">
        <v>15612</v>
      </c>
      <c r="C64" s="55">
        <v>39858</v>
      </c>
      <c r="D64" s="55">
        <v>39510</v>
      </c>
      <c r="E64" s="55">
        <v>348</v>
      </c>
      <c r="F64" s="174">
        <v>120</v>
      </c>
      <c r="G64" s="174">
        <v>228</v>
      </c>
      <c r="H64" s="175">
        <v>138.481</v>
      </c>
      <c r="I64" s="55">
        <f>+J64+K64</f>
        <v>622263</v>
      </c>
      <c r="J64" s="55">
        <f>+ROUND($B64*D64/1000,0)</f>
        <v>616830</v>
      </c>
      <c r="K64" s="55">
        <f>+L64+M64</f>
        <v>5433</v>
      </c>
      <c r="L64" s="55">
        <f aca="true" t="shared" si="9" ref="L64:M68">+ROUND($B64*F64/1000,0)</f>
        <v>1873</v>
      </c>
      <c r="M64" s="55">
        <f t="shared" si="9"/>
        <v>3560</v>
      </c>
      <c r="N64" s="176">
        <f>+ROUND($B64*H64/1000,1)</f>
        <v>2162</v>
      </c>
      <c r="O64" s="177"/>
      <c r="P64" s="4"/>
      <c r="Q64" s="4"/>
      <c r="R64" s="4"/>
    </row>
    <row r="65" spans="1:18" s="3" customFormat="1" ht="24">
      <c r="A65" s="172" t="s">
        <v>22</v>
      </c>
      <c r="B65" s="178">
        <v>43504.25</v>
      </c>
      <c r="C65" s="55">
        <v>46747</v>
      </c>
      <c r="D65" s="55">
        <v>45999</v>
      </c>
      <c r="E65" s="55">
        <v>748</v>
      </c>
      <c r="F65" s="174">
        <v>140</v>
      </c>
      <c r="G65" s="174">
        <v>608</v>
      </c>
      <c r="H65" s="175">
        <v>127.285</v>
      </c>
      <c r="I65" s="55">
        <f>+J65+K65</f>
        <v>2033694</v>
      </c>
      <c r="J65" s="55">
        <f>+ROUND($B65*D65/1000,0)</f>
        <v>2001152</v>
      </c>
      <c r="K65" s="55">
        <f>+L65+M65</f>
        <v>32542</v>
      </c>
      <c r="L65" s="55">
        <f t="shared" si="9"/>
        <v>6091</v>
      </c>
      <c r="M65" s="55">
        <f t="shared" si="9"/>
        <v>26451</v>
      </c>
      <c r="N65" s="176">
        <f>+ROUND($B65*H65/1000,1)</f>
        <v>5537.4</v>
      </c>
      <c r="O65" s="177"/>
      <c r="P65" s="4"/>
      <c r="Q65" s="4"/>
      <c r="R65" s="4"/>
    </row>
    <row r="66" spans="1:18" s="3" customFormat="1" ht="24">
      <c r="A66" s="172" t="s">
        <v>23</v>
      </c>
      <c r="B66" s="178">
        <v>20913</v>
      </c>
      <c r="C66" s="55">
        <v>54495</v>
      </c>
      <c r="D66" s="55">
        <v>53638</v>
      </c>
      <c r="E66" s="55">
        <v>857</v>
      </c>
      <c r="F66" s="174">
        <v>165</v>
      </c>
      <c r="G66" s="174">
        <v>692</v>
      </c>
      <c r="H66" s="175">
        <v>145.913</v>
      </c>
      <c r="I66" s="55">
        <f>+J66+K66</f>
        <v>1139654</v>
      </c>
      <c r="J66" s="55">
        <f>+ROUND($B66*D66/1000,0)</f>
        <v>1121731</v>
      </c>
      <c r="K66" s="55">
        <f>+L66+M66</f>
        <v>17923</v>
      </c>
      <c r="L66" s="55">
        <f t="shared" si="9"/>
        <v>3451</v>
      </c>
      <c r="M66" s="55">
        <f t="shared" si="9"/>
        <v>14472</v>
      </c>
      <c r="N66" s="176">
        <f>+ROUND($B66*H66/1000,1)</f>
        <v>3051.5</v>
      </c>
      <c r="O66" s="177"/>
      <c r="P66" s="4"/>
      <c r="Q66" s="4"/>
      <c r="R66" s="4"/>
    </row>
    <row r="67" spans="1:18" s="3" customFormat="1" ht="24">
      <c r="A67" s="172" t="s">
        <v>24</v>
      </c>
      <c r="B67" s="178">
        <v>857</v>
      </c>
      <c r="C67" s="55">
        <v>47351</v>
      </c>
      <c r="D67" s="55">
        <v>46793</v>
      </c>
      <c r="E67" s="55">
        <v>558</v>
      </c>
      <c r="F67" s="174">
        <v>145</v>
      </c>
      <c r="G67" s="174">
        <v>413</v>
      </c>
      <c r="H67" s="175">
        <v>115.769</v>
      </c>
      <c r="I67" s="55">
        <f>+J67+K67</f>
        <v>40580</v>
      </c>
      <c r="J67" s="55">
        <f>+ROUND($B67*D67/1000,0)</f>
        <v>40102</v>
      </c>
      <c r="K67" s="55">
        <f>+L67+M67</f>
        <v>478</v>
      </c>
      <c r="L67" s="55">
        <f t="shared" si="9"/>
        <v>124</v>
      </c>
      <c r="M67" s="55">
        <f t="shared" si="9"/>
        <v>354</v>
      </c>
      <c r="N67" s="176">
        <f>+ROUND($B67*H67/1000,1)</f>
        <v>99.2</v>
      </c>
      <c r="O67" s="177"/>
      <c r="P67" s="4"/>
      <c r="Q67" s="4"/>
      <c r="R67" s="4"/>
    </row>
    <row r="68" spans="1:18" s="3" customFormat="1" ht="24.75" thickBot="1">
      <c r="A68" s="64" t="s">
        <v>25</v>
      </c>
      <c r="B68" s="180">
        <v>239</v>
      </c>
      <c r="C68" s="55">
        <v>222527</v>
      </c>
      <c r="D68" s="55">
        <v>220668</v>
      </c>
      <c r="E68" s="55">
        <v>1859</v>
      </c>
      <c r="F68" s="174">
        <v>681</v>
      </c>
      <c r="G68" s="174">
        <v>1178</v>
      </c>
      <c r="H68" s="175">
        <v>705.62</v>
      </c>
      <c r="I68" s="55">
        <f>+J68+K68</f>
        <v>53185</v>
      </c>
      <c r="J68" s="55">
        <f>+ROUND($B68*D68/1000,0)</f>
        <v>52740</v>
      </c>
      <c r="K68" s="55">
        <f>+L68+M68</f>
        <v>445</v>
      </c>
      <c r="L68" s="55">
        <f t="shared" si="9"/>
        <v>163</v>
      </c>
      <c r="M68" s="55">
        <f t="shared" si="9"/>
        <v>282</v>
      </c>
      <c r="N68" s="176">
        <f>+ROUND($B68*H68/1000,1)</f>
        <v>168.6</v>
      </c>
      <c r="O68" s="177"/>
      <c r="P68" s="4"/>
      <c r="Q68" s="4"/>
      <c r="R68" s="4"/>
    </row>
    <row r="69" spans="1:18" s="191" customFormat="1" ht="28.5" thickBot="1">
      <c r="A69" s="184" t="s">
        <v>35</v>
      </c>
      <c r="B69" s="185">
        <v>81125.25</v>
      </c>
      <c r="C69" s="80"/>
      <c r="D69" s="80"/>
      <c r="E69" s="80"/>
      <c r="F69" s="186"/>
      <c r="G69" s="186"/>
      <c r="H69" s="187"/>
      <c r="I69" s="80">
        <f>ROUND(SUM(I64:I68),0)</f>
        <v>3889376</v>
      </c>
      <c r="J69" s="80">
        <f>ROUND(SUM(J64:J68),0)</f>
        <v>3832555</v>
      </c>
      <c r="K69" s="80">
        <f>ROUND(SUM(K64:K68),0)</f>
        <v>56821</v>
      </c>
      <c r="L69" s="80">
        <f>ROUND(SUM(L64:L68),0)</f>
        <v>11702</v>
      </c>
      <c r="M69" s="80">
        <f>ROUND(SUM(M64:M68),0)</f>
        <v>45119</v>
      </c>
      <c r="N69" s="188">
        <f>ROUND(SUM(N64:N68),1)</f>
        <v>11018.7</v>
      </c>
      <c r="O69" s="189"/>
      <c r="P69" s="190"/>
      <c r="Q69" s="190"/>
      <c r="R69" s="190"/>
    </row>
    <row r="70" spans="1:18" s="3" customFormat="1" ht="24">
      <c r="A70" s="172" t="s">
        <v>21</v>
      </c>
      <c r="B70" s="193">
        <v>34038.5</v>
      </c>
      <c r="C70" s="55">
        <v>39858</v>
      </c>
      <c r="D70" s="55">
        <v>39510</v>
      </c>
      <c r="E70" s="55">
        <v>348</v>
      </c>
      <c r="F70" s="174">
        <v>120</v>
      </c>
      <c r="G70" s="174">
        <v>228</v>
      </c>
      <c r="H70" s="175">
        <v>138.481</v>
      </c>
      <c r="I70" s="55">
        <f>+J70+K70</f>
        <v>1356707</v>
      </c>
      <c r="J70" s="55">
        <f>+ROUND($B70*D70/1000,0)</f>
        <v>1344861</v>
      </c>
      <c r="K70" s="55">
        <f>+L70+M70</f>
        <v>11846</v>
      </c>
      <c r="L70" s="55">
        <f aca="true" t="shared" si="10" ref="L70:M74">+ROUND($B70*F70/1000,0)</f>
        <v>4085</v>
      </c>
      <c r="M70" s="55">
        <f t="shared" si="10"/>
        <v>7761</v>
      </c>
      <c r="N70" s="176">
        <f>+ROUND($B70*H70/1000,1)</f>
        <v>4713.7</v>
      </c>
      <c r="O70" s="177"/>
      <c r="P70" s="4"/>
      <c r="Q70" s="4"/>
      <c r="R70" s="4"/>
    </row>
    <row r="71" spans="1:18" s="3" customFormat="1" ht="24">
      <c r="A71" s="172" t="s">
        <v>22</v>
      </c>
      <c r="B71" s="178">
        <v>88835.75</v>
      </c>
      <c r="C71" s="55">
        <v>46747</v>
      </c>
      <c r="D71" s="55">
        <v>45999</v>
      </c>
      <c r="E71" s="55">
        <v>748</v>
      </c>
      <c r="F71" s="174">
        <v>140</v>
      </c>
      <c r="G71" s="174">
        <v>608</v>
      </c>
      <c r="H71" s="175">
        <v>127.285</v>
      </c>
      <c r="I71" s="55">
        <f>+J71+K71</f>
        <v>4152805</v>
      </c>
      <c r="J71" s="55">
        <f>+ROUND($B71*D71/1000,0)</f>
        <v>4086356</v>
      </c>
      <c r="K71" s="55">
        <f>+L71+M71</f>
        <v>66449</v>
      </c>
      <c r="L71" s="55">
        <f t="shared" si="10"/>
        <v>12437</v>
      </c>
      <c r="M71" s="55">
        <f t="shared" si="10"/>
        <v>54012</v>
      </c>
      <c r="N71" s="176">
        <f>+ROUND($B71*H71/1000,1)</f>
        <v>11307.5</v>
      </c>
      <c r="O71" s="177"/>
      <c r="P71" s="4"/>
      <c r="Q71" s="4"/>
      <c r="R71" s="4"/>
    </row>
    <row r="72" spans="1:18" s="3" customFormat="1" ht="24">
      <c r="A72" s="172" t="s">
        <v>23</v>
      </c>
      <c r="B72" s="178">
        <v>45881</v>
      </c>
      <c r="C72" s="55">
        <v>54495</v>
      </c>
      <c r="D72" s="55">
        <v>53638</v>
      </c>
      <c r="E72" s="55">
        <v>857</v>
      </c>
      <c r="F72" s="174">
        <v>165</v>
      </c>
      <c r="G72" s="174">
        <v>692</v>
      </c>
      <c r="H72" s="175">
        <v>145.913</v>
      </c>
      <c r="I72" s="55">
        <f>+J72+K72</f>
        <v>2500285</v>
      </c>
      <c r="J72" s="55">
        <f>+ROUND($B72*D72/1000,0)</f>
        <v>2460965</v>
      </c>
      <c r="K72" s="55">
        <f>+L72+M72</f>
        <v>39320</v>
      </c>
      <c r="L72" s="55">
        <f t="shared" si="10"/>
        <v>7570</v>
      </c>
      <c r="M72" s="55">
        <f t="shared" si="10"/>
        <v>31750</v>
      </c>
      <c r="N72" s="176">
        <f>+ROUND($B72*H72/1000,1)</f>
        <v>6694.6</v>
      </c>
      <c r="O72" s="177"/>
      <c r="P72" s="4"/>
      <c r="Q72" s="4"/>
      <c r="R72" s="4"/>
    </row>
    <row r="73" spans="1:18" s="3" customFormat="1" ht="24">
      <c r="A73" s="172" t="s">
        <v>24</v>
      </c>
      <c r="B73" s="178">
        <v>1985</v>
      </c>
      <c r="C73" s="55">
        <v>47351</v>
      </c>
      <c r="D73" s="55">
        <v>46793</v>
      </c>
      <c r="E73" s="55">
        <v>558</v>
      </c>
      <c r="F73" s="174">
        <v>145</v>
      </c>
      <c r="G73" s="174">
        <v>413</v>
      </c>
      <c r="H73" s="175">
        <v>115.769</v>
      </c>
      <c r="I73" s="55">
        <f>+J73+K73</f>
        <v>93992</v>
      </c>
      <c r="J73" s="55">
        <f>+ROUND($B73*D73/1000,0)</f>
        <v>92884</v>
      </c>
      <c r="K73" s="55">
        <f>+L73+M73</f>
        <v>1108</v>
      </c>
      <c r="L73" s="55">
        <f t="shared" si="10"/>
        <v>288</v>
      </c>
      <c r="M73" s="55">
        <f t="shared" si="10"/>
        <v>820</v>
      </c>
      <c r="N73" s="176">
        <f>+ROUND($B73*H73/1000,1)</f>
        <v>229.8</v>
      </c>
      <c r="O73" s="177"/>
      <c r="P73" s="4"/>
      <c r="Q73" s="4"/>
      <c r="R73" s="4"/>
    </row>
    <row r="74" spans="1:18" s="3" customFormat="1" ht="24.75" thickBot="1">
      <c r="A74" s="64" t="s">
        <v>25</v>
      </c>
      <c r="B74" s="180">
        <v>397</v>
      </c>
      <c r="C74" s="55">
        <v>222527</v>
      </c>
      <c r="D74" s="55">
        <v>220668</v>
      </c>
      <c r="E74" s="55">
        <v>1859</v>
      </c>
      <c r="F74" s="174">
        <v>681</v>
      </c>
      <c r="G74" s="174">
        <v>1178</v>
      </c>
      <c r="H74" s="175">
        <v>705.62</v>
      </c>
      <c r="I74" s="55">
        <f>+J74+K74</f>
        <v>88343</v>
      </c>
      <c r="J74" s="55">
        <f>+ROUND($B74*D74/1000,0)</f>
        <v>87605</v>
      </c>
      <c r="K74" s="55">
        <f>+L74+M74</f>
        <v>738</v>
      </c>
      <c r="L74" s="55">
        <f t="shared" si="10"/>
        <v>270</v>
      </c>
      <c r="M74" s="55">
        <f t="shared" si="10"/>
        <v>468</v>
      </c>
      <c r="N74" s="176">
        <f>+ROUND($B74*H74/1000,1)</f>
        <v>280.1</v>
      </c>
      <c r="O74" s="177"/>
      <c r="P74" s="4"/>
      <c r="Q74" s="4"/>
      <c r="R74" s="4"/>
    </row>
    <row r="75" spans="1:18" s="191" customFormat="1" ht="28.5" thickBot="1">
      <c r="A75" s="184" t="s">
        <v>36</v>
      </c>
      <c r="B75" s="185">
        <v>171137.25</v>
      </c>
      <c r="C75" s="80"/>
      <c r="D75" s="80"/>
      <c r="E75" s="80"/>
      <c r="F75" s="186"/>
      <c r="G75" s="186"/>
      <c r="H75" s="187"/>
      <c r="I75" s="80">
        <f>ROUND(SUM(I70:I74),0)</f>
        <v>8192132</v>
      </c>
      <c r="J75" s="80">
        <f>ROUND(SUM(J70:J74),0)</f>
        <v>8072671</v>
      </c>
      <c r="K75" s="80">
        <f>ROUND(SUM(K70:K74),0)</f>
        <v>119461</v>
      </c>
      <c r="L75" s="80">
        <f>ROUND(SUM(L70:L74),0)</f>
        <v>24650</v>
      </c>
      <c r="M75" s="80">
        <f>ROUND(SUM(M70:M74),0)</f>
        <v>94811</v>
      </c>
      <c r="N75" s="188">
        <f>ROUND(SUM(N70:N74),1)</f>
        <v>23225.7</v>
      </c>
      <c r="O75" s="189"/>
      <c r="P75" s="190"/>
      <c r="Q75" s="190"/>
      <c r="R75" s="190"/>
    </row>
    <row r="76" spans="1:18" s="3" customFormat="1" ht="24">
      <c r="A76" s="172" t="s">
        <v>21</v>
      </c>
      <c r="B76" s="193">
        <v>19517</v>
      </c>
      <c r="C76" s="55">
        <v>39858</v>
      </c>
      <c r="D76" s="55">
        <v>39510</v>
      </c>
      <c r="E76" s="55">
        <v>348</v>
      </c>
      <c r="F76" s="174">
        <v>120</v>
      </c>
      <c r="G76" s="174">
        <v>228</v>
      </c>
      <c r="H76" s="175">
        <v>138.481</v>
      </c>
      <c r="I76" s="55">
        <f>+J76+K76</f>
        <v>777909</v>
      </c>
      <c r="J76" s="55">
        <f>+ROUND($B76*D76/1000,0)</f>
        <v>771117</v>
      </c>
      <c r="K76" s="55">
        <f>+L76+M76</f>
        <v>6792</v>
      </c>
      <c r="L76" s="55">
        <f aca="true" t="shared" si="11" ref="L76:M80">+ROUND($B76*F76/1000,0)</f>
        <v>2342</v>
      </c>
      <c r="M76" s="55">
        <f t="shared" si="11"/>
        <v>4450</v>
      </c>
      <c r="N76" s="176">
        <f>+ROUND($B76*H76/1000,1)</f>
        <v>2702.7</v>
      </c>
      <c r="O76" s="177"/>
      <c r="P76" s="4"/>
      <c r="Q76" s="4"/>
      <c r="R76" s="4"/>
    </row>
    <row r="77" spans="1:18" s="3" customFormat="1" ht="24">
      <c r="A77" s="172" t="s">
        <v>22</v>
      </c>
      <c r="B77" s="178">
        <v>51632</v>
      </c>
      <c r="C77" s="55">
        <v>46747</v>
      </c>
      <c r="D77" s="55">
        <v>45999</v>
      </c>
      <c r="E77" s="55">
        <v>748</v>
      </c>
      <c r="F77" s="174">
        <v>140</v>
      </c>
      <c r="G77" s="174">
        <v>608</v>
      </c>
      <c r="H77" s="175">
        <v>127.285</v>
      </c>
      <c r="I77" s="55">
        <f>+J77+K77</f>
        <v>2413640</v>
      </c>
      <c r="J77" s="55">
        <f>+ROUND($B77*D77/1000,0)</f>
        <v>2375020</v>
      </c>
      <c r="K77" s="55">
        <f>+L77+M77</f>
        <v>38620</v>
      </c>
      <c r="L77" s="55">
        <f t="shared" si="11"/>
        <v>7228</v>
      </c>
      <c r="M77" s="55">
        <f t="shared" si="11"/>
        <v>31392</v>
      </c>
      <c r="N77" s="176">
        <f>+ROUND($B77*H77/1000,1)</f>
        <v>6572</v>
      </c>
      <c r="O77" s="177"/>
      <c r="P77" s="4"/>
      <c r="Q77" s="4"/>
      <c r="R77" s="4"/>
    </row>
    <row r="78" spans="1:18" s="3" customFormat="1" ht="24">
      <c r="A78" s="172" t="s">
        <v>23</v>
      </c>
      <c r="B78" s="178">
        <v>26850</v>
      </c>
      <c r="C78" s="55">
        <v>54495</v>
      </c>
      <c r="D78" s="55">
        <v>53638</v>
      </c>
      <c r="E78" s="55">
        <v>857</v>
      </c>
      <c r="F78" s="174">
        <v>165</v>
      </c>
      <c r="G78" s="174">
        <v>692</v>
      </c>
      <c r="H78" s="175">
        <v>145.913</v>
      </c>
      <c r="I78" s="55">
        <f>+J78+K78</f>
        <v>1463190</v>
      </c>
      <c r="J78" s="55">
        <f>+ROUND($B78*D78/1000,0)</f>
        <v>1440180</v>
      </c>
      <c r="K78" s="55">
        <f>+L78+M78</f>
        <v>23010</v>
      </c>
      <c r="L78" s="55">
        <f t="shared" si="11"/>
        <v>4430</v>
      </c>
      <c r="M78" s="55">
        <f t="shared" si="11"/>
        <v>18580</v>
      </c>
      <c r="N78" s="176">
        <f>+ROUND($B78*H78/1000,1)</f>
        <v>3917.8</v>
      </c>
      <c r="O78" s="177"/>
      <c r="P78" s="4"/>
      <c r="Q78" s="4"/>
      <c r="R78" s="4"/>
    </row>
    <row r="79" spans="1:18" s="3" customFormat="1" ht="24">
      <c r="A79" s="172" t="s">
        <v>24</v>
      </c>
      <c r="B79" s="178">
        <v>600</v>
      </c>
      <c r="C79" s="55">
        <v>47351</v>
      </c>
      <c r="D79" s="55">
        <v>46793</v>
      </c>
      <c r="E79" s="55">
        <v>558</v>
      </c>
      <c r="F79" s="174">
        <v>145</v>
      </c>
      <c r="G79" s="174">
        <v>413</v>
      </c>
      <c r="H79" s="175">
        <v>115.769</v>
      </c>
      <c r="I79" s="55">
        <f>+J79+K79</f>
        <v>28411</v>
      </c>
      <c r="J79" s="55">
        <f>+ROUND($B79*D79/1000,0)</f>
        <v>28076</v>
      </c>
      <c r="K79" s="55">
        <f>+L79+M79</f>
        <v>335</v>
      </c>
      <c r="L79" s="55">
        <f t="shared" si="11"/>
        <v>87</v>
      </c>
      <c r="M79" s="55">
        <f t="shared" si="11"/>
        <v>248</v>
      </c>
      <c r="N79" s="176">
        <f>+ROUND($B79*H79/1000,1)</f>
        <v>69.5</v>
      </c>
      <c r="O79" s="177"/>
      <c r="P79" s="4"/>
      <c r="Q79" s="4"/>
      <c r="R79" s="4"/>
    </row>
    <row r="80" spans="1:18" s="3" customFormat="1" ht="24.75" thickBot="1">
      <c r="A80" s="64" t="s">
        <v>25</v>
      </c>
      <c r="B80" s="180">
        <v>368</v>
      </c>
      <c r="C80" s="55">
        <v>222527</v>
      </c>
      <c r="D80" s="55">
        <v>220668</v>
      </c>
      <c r="E80" s="55">
        <v>1859</v>
      </c>
      <c r="F80" s="174">
        <v>681</v>
      </c>
      <c r="G80" s="174">
        <v>1178</v>
      </c>
      <c r="H80" s="175">
        <v>705.62</v>
      </c>
      <c r="I80" s="55">
        <f>+J80+K80</f>
        <v>81891</v>
      </c>
      <c r="J80" s="55">
        <f>+ROUND($B80*D80/1000,0)</f>
        <v>81206</v>
      </c>
      <c r="K80" s="55">
        <f>+L80+M80</f>
        <v>685</v>
      </c>
      <c r="L80" s="55">
        <f t="shared" si="11"/>
        <v>251</v>
      </c>
      <c r="M80" s="55">
        <f t="shared" si="11"/>
        <v>434</v>
      </c>
      <c r="N80" s="176">
        <f>+ROUND($B80*H80/1000,1)</f>
        <v>259.7</v>
      </c>
      <c r="O80" s="177"/>
      <c r="P80" s="4"/>
      <c r="Q80" s="4"/>
      <c r="R80" s="4"/>
    </row>
    <row r="81" spans="1:18" s="191" customFormat="1" ht="28.5" thickBot="1">
      <c r="A81" s="184" t="s">
        <v>37</v>
      </c>
      <c r="B81" s="185">
        <v>98967</v>
      </c>
      <c r="C81" s="80"/>
      <c r="D81" s="80"/>
      <c r="E81" s="80"/>
      <c r="F81" s="186"/>
      <c r="G81" s="186"/>
      <c r="H81" s="187"/>
      <c r="I81" s="80">
        <f>ROUND(SUM(I76:I80),0)</f>
        <v>4765041</v>
      </c>
      <c r="J81" s="80">
        <f>ROUND(SUM(J76:J80),0)</f>
        <v>4695599</v>
      </c>
      <c r="K81" s="80">
        <f>ROUND(SUM(K76:K80),0)</f>
        <v>69442</v>
      </c>
      <c r="L81" s="80">
        <f>ROUND(SUM(L76:L80),0)</f>
        <v>14338</v>
      </c>
      <c r="M81" s="80">
        <f>ROUND(SUM(M76:M80),0)</f>
        <v>55104</v>
      </c>
      <c r="N81" s="188">
        <f>ROUND(SUM(N76:N80),1)</f>
        <v>13521.7</v>
      </c>
      <c r="O81" s="189"/>
      <c r="P81" s="190"/>
      <c r="Q81" s="190"/>
      <c r="R81" s="190"/>
    </row>
    <row r="82" spans="1:18" s="3" customFormat="1" ht="24">
      <c r="A82" s="172" t="s">
        <v>21</v>
      </c>
      <c r="B82" s="193">
        <v>17964.5</v>
      </c>
      <c r="C82" s="55">
        <v>39858</v>
      </c>
      <c r="D82" s="55">
        <v>39510</v>
      </c>
      <c r="E82" s="55">
        <v>348</v>
      </c>
      <c r="F82" s="174">
        <v>120</v>
      </c>
      <c r="G82" s="174">
        <v>228</v>
      </c>
      <c r="H82" s="175">
        <v>138.481</v>
      </c>
      <c r="I82" s="55">
        <f>+J82+K82</f>
        <v>716029</v>
      </c>
      <c r="J82" s="55">
        <f>+ROUND($B82*D82/1000,0)</f>
        <v>709777</v>
      </c>
      <c r="K82" s="55">
        <f>+L82+M82</f>
        <v>6252</v>
      </c>
      <c r="L82" s="55">
        <f aca="true" t="shared" si="12" ref="L82:M86">+ROUND($B82*F82/1000,0)</f>
        <v>2156</v>
      </c>
      <c r="M82" s="55">
        <f t="shared" si="12"/>
        <v>4096</v>
      </c>
      <c r="N82" s="176">
        <f>+ROUND($B82*H82/1000,1)</f>
        <v>2487.7</v>
      </c>
      <c r="O82" s="177"/>
      <c r="P82" s="4"/>
      <c r="Q82" s="4"/>
      <c r="R82" s="4"/>
    </row>
    <row r="83" spans="1:18" s="3" customFormat="1" ht="24">
      <c r="A83" s="172" t="s">
        <v>22</v>
      </c>
      <c r="B83" s="178">
        <v>47403</v>
      </c>
      <c r="C83" s="55">
        <v>46747</v>
      </c>
      <c r="D83" s="55">
        <v>45999</v>
      </c>
      <c r="E83" s="55">
        <v>748</v>
      </c>
      <c r="F83" s="174">
        <v>140</v>
      </c>
      <c r="G83" s="174">
        <v>608</v>
      </c>
      <c r="H83" s="175">
        <v>127.285</v>
      </c>
      <c r="I83" s="55">
        <f>+J83+K83</f>
        <v>2215948</v>
      </c>
      <c r="J83" s="55">
        <f>+ROUND($B83*D83/1000,0)</f>
        <v>2180491</v>
      </c>
      <c r="K83" s="55">
        <f>+L83+M83</f>
        <v>35457</v>
      </c>
      <c r="L83" s="55">
        <f t="shared" si="12"/>
        <v>6636</v>
      </c>
      <c r="M83" s="55">
        <f t="shared" si="12"/>
        <v>28821</v>
      </c>
      <c r="N83" s="176">
        <f>+ROUND($B83*H83/1000,1)</f>
        <v>6033.7</v>
      </c>
      <c r="O83" s="177"/>
      <c r="P83" s="4"/>
      <c r="Q83" s="4"/>
      <c r="R83" s="4"/>
    </row>
    <row r="84" spans="1:18" s="3" customFormat="1" ht="24">
      <c r="A84" s="172" t="s">
        <v>23</v>
      </c>
      <c r="B84" s="178">
        <v>25351</v>
      </c>
      <c r="C84" s="55">
        <v>54495</v>
      </c>
      <c r="D84" s="55">
        <v>53638</v>
      </c>
      <c r="E84" s="55">
        <v>857</v>
      </c>
      <c r="F84" s="174">
        <v>165</v>
      </c>
      <c r="G84" s="174">
        <v>692</v>
      </c>
      <c r="H84" s="175">
        <v>145.913</v>
      </c>
      <c r="I84" s="55">
        <f>+J84+K84</f>
        <v>1381503</v>
      </c>
      <c r="J84" s="55">
        <f>+ROUND($B84*D84/1000,0)</f>
        <v>1359777</v>
      </c>
      <c r="K84" s="55">
        <f>+L84+M84</f>
        <v>21726</v>
      </c>
      <c r="L84" s="55">
        <f t="shared" si="12"/>
        <v>4183</v>
      </c>
      <c r="M84" s="55">
        <f t="shared" si="12"/>
        <v>17543</v>
      </c>
      <c r="N84" s="176">
        <f>+ROUND($B84*H84/1000,1)</f>
        <v>3699</v>
      </c>
      <c r="O84" s="177"/>
      <c r="P84" s="4"/>
      <c r="Q84" s="4"/>
      <c r="R84" s="4"/>
    </row>
    <row r="85" spans="1:18" s="3" customFormat="1" ht="24">
      <c r="A85" s="172" t="s">
        <v>24</v>
      </c>
      <c r="B85" s="178">
        <v>832</v>
      </c>
      <c r="C85" s="55">
        <v>47351</v>
      </c>
      <c r="D85" s="55">
        <v>46793</v>
      </c>
      <c r="E85" s="55">
        <v>558</v>
      </c>
      <c r="F85" s="174">
        <v>145</v>
      </c>
      <c r="G85" s="174">
        <v>413</v>
      </c>
      <c r="H85" s="175">
        <v>115.769</v>
      </c>
      <c r="I85" s="55">
        <f>+J85+K85</f>
        <v>39397</v>
      </c>
      <c r="J85" s="55">
        <f>+ROUND($B85*D85/1000,0)</f>
        <v>38932</v>
      </c>
      <c r="K85" s="55">
        <f>+L85+M85</f>
        <v>465</v>
      </c>
      <c r="L85" s="55">
        <f t="shared" si="12"/>
        <v>121</v>
      </c>
      <c r="M85" s="55">
        <f t="shared" si="12"/>
        <v>344</v>
      </c>
      <c r="N85" s="176">
        <f>+ROUND($B85*H85/1000,1)</f>
        <v>96.3</v>
      </c>
      <c r="O85" s="177"/>
      <c r="P85" s="4"/>
      <c r="Q85" s="4"/>
      <c r="R85" s="4"/>
    </row>
    <row r="86" spans="1:18" s="3" customFormat="1" ht="24.75" thickBot="1">
      <c r="A86" s="64" t="s">
        <v>25</v>
      </c>
      <c r="B86" s="180">
        <v>294</v>
      </c>
      <c r="C86" s="55">
        <v>222527</v>
      </c>
      <c r="D86" s="55">
        <v>220668</v>
      </c>
      <c r="E86" s="55">
        <v>1859</v>
      </c>
      <c r="F86" s="174">
        <v>681</v>
      </c>
      <c r="G86" s="174">
        <v>1178</v>
      </c>
      <c r="H86" s="175">
        <v>705.62</v>
      </c>
      <c r="I86" s="55">
        <f>+J86+K86</f>
        <v>65422</v>
      </c>
      <c r="J86" s="55">
        <f>+ROUND($B86*D86/1000,0)</f>
        <v>64876</v>
      </c>
      <c r="K86" s="55">
        <f>+L86+M86</f>
        <v>546</v>
      </c>
      <c r="L86" s="55">
        <f t="shared" si="12"/>
        <v>200</v>
      </c>
      <c r="M86" s="55">
        <f t="shared" si="12"/>
        <v>346</v>
      </c>
      <c r="N86" s="176">
        <f>+ROUND($B86*H86/1000,1)</f>
        <v>207.5</v>
      </c>
      <c r="O86" s="177"/>
      <c r="P86" s="4"/>
      <c r="Q86" s="4"/>
      <c r="R86" s="4"/>
    </row>
    <row r="87" spans="1:18" s="191" customFormat="1" ht="28.5" thickBot="1">
      <c r="A87" s="184" t="s">
        <v>64</v>
      </c>
      <c r="B87" s="185">
        <v>91844.5</v>
      </c>
      <c r="C87" s="80"/>
      <c r="D87" s="80"/>
      <c r="E87" s="80"/>
      <c r="F87" s="186"/>
      <c r="G87" s="186"/>
      <c r="H87" s="187"/>
      <c r="I87" s="80">
        <f>ROUND(SUM(I82:I86),0)</f>
        <v>4418299</v>
      </c>
      <c r="J87" s="80">
        <f>ROUND(SUM(J82:J86),0)</f>
        <v>4353853</v>
      </c>
      <c r="K87" s="80">
        <f>ROUND(SUM(K82:K86),0)</f>
        <v>64446</v>
      </c>
      <c r="L87" s="80">
        <f>ROUND(SUM(L82:L86),0)</f>
        <v>13296</v>
      </c>
      <c r="M87" s="80">
        <f>ROUND(SUM(M82:M86),0)</f>
        <v>51150</v>
      </c>
      <c r="N87" s="188">
        <f>ROUND(SUM(N82:N86),1)</f>
        <v>12524.2</v>
      </c>
      <c r="O87" s="189"/>
      <c r="P87" s="190"/>
      <c r="Q87" s="190"/>
      <c r="R87" s="190"/>
    </row>
    <row r="88" spans="1:18" s="3" customFormat="1" ht="24">
      <c r="A88" s="172" t="s">
        <v>21</v>
      </c>
      <c r="B88" s="193">
        <v>35455.5</v>
      </c>
      <c r="C88" s="55">
        <v>39858</v>
      </c>
      <c r="D88" s="55">
        <v>39510</v>
      </c>
      <c r="E88" s="55">
        <v>348</v>
      </c>
      <c r="F88" s="174">
        <v>120</v>
      </c>
      <c r="G88" s="174">
        <v>228</v>
      </c>
      <c r="H88" s="175">
        <v>138.481</v>
      </c>
      <c r="I88" s="55">
        <f>+J88+K88</f>
        <v>1413186</v>
      </c>
      <c r="J88" s="55">
        <f>+ROUND($B88*D88/1000,0)</f>
        <v>1400847</v>
      </c>
      <c r="K88" s="55">
        <f>+L88+M88</f>
        <v>12339</v>
      </c>
      <c r="L88" s="55">
        <f aca="true" t="shared" si="13" ref="L88:M92">+ROUND($B88*F88/1000,0)</f>
        <v>4255</v>
      </c>
      <c r="M88" s="55">
        <f t="shared" si="13"/>
        <v>8084</v>
      </c>
      <c r="N88" s="176">
        <f>+ROUND($B88*H88/1000,1)</f>
        <v>4909.9</v>
      </c>
      <c r="O88" s="177"/>
      <c r="P88" s="4"/>
      <c r="Q88" s="4"/>
      <c r="R88" s="4"/>
    </row>
    <row r="89" spans="1:18" s="3" customFormat="1" ht="24">
      <c r="A89" s="172" t="s">
        <v>22</v>
      </c>
      <c r="B89" s="178">
        <v>101903.25</v>
      </c>
      <c r="C89" s="55">
        <v>46747</v>
      </c>
      <c r="D89" s="55">
        <v>45999</v>
      </c>
      <c r="E89" s="55">
        <v>748</v>
      </c>
      <c r="F89" s="174">
        <v>140</v>
      </c>
      <c r="G89" s="174">
        <v>608</v>
      </c>
      <c r="H89" s="175">
        <v>127.285</v>
      </c>
      <c r="I89" s="55">
        <f>+J89+K89</f>
        <v>4763671</v>
      </c>
      <c r="J89" s="55">
        <f>+ROUND($B89*D89/1000,0)</f>
        <v>4687448</v>
      </c>
      <c r="K89" s="55">
        <f>+L89+M89</f>
        <v>76223</v>
      </c>
      <c r="L89" s="55">
        <f t="shared" si="13"/>
        <v>14266</v>
      </c>
      <c r="M89" s="55">
        <f t="shared" si="13"/>
        <v>61957</v>
      </c>
      <c r="N89" s="176">
        <f>+ROUND($B89*H89/1000,1)</f>
        <v>12970.8</v>
      </c>
      <c r="O89" s="177"/>
      <c r="P89" s="4"/>
      <c r="Q89" s="4"/>
      <c r="R89" s="4"/>
    </row>
    <row r="90" spans="1:18" s="3" customFormat="1" ht="24">
      <c r="A90" s="172" t="s">
        <v>23</v>
      </c>
      <c r="B90" s="178">
        <v>50184</v>
      </c>
      <c r="C90" s="55">
        <v>54495</v>
      </c>
      <c r="D90" s="55">
        <v>53638</v>
      </c>
      <c r="E90" s="55">
        <v>857</v>
      </c>
      <c r="F90" s="174">
        <v>165</v>
      </c>
      <c r="G90" s="174">
        <v>692</v>
      </c>
      <c r="H90" s="175">
        <v>145.913</v>
      </c>
      <c r="I90" s="55">
        <f>+J90+K90</f>
        <v>2734776</v>
      </c>
      <c r="J90" s="55">
        <f>+ROUND($B90*D90/1000,0)</f>
        <v>2691769</v>
      </c>
      <c r="K90" s="55">
        <f>+L90+M90</f>
        <v>43007</v>
      </c>
      <c r="L90" s="55">
        <f t="shared" si="13"/>
        <v>8280</v>
      </c>
      <c r="M90" s="55">
        <f t="shared" si="13"/>
        <v>34727</v>
      </c>
      <c r="N90" s="176">
        <f>+ROUND($B90*H90/1000,1)</f>
        <v>7322.5</v>
      </c>
      <c r="O90" s="177"/>
      <c r="P90" s="4"/>
      <c r="Q90" s="4"/>
      <c r="R90" s="4"/>
    </row>
    <row r="91" spans="1:18" s="3" customFormat="1" ht="24">
      <c r="A91" s="172" t="s">
        <v>24</v>
      </c>
      <c r="B91" s="178">
        <v>948</v>
      </c>
      <c r="C91" s="55">
        <v>47351</v>
      </c>
      <c r="D91" s="55">
        <v>46793</v>
      </c>
      <c r="E91" s="55">
        <v>558</v>
      </c>
      <c r="F91" s="174">
        <v>145</v>
      </c>
      <c r="G91" s="174">
        <v>413</v>
      </c>
      <c r="H91" s="175">
        <v>115.769</v>
      </c>
      <c r="I91" s="55">
        <f>+J91+K91</f>
        <v>44889</v>
      </c>
      <c r="J91" s="55">
        <f>+ROUND($B91*D91/1000,0)</f>
        <v>44360</v>
      </c>
      <c r="K91" s="55">
        <f>+L91+M91</f>
        <v>529</v>
      </c>
      <c r="L91" s="55">
        <f t="shared" si="13"/>
        <v>137</v>
      </c>
      <c r="M91" s="55">
        <f t="shared" si="13"/>
        <v>392</v>
      </c>
      <c r="N91" s="176">
        <f>+ROUND($B91*H91/1000,1)</f>
        <v>109.7</v>
      </c>
      <c r="O91" s="177"/>
      <c r="P91" s="4"/>
      <c r="Q91" s="4"/>
      <c r="R91" s="4"/>
    </row>
    <row r="92" spans="1:18" s="3" customFormat="1" ht="24.75" thickBot="1">
      <c r="A92" s="64" t="s">
        <v>25</v>
      </c>
      <c r="B92" s="180">
        <v>687</v>
      </c>
      <c r="C92" s="55">
        <v>222527</v>
      </c>
      <c r="D92" s="55">
        <v>220668</v>
      </c>
      <c r="E92" s="55">
        <v>1859</v>
      </c>
      <c r="F92" s="174">
        <v>681</v>
      </c>
      <c r="G92" s="174">
        <v>1178</v>
      </c>
      <c r="H92" s="175">
        <v>705.62</v>
      </c>
      <c r="I92" s="55">
        <f>+J92+K92</f>
        <v>152876</v>
      </c>
      <c r="J92" s="55">
        <f>+ROUND($B92*D92/1000,0)</f>
        <v>151599</v>
      </c>
      <c r="K92" s="55">
        <f>+L92+M92</f>
        <v>1277</v>
      </c>
      <c r="L92" s="55">
        <f t="shared" si="13"/>
        <v>468</v>
      </c>
      <c r="M92" s="55">
        <f t="shared" si="13"/>
        <v>809</v>
      </c>
      <c r="N92" s="176">
        <f>+ROUND($B92*H92/1000,1)</f>
        <v>484.8</v>
      </c>
      <c r="O92" s="177"/>
      <c r="P92" s="4"/>
      <c r="Q92" s="4"/>
      <c r="R92" s="4"/>
    </row>
    <row r="93" spans="1:18" s="191" customFormat="1" ht="28.5" thickBot="1">
      <c r="A93" s="184" t="s">
        <v>39</v>
      </c>
      <c r="B93" s="185">
        <v>189177.75</v>
      </c>
      <c r="C93" s="80"/>
      <c r="D93" s="80"/>
      <c r="E93" s="80"/>
      <c r="F93" s="186"/>
      <c r="G93" s="186"/>
      <c r="H93" s="187"/>
      <c r="I93" s="80">
        <f>ROUND(SUM(I88:I92),0)</f>
        <v>9109398</v>
      </c>
      <c r="J93" s="80">
        <f>ROUND(SUM(J88:J92),0)</f>
        <v>8976023</v>
      </c>
      <c r="K93" s="80">
        <f>ROUND(SUM(K88:K92),0)</f>
        <v>133375</v>
      </c>
      <c r="L93" s="80">
        <f>ROUND(SUM(L88:L92),0)</f>
        <v>27406</v>
      </c>
      <c r="M93" s="80">
        <f>ROUND(SUM(M88:M92),0)</f>
        <v>105969</v>
      </c>
      <c r="N93" s="188">
        <f>ROUND(SUM(N88:N92),1)</f>
        <v>25797.7</v>
      </c>
      <c r="O93" s="189"/>
      <c r="P93" s="190"/>
      <c r="Q93" s="190"/>
      <c r="R93" s="190"/>
    </row>
    <row r="94" spans="1:18" s="3" customFormat="1" ht="24">
      <c r="A94" s="172" t="s">
        <v>21</v>
      </c>
      <c r="B94" s="193">
        <v>307260</v>
      </c>
      <c r="C94" s="55">
        <v>39858</v>
      </c>
      <c r="D94" s="55">
        <v>39510</v>
      </c>
      <c r="E94" s="55">
        <v>348</v>
      </c>
      <c r="F94" s="174">
        <v>120</v>
      </c>
      <c r="G94" s="174">
        <v>228</v>
      </c>
      <c r="H94" s="175">
        <v>138.481</v>
      </c>
      <c r="I94" s="55">
        <f>+J94+K94</f>
        <v>12246773</v>
      </c>
      <c r="J94" s="55">
        <f aca="true" t="shared" si="14" ref="J94:N98">+J88+J82+J76+J70+J64+J58+J52+J46+J40+J34+J28+J22+J16+J10</f>
        <v>12139844</v>
      </c>
      <c r="K94" s="55">
        <f t="shared" si="14"/>
        <v>106929</v>
      </c>
      <c r="L94" s="55">
        <f t="shared" si="14"/>
        <v>36872</v>
      </c>
      <c r="M94" s="55">
        <f t="shared" si="14"/>
        <v>70057</v>
      </c>
      <c r="N94" s="176">
        <f t="shared" si="14"/>
        <v>42549.6</v>
      </c>
      <c r="O94" s="177"/>
      <c r="P94" s="4"/>
      <c r="Q94" s="4"/>
      <c r="R94" s="4"/>
    </row>
    <row r="95" spans="1:18" s="3" customFormat="1" ht="24">
      <c r="A95" s="172" t="s">
        <v>22</v>
      </c>
      <c r="B95" s="178">
        <v>824881.5</v>
      </c>
      <c r="C95" s="55">
        <v>46747</v>
      </c>
      <c r="D95" s="55">
        <v>45999</v>
      </c>
      <c r="E95" s="55">
        <v>748</v>
      </c>
      <c r="F95" s="174">
        <v>140</v>
      </c>
      <c r="G95" s="174">
        <v>608</v>
      </c>
      <c r="H95" s="175">
        <v>127.285</v>
      </c>
      <c r="I95" s="55">
        <f>+J95+K95</f>
        <v>38560735</v>
      </c>
      <c r="J95" s="55">
        <f t="shared" si="14"/>
        <v>37943725</v>
      </c>
      <c r="K95" s="55">
        <f t="shared" si="14"/>
        <v>617010</v>
      </c>
      <c r="L95" s="55">
        <f t="shared" si="14"/>
        <v>115481</v>
      </c>
      <c r="M95" s="55">
        <f t="shared" si="14"/>
        <v>501529</v>
      </c>
      <c r="N95" s="176">
        <f t="shared" si="14"/>
        <v>104995.09999999999</v>
      </c>
      <c r="O95" s="177"/>
      <c r="P95" s="4"/>
      <c r="Q95" s="4"/>
      <c r="R95" s="4"/>
    </row>
    <row r="96" spans="1:18" s="3" customFormat="1" ht="24">
      <c r="A96" s="172" t="s">
        <v>23</v>
      </c>
      <c r="B96" s="178">
        <v>404804</v>
      </c>
      <c r="C96" s="55">
        <v>54495</v>
      </c>
      <c r="D96" s="55">
        <v>53638</v>
      </c>
      <c r="E96" s="55">
        <v>857</v>
      </c>
      <c r="F96" s="174">
        <v>165</v>
      </c>
      <c r="G96" s="174">
        <v>692</v>
      </c>
      <c r="H96" s="175">
        <v>145.913</v>
      </c>
      <c r="I96" s="55">
        <f>+J96+K96</f>
        <v>22059793</v>
      </c>
      <c r="J96" s="55">
        <f t="shared" si="14"/>
        <v>21712876</v>
      </c>
      <c r="K96" s="55">
        <f t="shared" si="14"/>
        <v>346917</v>
      </c>
      <c r="L96" s="55">
        <f t="shared" si="14"/>
        <v>66792</v>
      </c>
      <c r="M96" s="55">
        <f t="shared" si="14"/>
        <v>280125</v>
      </c>
      <c r="N96" s="176">
        <f t="shared" si="14"/>
        <v>59066.2</v>
      </c>
      <c r="O96" s="177"/>
      <c r="P96" s="4"/>
      <c r="Q96" s="4"/>
      <c r="R96" s="4"/>
    </row>
    <row r="97" spans="1:18" s="3" customFormat="1" ht="24">
      <c r="A97" s="172" t="s">
        <v>24</v>
      </c>
      <c r="B97" s="178">
        <v>15160</v>
      </c>
      <c r="C97" s="55">
        <v>47351</v>
      </c>
      <c r="D97" s="55">
        <v>46793</v>
      </c>
      <c r="E97" s="55">
        <v>558</v>
      </c>
      <c r="F97" s="174">
        <v>145</v>
      </c>
      <c r="G97" s="174">
        <v>413</v>
      </c>
      <c r="H97" s="175">
        <v>115.769</v>
      </c>
      <c r="I97" s="55">
        <f>+J97+K97</f>
        <v>717848</v>
      </c>
      <c r="J97" s="55">
        <f t="shared" si="14"/>
        <v>709384</v>
      </c>
      <c r="K97" s="55">
        <f t="shared" si="14"/>
        <v>8464</v>
      </c>
      <c r="L97" s="55">
        <f t="shared" si="14"/>
        <v>2199</v>
      </c>
      <c r="M97" s="55">
        <f t="shared" si="14"/>
        <v>6265</v>
      </c>
      <c r="N97" s="176">
        <f t="shared" si="14"/>
        <v>1754.9</v>
      </c>
      <c r="O97" s="177"/>
      <c r="P97" s="4"/>
      <c r="Q97" s="4"/>
      <c r="R97" s="4"/>
    </row>
    <row r="98" spans="1:18" s="3" customFormat="1" ht="24.75" thickBot="1">
      <c r="A98" s="64" t="s">
        <v>25</v>
      </c>
      <c r="B98" s="180">
        <v>4982</v>
      </c>
      <c r="C98" s="55">
        <v>222527</v>
      </c>
      <c r="D98" s="55">
        <v>220668</v>
      </c>
      <c r="E98" s="55">
        <v>1859</v>
      </c>
      <c r="F98" s="174">
        <v>681</v>
      </c>
      <c r="G98" s="174">
        <v>1178</v>
      </c>
      <c r="H98" s="175">
        <v>705.62</v>
      </c>
      <c r="I98" s="55">
        <f>+J98+K98</f>
        <v>1108631</v>
      </c>
      <c r="J98" s="55">
        <f t="shared" si="14"/>
        <v>1099368</v>
      </c>
      <c r="K98" s="55">
        <f t="shared" si="14"/>
        <v>9263</v>
      </c>
      <c r="L98" s="55">
        <f t="shared" si="14"/>
        <v>3393</v>
      </c>
      <c r="M98" s="55">
        <f t="shared" si="14"/>
        <v>5870</v>
      </c>
      <c r="N98" s="176">
        <f t="shared" si="14"/>
        <v>3515.4000000000005</v>
      </c>
      <c r="O98" s="177"/>
      <c r="P98" s="4"/>
      <c r="Q98" s="4"/>
      <c r="R98" s="4"/>
    </row>
    <row r="99" spans="1:18" s="191" customFormat="1" ht="28.5" thickBot="1">
      <c r="A99" s="184" t="s">
        <v>65</v>
      </c>
      <c r="B99" s="185">
        <v>1557087.5</v>
      </c>
      <c r="C99" s="80"/>
      <c r="D99" s="80"/>
      <c r="E99" s="80"/>
      <c r="F99" s="186"/>
      <c r="G99" s="186"/>
      <c r="H99" s="187"/>
      <c r="I99" s="80">
        <f>ROUND(SUM(I94:I98),0)</f>
        <v>74693780</v>
      </c>
      <c r="J99" s="80">
        <f>ROUND(SUM(J94:J98),0)</f>
        <v>73605197</v>
      </c>
      <c r="K99" s="80">
        <f>ROUND(SUM(K94:K98),0)</f>
        <v>1088583</v>
      </c>
      <c r="L99" s="80">
        <f>ROUND(SUM(L94:L98),0)</f>
        <v>224737</v>
      </c>
      <c r="M99" s="80">
        <f>ROUND(SUM(M94:M98),0)</f>
        <v>863846</v>
      </c>
      <c r="N99" s="188">
        <f>ROUND(SUM(N94:N98),1)</f>
        <v>211881.2</v>
      </c>
      <c r="O99" s="189"/>
      <c r="P99" s="190"/>
      <c r="Q99" s="190"/>
      <c r="R99" s="190"/>
    </row>
    <row r="100" spans="9:14" ht="12.75">
      <c r="I100" s="124"/>
      <c r="J100" s="124"/>
      <c r="K100" s="124"/>
      <c r="L100" s="124"/>
      <c r="M100" s="124"/>
      <c r="N100" s="199"/>
    </row>
    <row r="101" spans="9:18" s="200" customFormat="1" ht="12.75" hidden="1">
      <c r="I101" s="201"/>
      <c r="J101" s="201"/>
      <c r="K101" s="201"/>
      <c r="L101" s="201"/>
      <c r="M101" s="201"/>
      <c r="N101" s="201"/>
      <c r="O101" s="202"/>
      <c r="P101" s="203"/>
      <c r="Q101" s="203"/>
      <c r="R101" s="203"/>
    </row>
    <row r="102" spans="9:18" s="200" customFormat="1" ht="21" hidden="1">
      <c r="I102" s="204">
        <f>+I99</f>
        <v>74693780</v>
      </c>
      <c r="J102" s="204">
        <f>+J99</f>
        <v>73605197</v>
      </c>
      <c r="K102" s="204">
        <f>+K99</f>
        <v>1088583</v>
      </c>
      <c r="L102" s="204">
        <f>+L99+M99</f>
        <v>1088583</v>
      </c>
      <c r="M102" s="204">
        <f>+N99</f>
        <v>211881.2</v>
      </c>
      <c r="N102" s="205"/>
      <c r="O102" s="202"/>
      <c r="P102" s="203"/>
      <c r="Q102" s="203"/>
      <c r="R102" s="203"/>
    </row>
    <row r="103" spans="2:18" s="200" customFormat="1" ht="21">
      <c r="B103" s="206"/>
      <c r="C103" s="207"/>
      <c r="I103" s="204"/>
      <c r="J103" s="204"/>
      <c r="K103" s="204"/>
      <c r="L103" s="204"/>
      <c r="M103" s="204"/>
      <c r="N103" s="205"/>
      <c r="O103" s="202"/>
      <c r="P103" s="203"/>
      <c r="Q103" s="203"/>
      <c r="R103" s="203"/>
    </row>
    <row r="104" spans="2:18" s="200" customFormat="1" ht="21">
      <c r="B104" s="111"/>
      <c r="C104" s="207"/>
      <c r="I104" s="204"/>
      <c r="J104" s="204"/>
      <c r="K104" s="204"/>
      <c r="L104" s="208"/>
      <c r="M104" s="204"/>
      <c r="N104" s="205"/>
      <c r="O104" s="202"/>
      <c r="P104" s="203"/>
      <c r="Q104" s="203"/>
      <c r="R104" s="203"/>
    </row>
    <row r="105" spans="2:18" s="200" customFormat="1" ht="21">
      <c r="B105" s="111"/>
      <c r="C105" s="209"/>
      <c r="I105" s="204"/>
      <c r="J105" s="204"/>
      <c r="K105" s="204"/>
      <c r="L105" s="204"/>
      <c r="M105" s="204"/>
      <c r="N105" s="205"/>
      <c r="O105" s="202"/>
      <c r="P105" s="203"/>
      <c r="Q105" s="203"/>
      <c r="R105" s="203"/>
    </row>
    <row r="106" spans="2:18" s="200" customFormat="1" ht="21">
      <c r="B106" s="210"/>
      <c r="C106" s="211"/>
      <c r="I106" s="204"/>
      <c r="J106" s="204"/>
      <c r="K106" s="204"/>
      <c r="L106" s="204"/>
      <c r="M106" s="204"/>
      <c r="N106" s="205"/>
      <c r="O106" s="202"/>
      <c r="P106" s="203"/>
      <c r="Q106" s="203"/>
      <c r="R106" s="203"/>
    </row>
    <row r="107" spans="2:18" s="200" customFormat="1" ht="21">
      <c r="B107" s="210"/>
      <c r="C107" s="211"/>
      <c r="I107" s="204"/>
      <c r="J107" s="204"/>
      <c r="K107" s="204"/>
      <c r="L107" s="204"/>
      <c r="M107" s="204"/>
      <c r="N107" s="205"/>
      <c r="O107" s="202"/>
      <c r="P107" s="203"/>
      <c r="Q107" s="203"/>
      <c r="R107" s="203"/>
    </row>
    <row r="108" spans="2:18" s="200" customFormat="1" ht="15">
      <c r="B108" s="210"/>
      <c r="C108" s="211"/>
      <c r="I108" s="212"/>
      <c r="J108" s="213"/>
      <c r="K108" s="213"/>
      <c r="L108" s="213"/>
      <c r="M108" s="213"/>
      <c r="N108" s="213"/>
      <c r="O108" s="202"/>
      <c r="P108" s="203"/>
      <c r="Q108" s="203"/>
      <c r="R108" s="203"/>
    </row>
    <row r="109" spans="2:18" s="200" customFormat="1" ht="21">
      <c r="B109" s="210"/>
      <c r="C109" s="211"/>
      <c r="I109" s="208"/>
      <c r="J109" s="208"/>
      <c r="K109" s="208"/>
      <c r="L109" s="208"/>
      <c r="M109" s="208"/>
      <c r="N109" s="208"/>
      <c r="O109" s="202"/>
      <c r="P109" s="203"/>
      <c r="Q109" s="203"/>
      <c r="R109" s="203"/>
    </row>
    <row r="110" spans="2:14" ht="38.25" customHeight="1">
      <c r="B110" s="214"/>
      <c r="C110" s="215"/>
      <c r="I110" s="208"/>
      <c r="J110" s="208"/>
      <c r="K110" s="208"/>
      <c r="L110" s="208"/>
      <c r="M110" s="208"/>
      <c r="N110" s="208"/>
    </row>
    <row r="111" spans="9:14" ht="21">
      <c r="I111" s="208"/>
      <c r="J111" s="208"/>
      <c r="K111" s="208"/>
      <c r="L111" s="208"/>
      <c r="M111" s="208"/>
      <c r="N111" s="208"/>
    </row>
    <row r="112" spans="9:14" ht="21">
      <c r="I112" s="208"/>
      <c r="J112" s="208"/>
      <c r="K112" s="208"/>
      <c r="L112" s="208"/>
      <c r="M112" s="208"/>
      <c r="N112" s="208"/>
    </row>
    <row r="113" spans="9:14" ht="21">
      <c r="I113" s="208"/>
      <c r="J113" s="208"/>
      <c r="K113" s="208"/>
      <c r="L113" s="208"/>
      <c r="M113" s="208"/>
      <c r="N113" s="208"/>
    </row>
    <row r="114" spans="9:14" ht="21">
      <c r="I114" s="208"/>
      <c r="J114" s="208"/>
      <c r="K114" s="208"/>
      <c r="L114" s="208"/>
      <c r="M114" s="208"/>
      <c r="N114" s="208"/>
    </row>
  </sheetData>
  <sheetProtection password="C630" sheet="1"/>
  <mergeCells count="5">
    <mergeCell ref="C6:H6"/>
    <mergeCell ref="I6:N6"/>
    <mergeCell ref="F7:G7"/>
    <mergeCell ref="L7:M7"/>
    <mergeCell ref="S7:T7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00390625" style="6" customWidth="1"/>
    <col min="2" max="2" width="21.8515625" style="6" customWidth="1"/>
    <col min="3" max="3" width="12.8515625" style="6" customWidth="1"/>
    <col min="4" max="4" width="13.00390625" style="6" customWidth="1"/>
    <col min="5" max="5" width="12.8515625" style="6" customWidth="1"/>
    <col min="6" max="6" width="10.421875" style="6" customWidth="1"/>
    <col min="7" max="7" width="13.28125" style="6" customWidth="1"/>
    <col min="8" max="9" width="11.28125" style="6" customWidth="1"/>
    <col min="10" max="10" width="10.28125" style="6" customWidth="1"/>
    <col min="11" max="11" width="11.421875" style="6" customWidth="1"/>
    <col min="12" max="14" width="8.8515625" style="6" customWidth="1"/>
    <col min="15" max="15" width="20.140625" style="6" bestFit="1" customWidth="1"/>
    <col min="16" max="16" width="11.28125" style="6" bestFit="1" customWidth="1"/>
    <col min="17" max="17" width="8.8515625" style="6" customWidth="1"/>
    <col min="18" max="18" width="12.7109375" style="6" bestFit="1" customWidth="1"/>
    <col min="19" max="16384" width="8.8515625" style="6" customWidth="1"/>
  </cols>
  <sheetData>
    <row r="1" spans="1:11" ht="22.5">
      <c r="A1" s="216" t="s">
        <v>66</v>
      </c>
      <c r="K1" s="264" t="s">
        <v>67</v>
      </c>
    </row>
    <row r="2" ht="15">
      <c r="A2" s="217" t="s">
        <v>1</v>
      </c>
    </row>
    <row r="3" spans="1:10" ht="15" customHeight="1">
      <c r="A3" s="218"/>
      <c r="I3" s="219"/>
      <c r="J3" s="219"/>
    </row>
    <row r="4" spans="1:11" ht="18.75">
      <c r="A4" s="310" t="s">
        <v>68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22.5" customHeight="1" thickBot="1">
      <c r="A5" s="220"/>
      <c r="B5" s="220"/>
      <c r="C5" s="220"/>
      <c r="D5" s="220"/>
      <c r="E5" s="220"/>
      <c r="F5" s="220"/>
      <c r="G5" s="220"/>
      <c r="H5" s="220"/>
      <c r="I5" s="265" t="s">
        <v>69</v>
      </c>
      <c r="K5" s="220"/>
    </row>
    <row r="6" spans="1:11" ht="15.75" thickBot="1">
      <c r="A6" s="221"/>
      <c r="B6" s="222"/>
      <c r="C6" s="223" t="s">
        <v>70</v>
      </c>
      <c r="D6" s="224"/>
      <c r="E6" s="224"/>
      <c r="F6" s="224"/>
      <c r="G6" s="223" t="s">
        <v>71</v>
      </c>
      <c r="H6" s="224"/>
      <c r="I6" s="225"/>
      <c r="J6" s="225"/>
      <c r="K6" s="226" t="s">
        <v>72</v>
      </c>
    </row>
    <row r="7" spans="1:18" ht="15.75" thickBot="1">
      <c r="A7" s="227"/>
      <c r="B7" s="228" t="s">
        <v>9</v>
      </c>
      <c r="C7" s="229" t="s">
        <v>45</v>
      </c>
      <c r="D7" s="230" t="s">
        <v>73</v>
      </c>
      <c r="E7" s="223" t="s">
        <v>48</v>
      </c>
      <c r="F7" s="225"/>
      <c r="G7" s="231" t="s">
        <v>74</v>
      </c>
      <c r="H7" s="230" t="s">
        <v>75</v>
      </c>
      <c r="I7" s="230" t="s">
        <v>47</v>
      </c>
      <c r="J7" s="232" t="s">
        <v>48</v>
      </c>
      <c r="K7" s="230" t="s">
        <v>76</v>
      </c>
      <c r="O7" s="233"/>
      <c r="P7" s="229"/>
      <c r="Q7" s="229"/>
      <c r="R7" s="234"/>
    </row>
    <row r="8" spans="1:18" ht="15.75" thickBot="1">
      <c r="A8" s="227"/>
      <c r="B8" s="228"/>
      <c r="C8" s="229" t="s">
        <v>56</v>
      </c>
      <c r="D8" s="235" t="s">
        <v>56</v>
      </c>
      <c r="E8" s="233" t="s">
        <v>77</v>
      </c>
      <c r="F8" s="232" t="s">
        <v>78</v>
      </c>
      <c r="G8" s="231" t="s">
        <v>79</v>
      </c>
      <c r="H8" s="235" t="s">
        <v>80</v>
      </c>
      <c r="I8" s="235"/>
      <c r="J8" s="236" t="s">
        <v>81</v>
      </c>
      <c r="K8" s="235" t="s">
        <v>82</v>
      </c>
      <c r="O8" s="233"/>
      <c r="P8" s="229"/>
      <c r="Q8" s="229"/>
      <c r="R8" s="234"/>
    </row>
    <row r="9" spans="1:20" ht="15">
      <c r="A9" s="237">
        <v>1</v>
      </c>
      <c r="B9" s="238" t="s">
        <v>26</v>
      </c>
      <c r="C9" s="239">
        <f>D9+G9+H9+I9</f>
        <v>7506179</v>
      </c>
      <c r="D9" s="266">
        <f>E9+F9</f>
        <v>5440212</v>
      </c>
      <c r="E9" s="266">
        <v>5350212</v>
      </c>
      <c r="F9" s="266">
        <v>90000</v>
      </c>
      <c r="G9" s="266">
        <v>1849672</v>
      </c>
      <c r="H9" s="266">
        <v>107004</v>
      </c>
      <c r="I9" s="266">
        <v>109291</v>
      </c>
      <c r="J9" s="288">
        <v>22589</v>
      </c>
      <c r="K9" s="267">
        <v>21290</v>
      </c>
      <c r="L9" s="241"/>
      <c r="O9" s="233"/>
      <c r="P9" s="233"/>
      <c r="Q9" s="240"/>
      <c r="R9" s="234"/>
      <c r="S9" s="241"/>
      <c r="T9" s="242"/>
    </row>
    <row r="10" spans="1:20" ht="15">
      <c r="A10" s="237">
        <v>2</v>
      </c>
      <c r="B10" s="238" t="s">
        <v>83</v>
      </c>
      <c r="C10" s="243">
        <f aca="true" t="shared" si="0" ref="C10:C22">D10+G10+H10+I10</f>
        <v>8165326</v>
      </c>
      <c r="D10" s="268">
        <f aca="true" t="shared" si="1" ref="D10:D22">E10+F10</f>
        <v>5917720</v>
      </c>
      <c r="E10" s="268">
        <v>5854720</v>
      </c>
      <c r="F10" s="268">
        <v>63000</v>
      </c>
      <c r="G10" s="268">
        <v>2012025</v>
      </c>
      <c r="H10" s="268">
        <v>117094</v>
      </c>
      <c r="I10" s="268">
        <v>118487</v>
      </c>
      <c r="J10" s="289">
        <v>24553</v>
      </c>
      <c r="K10" s="269">
        <v>23262.7</v>
      </c>
      <c r="L10" s="241"/>
      <c r="O10" s="233"/>
      <c r="P10" s="233"/>
      <c r="Q10" s="240"/>
      <c r="R10" s="234"/>
      <c r="S10" s="241"/>
      <c r="T10" s="242"/>
    </row>
    <row r="11" spans="1:20" ht="15">
      <c r="A11" s="237">
        <v>3</v>
      </c>
      <c r="B11" s="238" t="s">
        <v>28</v>
      </c>
      <c r="C11" s="243">
        <f t="shared" si="0"/>
        <v>4848351</v>
      </c>
      <c r="D11" s="268">
        <f t="shared" si="1"/>
        <v>3513650</v>
      </c>
      <c r="E11" s="268">
        <v>3476650</v>
      </c>
      <c r="F11" s="268">
        <v>37000</v>
      </c>
      <c r="G11" s="268">
        <v>1194641</v>
      </c>
      <c r="H11" s="268">
        <v>69533</v>
      </c>
      <c r="I11" s="268">
        <v>70527</v>
      </c>
      <c r="J11" s="289">
        <v>14593</v>
      </c>
      <c r="K11" s="269">
        <v>13744.8</v>
      </c>
      <c r="L11" s="241"/>
      <c r="O11" s="233"/>
      <c r="P11" s="244"/>
      <c r="Q11" s="240"/>
      <c r="R11" s="234"/>
      <c r="S11" s="241"/>
      <c r="T11" s="242"/>
    </row>
    <row r="12" spans="1:20" ht="15">
      <c r="A12" s="237">
        <v>4</v>
      </c>
      <c r="B12" s="238" t="s">
        <v>29</v>
      </c>
      <c r="C12" s="243">
        <f t="shared" si="0"/>
        <v>4001010</v>
      </c>
      <c r="D12" s="268">
        <f t="shared" si="1"/>
        <v>2899437</v>
      </c>
      <c r="E12" s="268">
        <v>2875437</v>
      </c>
      <c r="F12" s="268">
        <v>24000</v>
      </c>
      <c r="G12" s="268">
        <v>985808</v>
      </c>
      <c r="H12" s="268">
        <v>57509</v>
      </c>
      <c r="I12" s="268">
        <v>58256</v>
      </c>
      <c r="J12" s="289">
        <v>12039</v>
      </c>
      <c r="K12" s="269">
        <v>11350.7</v>
      </c>
      <c r="L12" s="241"/>
      <c r="O12" s="233"/>
      <c r="P12" s="244"/>
      <c r="Q12" s="240"/>
      <c r="R12" s="234"/>
      <c r="S12" s="241"/>
      <c r="T12" s="242"/>
    </row>
    <row r="13" spans="1:20" ht="15">
      <c r="A13" s="237">
        <v>5</v>
      </c>
      <c r="B13" s="238" t="s">
        <v>30</v>
      </c>
      <c r="C13" s="243">
        <f t="shared" si="0"/>
        <v>2226366</v>
      </c>
      <c r="D13" s="268">
        <f t="shared" si="1"/>
        <v>1613394</v>
      </c>
      <c r="E13" s="268">
        <v>1597394</v>
      </c>
      <c r="F13" s="268">
        <v>16000</v>
      </c>
      <c r="G13" s="268">
        <v>548554</v>
      </c>
      <c r="H13" s="268">
        <v>31948</v>
      </c>
      <c r="I13" s="268">
        <v>32470</v>
      </c>
      <c r="J13" s="289">
        <v>6698</v>
      </c>
      <c r="K13" s="269">
        <v>6309.9</v>
      </c>
      <c r="L13" s="241"/>
      <c r="O13" s="233"/>
      <c r="P13" s="244"/>
      <c r="Q13" s="240"/>
      <c r="R13" s="234"/>
      <c r="S13" s="241"/>
      <c r="T13" s="242"/>
    </row>
    <row r="14" spans="1:20" ht="15">
      <c r="A14" s="237">
        <v>6</v>
      </c>
      <c r="B14" s="238" t="s">
        <v>31</v>
      </c>
      <c r="C14" s="243">
        <f t="shared" si="0"/>
        <v>6291384</v>
      </c>
      <c r="D14" s="268">
        <f t="shared" si="1"/>
        <v>4559251</v>
      </c>
      <c r="E14" s="268">
        <v>4508751</v>
      </c>
      <c r="F14" s="268">
        <v>50500</v>
      </c>
      <c r="G14" s="268">
        <v>1550145</v>
      </c>
      <c r="H14" s="268">
        <v>90175</v>
      </c>
      <c r="I14" s="268">
        <v>91813</v>
      </c>
      <c r="J14" s="289">
        <v>18932</v>
      </c>
      <c r="K14" s="269">
        <v>17808.7</v>
      </c>
      <c r="L14" s="241"/>
      <c r="O14" s="233"/>
      <c r="P14" s="245"/>
      <c r="Q14" s="240"/>
      <c r="R14" s="234"/>
      <c r="S14" s="241"/>
      <c r="T14" s="242"/>
    </row>
    <row r="15" spans="1:20" ht="15">
      <c r="A15" s="237">
        <v>7</v>
      </c>
      <c r="B15" s="238" t="s">
        <v>32</v>
      </c>
      <c r="C15" s="243">
        <f t="shared" si="0"/>
        <v>3193109</v>
      </c>
      <c r="D15" s="268">
        <f t="shared" si="1"/>
        <v>2314051</v>
      </c>
      <c r="E15" s="268">
        <v>2290051</v>
      </c>
      <c r="F15" s="268">
        <v>24000</v>
      </c>
      <c r="G15" s="268">
        <v>786778</v>
      </c>
      <c r="H15" s="268">
        <v>45801</v>
      </c>
      <c r="I15" s="268">
        <v>46479</v>
      </c>
      <c r="J15" s="289">
        <v>9605</v>
      </c>
      <c r="K15" s="269">
        <v>9071</v>
      </c>
      <c r="L15" s="241"/>
      <c r="O15" s="246"/>
      <c r="P15" s="246"/>
      <c r="Q15" s="240"/>
      <c r="R15" s="234"/>
      <c r="S15" s="241"/>
      <c r="T15" s="242"/>
    </row>
    <row r="16" spans="1:20" ht="15">
      <c r="A16" s="237">
        <v>8</v>
      </c>
      <c r="B16" s="238" t="s">
        <v>84</v>
      </c>
      <c r="C16" s="243">
        <f t="shared" si="0"/>
        <v>4192259</v>
      </c>
      <c r="D16" s="268">
        <f t="shared" si="1"/>
        <v>3038372</v>
      </c>
      <c r="E16" s="268">
        <v>2992372</v>
      </c>
      <c r="F16" s="268">
        <v>46000</v>
      </c>
      <c r="G16" s="268">
        <v>1033047</v>
      </c>
      <c r="H16" s="268">
        <v>59847</v>
      </c>
      <c r="I16" s="268">
        <v>60993</v>
      </c>
      <c r="J16" s="289">
        <v>12616</v>
      </c>
      <c r="K16" s="269">
        <v>11899.2</v>
      </c>
      <c r="L16" s="241"/>
      <c r="Q16" s="240"/>
      <c r="R16" s="234"/>
      <c r="S16" s="241"/>
      <c r="T16" s="242"/>
    </row>
    <row r="17" spans="1:20" ht="15">
      <c r="A17" s="237">
        <v>9</v>
      </c>
      <c r="B17" s="238" t="s">
        <v>34</v>
      </c>
      <c r="C17" s="243">
        <f t="shared" si="0"/>
        <v>3895550</v>
      </c>
      <c r="D17" s="268">
        <f t="shared" si="1"/>
        <v>2823168</v>
      </c>
      <c r="E17" s="268">
        <v>2789168</v>
      </c>
      <c r="F17" s="268">
        <v>34000</v>
      </c>
      <c r="G17" s="268">
        <v>959877</v>
      </c>
      <c r="H17" s="268">
        <v>55783</v>
      </c>
      <c r="I17" s="268">
        <v>56722</v>
      </c>
      <c r="J17" s="289">
        <v>11720</v>
      </c>
      <c r="K17" s="269">
        <v>11056.2</v>
      </c>
      <c r="L17" s="241"/>
      <c r="Q17" s="240"/>
      <c r="R17" s="234"/>
      <c r="S17" s="241"/>
      <c r="T17" s="242"/>
    </row>
    <row r="18" spans="1:20" ht="15">
      <c r="A18" s="237">
        <v>10</v>
      </c>
      <c r="B18" s="238" t="s">
        <v>85</v>
      </c>
      <c r="C18" s="243">
        <f t="shared" si="0"/>
        <v>3889376</v>
      </c>
      <c r="D18" s="268">
        <f t="shared" si="1"/>
        <v>2818629</v>
      </c>
      <c r="E18" s="268">
        <v>2779629</v>
      </c>
      <c r="F18" s="268">
        <v>39000</v>
      </c>
      <c r="G18" s="268">
        <v>958333</v>
      </c>
      <c r="H18" s="268">
        <v>55593</v>
      </c>
      <c r="I18" s="268">
        <v>56821</v>
      </c>
      <c r="J18" s="289">
        <v>11702</v>
      </c>
      <c r="K18" s="269">
        <v>11018.7</v>
      </c>
      <c r="L18" s="241"/>
      <c r="Q18" s="240"/>
      <c r="R18" s="234"/>
      <c r="S18" s="241"/>
      <c r="T18" s="242"/>
    </row>
    <row r="19" spans="1:20" ht="15">
      <c r="A19" s="237">
        <v>11</v>
      </c>
      <c r="B19" s="247" t="s">
        <v>86</v>
      </c>
      <c r="C19" s="243">
        <f t="shared" si="0"/>
        <v>8192132</v>
      </c>
      <c r="D19" s="268">
        <f t="shared" si="1"/>
        <v>5936670</v>
      </c>
      <c r="E19" s="268">
        <v>5876670</v>
      </c>
      <c r="F19" s="268">
        <v>60000</v>
      </c>
      <c r="G19" s="268">
        <v>2018468</v>
      </c>
      <c r="H19" s="268">
        <v>117533</v>
      </c>
      <c r="I19" s="268">
        <v>119461</v>
      </c>
      <c r="J19" s="289">
        <v>24650</v>
      </c>
      <c r="K19" s="269">
        <v>23225.7</v>
      </c>
      <c r="L19" s="241"/>
      <c r="Q19" s="240"/>
      <c r="R19" s="234"/>
      <c r="S19" s="241"/>
      <c r="T19" s="242"/>
    </row>
    <row r="20" spans="1:20" ht="15">
      <c r="A20" s="237">
        <v>12</v>
      </c>
      <c r="B20" s="238" t="s">
        <v>37</v>
      </c>
      <c r="C20" s="243">
        <f t="shared" si="0"/>
        <v>4765041</v>
      </c>
      <c r="D20" s="268">
        <f t="shared" si="1"/>
        <v>3453235</v>
      </c>
      <c r="E20" s="268">
        <v>3413235</v>
      </c>
      <c r="F20" s="268">
        <v>40000</v>
      </c>
      <c r="G20" s="268">
        <v>1174099</v>
      </c>
      <c r="H20" s="268">
        <v>68265</v>
      </c>
      <c r="I20" s="268">
        <v>69442</v>
      </c>
      <c r="J20" s="289">
        <v>14338</v>
      </c>
      <c r="K20" s="269">
        <v>13521.7</v>
      </c>
      <c r="L20" s="241"/>
      <c r="Q20" s="240"/>
      <c r="R20" s="234"/>
      <c r="S20" s="241"/>
      <c r="T20" s="242"/>
    </row>
    <row r="21" spans="1:20" ht="15">
      <c r="A21" s="237">
        <v>13</v>
      </c>
      <c r="B21" s="238" t="s">
        <v>87</v>
      </c>
      <c r="C21" s="243">
        <f t="shared" si="0"/>
        <v>4418299</v>
      </c>
      <c r="D21" s="268">
        <f t="shared" si="1"/>
        <v>3201995</v>
      </c>
      <c r="E21" s="268">
        <v>3158995</v>
      </c>
      <c r="F21" s="268">
        <v>43000</v>
      </c>
      <c r="G21" s="268">
        <v>1088678</v>
      </c>
      <c r="H21" s="268">
        <v>63180</v>
      </c>
      <c r="I21" s="268">
        <v>64446</v>
      </c>
      <c r="J21" s="289">
        <v>13296</v>
      </c>
      <c r="K21" s="269">
        <v>12524.2</v>
      </c>
      <c r="L21" s="241"/>
      <c r="Q21" s="240"/>
      <c r="R21" s="234"/>
      <c r="S21" s="241"/>
      <c r="T21" s="242"/>
    </row>
    <row r="22" spans="1:20" ht="15.75" thickBot="1">
      <c r="A22" s="248">
        <v>14</v>
      </c>
      <c r="B22" s="249" t="s">
        <v>88</v>
      </c>
      <c r="C22" s="250">
        <f t="shared" si="0"/>
        <v>9109398</v>
      </c>
      <c r="D22" s="270">
        <f t="shared" si="1"/>
        <v>6600863</v>
      </c>
      <c r="E22" s="270">
        <v>6543363</v>
      </c>
      <c r="F22" s="270">
        <v>57500</v>
      </c>
      <c r="G22" s="270">
        <v>2244293</v>
      </c>
      <c r="H22" s="270">
        <v>130867</v>
      </c>
      <c r="I22" s="270">
        <v>133375</v>
      </c>
      <c r="J22" s="290">
        <v>27406</v>
      </c>
      <c r="K22" s="271">
        <v>25797.7</v>
      </c>
      <c r="L22" s="241"/>
      <c r="Q22" s="240"/>
      <c r="R22" s="234"/>
      <c r="S22" s="241"/>
      <c r="T22" s="242"/>
    </row>
    <row r="23" spans="1:20" ht="15.75" thickBot="1">
      <c r="A23" s="251"/>
      <c r="B23" s="252"/>
      <c r="C23" s="253"/>
      <c r="D23" s="253"/>
      <c r="E23" s="253"/>
      <c r="F23" s="253"/>
      <c r="G23" s="253"/>
      <c r="H23" s="253"/>
      <c r="I23" s="253"/>
      <c r="J23" s="254"/>
      <c r="K23" s="272"/>
      <c r="L23" s="241"/>
      <c r="Q23" s="240"/>
      <c r="R23" s="234"/>
      <c r="S23" s="241"/>
      <c r="T23" s="242"/>
    </row>
    <row r="24" spans="1:20" ht="15.75" thickBot="1">
      <c r="A24" s="223"/>
      <c r="B24" s="255" t="s">
        <v>65</v>
      </c>
      <c r="C24" s="256">
        <f>SUM(C9:C22)</f>
        <v>74693780</v>
      </c>
      <c r="D24" s="256">
        <f aca="true" t="shared" si="2" ref="D24:K24">SUM(D9:D22)</f>
        <v>54130647</v>
      </c>
      <c r="E24" s="256">
        <f t="shared" si="2"/>
        <v>53506647</v>
      </c>
      <c r="F24" s="256">
        <f t="shared" si="2"/>
        <v>624000</v>
      </c>
      <c r="G24" s="256">
        <f t="shared" si="2"/>
        <v>18404418</v>
      </c>
      <c r="H24" s="256">
        <f t="shared" si="2"/>
        <v>1070132</v>
      </c>
      <c r="I24" s="256">
        <f t="shared" si="2"/>
        <v>1088583</v>
      </c>
      <c r="J24" s="256">
        <f t="shared" si="2"/>
        <v>224737</v>
      </c>
      <c r="K24" s="273">
        <f t="shared" si="2"/>
        <v>211881.20000000004</v>
      </c>
      <c r="L24" s="241"/>
      <c r="Q24" s="240"/>
      <c r="R24" s="234"/>
      <c r="S24" s="241"/>
      <c r="T24" s="242"/>
    </row>
    <row r="25" spans="4:12" ht="12.75">
      <c r="D25" s="241"/>
      <c r="J25" s="241"/>
      <c r="K25" s="241"/>
      <c r="L25" s="241"/>
    </row>
    <row r="26" spans="2:16" ht="15">
      <c r="B26" s="257"/>
      <c r="C26" s="233"/>
      <c r="D26" s="240"/>
      <c r="E26" s="240"/>
      <c r="F26" s="233"/>
      <c r="G26" s="240"/>
      <c r="H26" s="233"/>
      <c r="I26" s="233"/>
      <c r="J26" s="240"/>
      <c r="K26" s="240"/>
      <c r="L26" s="263"/>
      <c r="P26" s="242"/>
    </row>
    <row r="27" spans="2:12" ht="15">
      <c r="B27" s="258"/>
      <c r="C27" s="229"/>
      <c r="D27" s="274"/>
      <c r="E27" s="240"/>
      <c r="F27" s="233"/>
      <c r="G27" s="229"/>
      <c r="H27" s="229"/>
      <c r="I27" s="233"/>
      <c r="J27" s="233"/>
      <c r="K27" s="229"/>
      <c r="L27" s="246"/>
    </row>
    <row r="28" spans="2:12" ht="15">
      <c r="B28" s="258"/>
      <c r="C28" s="229"/>
      <c r="D28" s="229"/>
      <c r="E28" s="240"/>
      <c r="F28" s="233"/>
      <c r="G28" s="229"/>
      <c r="H28" s="229"/>
      <c r="I28" s="229"/>
      <c r="J28" s="229"/>
      <c r="K28" s="229"/>
      <c r="L28" s="246"/>
    </row>
    <row r="29" spans="2:12" ht="15">
      <c r="B29" s="258"/>
      <c r="C29" s="259"/>
      <c r="D29" s="234"/>
      <c r="E29" s="234"/>
      <c r="F29" s="234"/>
      <c r="G29" s="234"/>
      <c r="H29" s="234"/>
      <c r="I29" s="260"/>
      <c r="J29" s="260"/>
      <c r="K29" s="261"/>
      <c r="L29" s="246"/>
    </row>
    <row r="30" spans="2:12" ht="15">
      <c r="B30" s="258"/>
      <c r="C30" s="259"/>
      <c r="D30" s="234"/>
      <c r="E30" s="234"/>
      <c r="F30" s="234"/>
      <c r="G30" s="234"/>
      <c r="H30" s="234"/>
      <c r="I30" s="260"/>
      <c r="J30" s="260"/>
      <c r="K30" s="261"/>
      <c r="L30" s="246"/>
    </row>
    <row r="31" spans="2:12" ht="15">
      <c r="B31" s="258"/>
      <c r="C31" s="259"/>
      <c r="D31" s="234"/>
      <c r="E31" s="234"/>
      <c r="F31" s="234"/>
      <c r="G31" s="234"/>
      <c r="H31" s="234"/>
      <c r="I31" s="260"/>
      <c r="J31" s="260"/>
      <c r="K31" s="261"/>
      <c r="L31" s="246"/>
    </row>
    <row r="32" spans="2:12" ht="15">
      <c r="B32" s="258"/>
      <c r="C32" s="259"/>
      <c r="D32" s="234"/>
      <c r="E32" s="234"/>
      <c r="F32" s="234"/>
      <c r="G32" s="234"/>
      <c r="H32" s="234"/>
      <c r="I32" s="260"/>
      <c r="J32" s="260"/>
      <c r="K32" s="261"/>
      <c r="L32" s="246"/>
    </row>
    <row r="33" spans="2:12" ht="15">
      <c r="B33" s="258"/>
      <c r="C33" s="259"/>
      <c r="D33" s="234"/>
      <c r="E33" s="234"/>
      <c r="F33" s="234"/>
      <c r="G33" s="234"/>
      <c r="H33" s="234"/>
      <c r="I33" s="260"/>
      <c r="J33" s="260"/>
      <c r="K33" s="261"/>
      <c r="L33" s="246"/>
    </row>
    <row r="34" spans="2:12" ht="15">
      <c r="B34" s="258"/>
      <c r="C34" s="259"/>
      <c r="D34" s="234"/>
      <c r="E34" s="234"/>
      <c r="F34" s="234"/>
      <c r="G34" s="234"/>
      <c r="H34" s="234"/>
      <c r="I34" s="260"/>
      <c r="J34" s="260"/>
      <c r="K34" s="261"/>
      <c r="L34" s="246"/>
    </row>
    <row r="35" spans="2:12" ht="15">
      <c r="B35" s="258"/>
      <c r="C35" s="259"/>
      <c r="D35" s="234"/>
      <c r="E35" s="234"/>
      <c r="F35" s="234"/>
      <c r="G35" s="234"/>
      <c r="H35" s="234"/>
      <c r="I35" s="260"/>
      <c r="J35" s="260"/>
      <c r="K35" s="261"/>
      <c r="L35" s="246"/>
    </row>
    <row r="36" spans="2:12" ht="15">
      <c r="B36" s="258"/>
      <c r="C36" s="259"/>
      <c r="D36" s="234"/>
      <c r="E36" s="234"/>
      <c r="F36" s="234"/>
      <c r="G36" s="234"/>
      <c r="H36" s="234"/>
      <c r="I36" s="260"/>
      <c r="J36" s="260"/>
      <c r="K36" s="261"/>
      <c r="L36" s="246"/>
    </row>
    <row r="37" spans="2:12" ht="15">
      <c r="B37" s="258"/>
      <c r="C37" s="259"/>
      <c r="D37" s="234"/>
      <c r="E37" s="234"/>
      <c r="F37" s="234"/>
      <c r="G37" s="234"/>
      <c r="H37" s="234"/>
      <c r="I37" s="260"/>
      <c r="J37" s="260"/>
      <c r="K37" s="261"/>
      <c r="L37" s="246"/>
    </row>
    <row r="38" spans="2:12" ht="15">
      <c r="B38" s="258"/>
      <c r="C38" s="259"/>
      <c r="D38" s="234"/>
      <c r="E38" s="234"/>
      <c r="F38" s="234"/>
      <c r="G38" s="234"/>
      <c r="H38" s="234"/>
      <c r="I38" s="260"/>
      <c r="J38" s="260"/>
      <c r="K38" s="261"/>
      <c r="L38" s="246"/>
    </row>
    <row r="39" spans="2:12" ht="15">
      <c r="B39" s="262"/>
      <c r="C39" s="259"/>
      <c r="D39" s="234"/>
      <c r="E39" s="234"/>
      <c r="F39" s="234"/>
      <c r="G39" s="234"/>
      <c r="H39" s="234"/>
      <c r="I39" s="260"/>
      <c r="J39" s="260"/>
      <c r="K39" s="261"/>
      <c r="L39" s="246"/>
    </row>
    <row r="40" spans="2:12" ht="15">
      <c r="B40" s="258"/>
      <c r="C40" s="259"/>
      <c r="D40" s="234"/>
      <c r="E40" s="234"/>
      <c r="F40" s="234"/>
      <c r="G40" s="234"/>
      <c r="H40" s="234"/>
      <c r="I40" s="259"/>
      <c r="J40" s="259"/>
      <c r="K40" s="261"/>
      <c r="L40" s="246"/>
    </row>
    <row r="41" spans="2:12" ht="15">
      <c r="B41" s="258"/>
      <c r="C41" s="259"/>
      <c r="D41" s="234"/>
      <c r="E41" s="234"/>
      <c r="F41" s="234"/>
      <c r="G41" s="234"/>
      <c r="H41" s="234"/>
      <c r="I41" s="259"/>
      <c r="J41" s="259"/>
      <c r="K41" s="261"/>
      <c r="L41" s="246"/>
    </row>
    <row r="42" spans="2:12" ht="15">
      <c r="B42" s="258"/>
      <c r="C42" s="259"/>
      <c r="D42" s="234"/>
      <c r="E42" s="234"/>
      <c r="F42" s="234"/>
      <c r="G42" s="234"/>
      <c r="H42" s="234"/>
      <c r="I42" s="259"/>
      <c r="J42" s="259"/>
      <c r="K42" s="261"/>
      <c r="L42" s="246"/>
    </row>
    <row r="43" spans="2:12" ht="15">
      <c r="B43" s="262"/>
      <c r="C43" s="259"/>
      <c r="D43" s="234"/>
      <c r="E43" s="234"/>
      <c r="F43" s="234"/>
      <c r="G43" s="234"/>
      <c r="H43" s="234"/>
      <c r="I43" s="259"/>
      <c r="J43" s="259"/>
      <c r="K43" s="261"/>
      <c r="L43" s="246"/>
    </row>
    <row r="44" spans="2:12" ht="12.75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2:12" ht="12.75">
      <c r="B45" s="246"/>
      <c r="C45" s="263"/>
      <c r="D45" s="263"/>
      <c r="E45" s="263"/>
      <c r="F45" s="263"/>
      <c r="G45" s="263"/>
      <c r="H45" s="263"/>
      <c r="I45" s="263"/>
      <c r="J45" s="263"/>
      <c r="K45" s="263"/>
      <c r="L45" s="246"/>
    </row>
    <row r="46" spans="2:12" ht="12.75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</sheetData>
  <sheetProtection password="C630" sheet="1"/>
  <mergeCells count="1">
    <mergeCell ref="A4:K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2010-01-07T08:47:05Z</cp:lastPrinted>
  <dcterms:created xsi:type="dcterms:W3CDTF">2009-12-09T11:55:27Z</dcterms:created>
  <dcterms:modified xsi:type="dcterms:W3CDTF">2010-01-07T08:50:05Z</dcterms:modified>
  <cp:category/>
  <cp:version/>
  <cp:contentType/>
  <cp:contentStatus/>
</cp:coreProperties>
</file>