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70" windowHeight="8430" activeTab="3"/>
  </bookViews>
  <sheets>
    <sheet name="T1" sheetId="1" r:id="rId1"/>
    <sheet name="T2" sheetId="2" r:id="rId2"/>
    <sheet name="T3" sheetId="3" r:id="rId3"/>
    <sheet name="T3a" sheetId="4" r:id="rId4"/>
    <sheet name="T4" sheetId="5" r:id="rId5"/>
    <sheet name="Graf1" sheetId="6" r:id="rId6"/>
    <sheet name="Graf2" sheetId="7" r:id="rId7"/>
    <sheet name="Graf3" sheetId="8" r:id="rId8"/>
    <sheet name="data ke G" sheetId="9" state="hidden" r:id="rId9"/>
  </sheets>
  <externalReferences>
    <externalReference r:id="rId12"/>
  </externalReferences>
  <definedNames>
    <definedName name="AV" localSheetId="8">'[1]301-KPR'!#REF!</definedName>
    <definedName name="AV" localSheetId="1">'[1]301-KPR'!#REF!</definedName>
    <definedName name="AV" localSheetId="2">'[1]301-KPR'!#REF!</definedName>
    <definedName name="AV">'[1]301-KPR'!#REF!</definedName>
    <definedName name="CBU" localSheetId="8">'[1]301-KPR'!#REF!</definedName>
    <definedName name="CBU" localSheetId="1">'[1]301-KPR'!#REF!</definedName>
    <definedName name="CBU" localSheetId="2">'[1]301-KPR'!#REF!</definedName>
    <definedName name="CBU">'[1]301-KPR'!#REF!</definedName>
    <definedName name="CSU" localSheetId="8">'[1]301-KPR'!#REF!</definedName>
    <definedName name="CSU" localSheetId="1">'[1]301-KPR'!#REF!</definedName>
    <definedName name="CSU" localSheetId="2">'[1]301-KPR'!#REF!</definedName>
    <definedName name="CSU">'[1]301-KPR'!#REF!</definedName>
    <definedName name="CUZK" localSheetId="8">'[1]301-KPR'!#REF!</definedName>
    <definedName name="CUZK" localSheetId="1">'[1]301-KPR'!#REF!</definedName>
    <definedName name="CUZK" localSheetId="2">'[1]301-KPR'!#REF!</definedName>
    <definedName name="CUZK">'[1]301-KPR'!#REF!</definedName>
    <definedName name="GA" localSheetId="8">'[1]301-KPR'!#REF!</definedName>
    <definedName name="GA" localSheetId="1">'[1]301-KPR'!#REF!</definedName>
    <definedName name="GA" localSheetId="2">'[1]301-KPR'!#REF!</definedName>
    <definedName name="GA">'[1]301-KPR'!#REF!</definedName>
    <definedName name="KPR" localSheetId="8">'[1]301-KPR'!#REF!</definedName>
    <definedName name="KPR" localSheetId="1">'[1]301-KPR'!#REF!</definedName>
    <definedName name="KPR" localSheetId="2">'[1]301-KPR'!#REF!</definedName>
    <definedName name="KPR">'[1]301-KPR'!#REF!</definedName>
    <definedName name="MDS" localSheetId="8">'[1]301-KPR'!#REF!</definedName>
    <definedName name="MDS" localSheetId="1">'[1]301-KPR'!#REF!</definedName>
    <definedName name="MDS" localSheetId="2">'[1]301-KPR'!#REF!</definedName>
    <definedName name="MDS">'[1]301-KPR'!#REF!</definedName>
    <definedName name="MK" localSheetId="8">'[1]301-KPR'!#REF!</definedName>
    <definedName name="MK" localSheetId="1">'[1]301-KPR'!#REF!</definedName>
    <definedName name="MK" localSheetId="2">'[1]301-KPR'!#REF!</definedName>
    <definedName name="MK">'[1]301-KPR'!#REF!</definedName>
    <definedName name="MPO" localSheetId="8">'[1]301-KPR'!#REF!</definedName>
    <definedName name="MPO" localSheetId="1">'[1]301-KPR'!#REF!</definedName>
    <definedName name="MPO" localSheetId="2">'[1]301-KPR'!#REF!</definedName>
    <definedName name="MPO">'[1]301-KPR'!#REF!</definedName>
    <definedName name="MS" localSheetId="8">'[1]301-KPR'!#REF!</definedName>
    <definedName name="MS" localSheetId="1">'[1]301-KPR'!#REF!</definedName>
    <definedName name="MS" localSheetId="2">'[1]301-KPR'!#REF!</definedName>
    <definedName name="MS">'[1]301-KPR'!#REF!</definedName>
    <definedName name="MSMT" localSheetId="8">'[1]301-KPR'!#REF!</definedName>
    <definedName name="MSMT" localSheetId="1">'[1]301-KPR'!#REF!</definedName>
    <definedName name="MSMT" localSheetId="2">'[1]301-KPR'!#REF!</definedName>
    <definedName name="MSMT">'[1]301-KPR'!#REF!</definedName>
    <definedName name="MZdr" localSheetId="8">'[1]301-KPR'!#REF!</definedName>
    <definedName name="MZdr" localSheetId="1">'[1]301-KPR'!#REF!</definedName>
    <definedName name="MZdr" localSheetId="2">'[1]301-KPR'!#REF!</definedName>
    <definedName name="MZdr">'[1]301-KPR'!#REF!</definedName>
    <definedName name="MZe" localSheetId="8">'[1]301-KPR'!#REF!</definedName>
    <definedName name="MZe" localSheetId="1">'[1]301-KPR'!#REF!</definedName>
    <definedName name="MZe" localSheetId="2">'[1]301-KPR'!#REF!</definedName>
    <definedName name="MZe">'[1]301-KPR'!#REF!</definedName>
    <definedName name="_xlnm.Print_Titles" localSheetId="3">'T3a'!$A:$A</definedName>
    <definedName name="NKU" localSheetId="8">'[1]301-KPR'!#REF!</definedName>
    <definedName name="NKU" localSheetId="1">'[1]301-KPR'!#REF!</definedName>
    <definedName name="NKU" localSheetId="2">'[1]301-KPR'!#REF!</definedName>
    <definedName name="NKU">'[1]301-KPR'!#REF!</definedName>
    <definedName name="_xlnm.Print_Area" localSheetId="3">'T3a'!$A$1:$AK$76</definedName>
    <definedName name="_xlnm.Print_Area" localSheetId="4">'T4'!#REF!</definedName>
    <definedName name="RRTV" localSheetId="8">'[1]301-KPR'!#REF!</definedName>
    <definedName name="RRTV" localSheetId="1">'[1]301-KPR'!#REF!</definedName>
    <definedName name="RRTV" localSheetId="2">'[1]301-KPR'!#REF!</definedName>
    <definedName name="RRTV">'[1]301-KPR'!#REF!</definedName>
    <definedName name="SSHR" localSheetId="8">'[1]301-KPR'!#REF!</definedName>
    <definedName name="SSHR" localSheetId="1">'[1]301-KPR'!#REF!</definedName>
    <definedName name="SSHR" localSheetId="2">'[1]301-KPR'!#REF!</definedName>
    <definedName name="SSHR">'[1]301-KPR'!#REF!</definedName>
    <definedName name="SUJB" localSheetId="8">'[1]301-KPR'!#REF!</definedName>
    <definedName name="SUJB" localSheetId="1">'[1]301-KPR'!#REF!</definedName>
    <definedName name="SUJB" localSheetId="2">'[1]301-KPR'!#REF!</definedName>
    <definedName name="SUJB">'[1]301-KPR'!#REF!</definedName>
    <definedName name="UOHS" localSheetId="8">'[1]301-KPR'!#REF!</definedName>
    <definedName name="UOHS" localSheetId="1">'[1]301-KPR'!#REF!</definedName>
    <definedName name="UOHS" localSheetId="2">'[1]301-KPR'!#REF!</definedName>
    <definedName name="UOHS">'[1]301-KPR'!#REF!</definedName>
    <definedName name="UPV" localSheetId="8">'[1]301-KPR'!#REF!</definedName>
    <definedName name="UPV" localSheetId="1">'[1]301-KPR'!#REF!</definedName>
    <definedName name="UPV" localSheetId="2">'[1]301-KPR'!#REF!</definedName>
    <definedName name="UPV">'[1]301-KPR'!#REF!</definedName>
    <definedName name="US" localSheetId="8">'[1]301-KPR'!#REF!</definedName>
    <definedName name="US" localSheetId="1">'[1]301-KPR'!#REF!</definedName>
    <definedName name="US" localSheetId="2">'[1]301-KPR'!#REF!</definedName>
    <definedName name="US">'[1]301-KPR'!#REF!</definedName>
    <definedName name="USIS" localSheetId="8">'[1]301-KPR'!#REF!</definedName>
    <definedName name="USIS" localSheetId="1">'[1]301-KPR'!#REF!</definedName>
    <definedName name="USIS" localSheetId="2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<sst xmlns="http://schemas.openxmlformats.org/spreadsheetml/2006/main" count="459" uniqueCount="364">
  <si>
    <t>Kapitola 333 - MŠMT</t>
  </si>
  <si>
    <t>základna</t>
  </si>
  <si>
    <t>S O U H R N N É    U K A Z A T E L E</t>
  </si>
  <si>
    <t xml:space="preserve">  Příjmy celkem</t>
  </si>
  <si>
    <t xml:space="preserve">  Výdaje celkem</t>
  </si>
  <si>
    <t>SPECIFICKÉ UKAZATELE -  PŘÍJMY CELKEM</t>
  </si>
  <si>
    <t xml:space="preserve">  Daňové příjmy</t>
  </si>
  <si>
    <t xml:space="preserve">  Nedaňové příjmy, kapitálové příjmy a přijaté transfery celkem</t>
  </si>
  <si>
    <t>SPECIFICKÉ UKAZATELE -  VÝDAJE CELKEM</t>
  </si>
  <si>
    <t>věda a vysoké školy</t>
  </si>
  <si>
    <t xml:space="preserve">      v tom: vysoké školy</t>
  </si>
  <si>
    <t>přímé výdaje regionálního školství</t>
  </si>
  <si>
    <t>přímé výdaje PŘO</t>
  </si>
  <si>
    <t>podpora činnosti v oblasti mládeže</t>
  </si>
  <si>
    <t>podpora činnosti v oblasti sportu</t>
  </si>
  <si>
    <t xml:space="preserve">           v tom: zahraniční rozvojová spolupráce</t>
  </si>
  <si>
    <t>PRŮŘEZOVÉ UKAZATELE</t>
  </si>
  <si>
    <t xml:space="preserve">  Platy zaměstnanců a ostatní platby za provedenou práci OSS</t>
  </si>
  <si>
    <t xml:space="preserve">  Povinné pojistné placené zaměstnavatelem OSS</t>
  </si>
  <si>
    <t xml:space="preserve">  Převod fondu kulturních a sociálních potřeb OSS</t>
  </si>
  <si>
    <t xml:space="preserve">     v tom: ze státního rozpočtu celkem</t>
  </si>
  <si>
    <t xml:space="preserve">                v tom: institucionální výdaje celkem</t>
  </si>
  <si>
    <t xml:space="preserve">                           účelové výdaje celkem</t>
  </si>
  <si>
    <t>Zahraniční rozvojová spolupráce</t>
  </si>
  <si>
    <t>Program sociální prevence a prevence kriminality</t>
  </si>
  <si>
    <t>Podpora projektů integrace příslušníků romské komunity</t>
  </si>
  <si>
    <t xml:space="preserve">      v tom: ESF OP VpK ze státního rozpočtu</t>
  </si>
  <si>
    <t xml:space="preserve">                 ESF OP VpK kryté příjmem z prostředků EU</t>
  </si>
  <si>
    <t xml:space="preserve">                 ERDF OP VaVpI ze státního rozpočtu</t>
  </si>
  <si>
    <t xml:space="preserve">                 ERDF OP VaVpI kryté příjmem z prostředků EU</t>
  </si>
  <si>
    <t xml:space="preserve">                 ERDF OP TP ze státního rozpočtu</t>
  </si>
  <si>
    <t xml:space="preserve">                 ERDF OP TP z rozpočtu EU</t>
  </si>
  <si>
    <t xml:space="preserve">                 komunitární programy ze státního rozpočtu</t>
  </si>
  <si>
    <t>Souhrnné ukazatele</t>
  </si>
  <si>
    <t>Výdaje celkem</t>
  </si>
  <si>
    <t>Specifické ukazatele - příjmy</t>
  </si>
  <si>
    <t>Nedaňové příjmy, kapitálové příjmy a přijaté transfery celkem</t>
  </si>
  <si>
    <t>Specifické ukazatele - výdaje</t>
  </si>
  <si>
    <t>Věda a vysoké školy</t>
  </si>
  <si>
    <t>Výdaje regionálního školství a přímo řízených organizací</t>
  </si>
  <si>
    <t>Podpora činnosti v oblasti mládeže</t>
  </si>
  <si>
    <t>Průřezové ukazatele</t>
  </si>
  <si>
    <t>Převod fondu kulturních a sociálních potřeb</t>
  </si>
  <si>
    <t>Program protidrogové politiky</t>
  </si>
  <si>
    <t>Zajištění přípravy na krizové situace podle zákona č. 240/2000 Sb.</t>
  </si>
  <si>
    <t>(ve struktuře dle zákona)</t>
  </si>
  <si>
    <t xml:space="preserve">                      ostatní:</t>
  </si>
  <si>
    <t>Platy zaměstnanců v pracovním poměru</t>
  </si>
  <si>
    <t>x</t>
  </si>
  <si>
    <t xml:space="preserve">                  ostatní nedaňové příjmy, kapitálové příjmy a přijaté transfery celkem</t>
  </si>
  <si>
    <t xml:space="preserve">                                             program sociální prevence a prevence kriminality</t>
  </si>
  <si>
    <t xml:space="preserve">                                             podpora projektů integrace příslušníků romské komunity</t>
  </si>
  <si>
    <t xml:space="preserve">                 EHP/Norsko kryté příjmem z prostředků finančních mechanismů</t>
  </si>
  <si>
    <t xml:space="preserve">NÁVRH   2 0 0 1  </t>
  </si>
  <si>
    <t>DALŠÍ  OPATŘENÍ</t>
  </si>
  <si>
    <t>POZMĚŇOVACÍ NÁVRHY</t>
  </si>
  <si>
    <t>Verze k 2.9. 2000</t>
  </si>
  <si>
    <t>po 2. jednání vlády 6.9.2000</t>
  </si>
  <si>
    <t>změny provedené resortem</t>
  </si>
  <si>
    <t xml:space="preserve">schválené v Parlamentu </t>
  </si>
  <si>
    <t>Platy a ostatní</t>
  </si>
  <si>
    <t>z toho:</t>
  </si>
  <si>
    <t>LIMIT</t>
  </si>
  <si>
    <t>Prům.</t>
  </si>
  <si>
    <t>Platy a ost.</t>
  </si>
  <si>
    <t>v tom:</t>
  </si>
  <si>
    <t>Organizační složky státu</t>
  </si>
  <si>
    <t>platby</t>
  </si>
  <si>
    <t xml:space="preserve">OSTATNÍ </t>
  </si>
  <si>
    <t xml:space="preserve"> PROSTŘ.</t>
  </si>
  <si>
    <t>POČTU</t>
  </si>
  <si>
    <t>měs.</t>
  </si>
  <si>
    <t>CELKEM</t>
  </si>
  <si>
    <t>PLATBY</t>
  </si>
  <si>
    <t>NA PLATY</t>
  </si>
  <si>
    <t>ZAMĚST.</t>
  </si>
  <si>
    <t>plat</t>
  </si>
  <si>
    <t>CELKEM v tis. Kč</t>
  </si>
  <si>
    <t>plat v Kč</t>
  </si>
  <si>
    <t>Ústřední orgán:</t>
  </si>
  <si>
    <t xml:space="preserve">v tom: </t>
  </si>
  <si>
    <t>ústřední orgán</t>
  </si>
  <si>
    <t xml:space="preserve"> ÚO  ST. SPRÁVY</t>
  </si>
  <si>
    <t>Ústř. řízené org. st. správy:</t>
  </si>
  <si>
    <t>Česká školní inspekce</t>
  </si>
  <si>
    <t xml:space="preserve"> ÚŘO  ST. SPRÁVY</t>
  </si>
  <si>
    <t xml:space="preserve">P o d ř í z e n á   s t . s p r á v a  </t>
  </si>
  <si>
    <t xml:space="preserve"> C E L K E M    ST. SPRÁVA</t>
  </si>
  <si>
    <t>Ost.organizační složky státu</t>
  </si>
  <si>
    <t>VSC</t>
  </si>
  <si>
    <t>společné úkoly</t>
  </si>
  <si>
    <t xml:space="preserve">VaV institucionální </t>
  </si>
  <si>
    <t xml:space="preserve"> CELKEM   OST.   OSS</t>
  </si>
  <si>
    <t xml:space="preserve"> C E L K E M     OSS</t>
  </si>
  <si>
    <t>Příspěvkové organizace:</t>
  </si>
  <si>
    <t>1. OPŘO - celkem</t>
  </si>
  <si>
    <t>1.2 OPŘO -  projekty OP VpK</t>
  </si>
  <si>
    <t>2. RGŠ územních celků celkem</t>
  </si>
  <si>
    <t>2.1 RGŠ územních celků</t>
  </si>
  <si>
    <t>3. RGŠ - PŘO</t>
  </si>
  <si>
    <t xml:space="preserve">  C E L K E M    PO  </t>
  </si>
  <si>
    <t xml:space="preserve"> SUMÁŘ   OSS a PO</t>
  </si>
  <si>
    <t>Podpora činnosti v oblasti sportu</t>
  </si>
  <si>
    <t xml:space="preserve">                                v tom: společné úkoly</t>
  </si>
  <si>
    <t xml:space="preserve">                                             OPŘO kmenová činnost</t>
  </si>
  <si>
    <t xml:space="preserve">                                             OPŘO projekty</t>
  </si>
  <si>
    <t xml:space="preserve">                                             OPŘO ostatní</t>
  </si>
  <si>
    <t xml:space="preserve">                                             státní správa</t>
  </si>
  <si>
    <t xml:space="preserve">                                             program protidrogové politiky</t>
  </si>
  <si>
    <t>vlivy</t>
  </si>
  <si>
    <t>Příjmy celkem</t>
  </si>
  <si>
    <r>
      <t xml:space="preserve">Daňové příjmy </t>
    </r>
    <r>
      <rPr>
        <vertAlign val="superscript"/>
        <sz val="10"/>
        <rFont val="Times New Roman"/>
        <family val="1"/>
      </rPr>
      <t>5)</t>
    </r>
  </si>
  <si>
    <t>Výdaje na programy spolufinancované z rozpočtu EU celkem mimo výzkum, vývoj a inovace</t>
  </si>
  <si>
    <t>Platy zaměstnanců a ostatní platby za provedenou práci</t>
  </si>
  <si>
    <r>
      <t xml:space="preserve">Povinné pojistné placené zaměstnavatelem </t>
    </r>
    <r>
      <rPr>
        <vertAlign val="superscript"/>
        <sz val="10"/>
        <rFont val="Times New Roman"/>
        <family val="1"/>
      </rPr>
      <t>1)</t>
    </r>
  </si>
  <si>
    <r>
      <t xml:space="preserve">v tom: institucionální podpora celkem </t>
    </r>
    <r>
      <rPr>
        <vertAlign val="superscript"/>
        <sz val="10"/>
        <rFont val="Times New Roman"/>
        <family val="1"/>
      </rPr>
      <t>3)</t>
    </r>
  </si>
  <si>
    <r>
      <t xml:space="preserve">účelová podpora celkem </t>
    </r>
    <r>
      <rPr>
        <vertAlign val="superscript"/>
        <sz val="10"/>
        <rFont val="Times New Roman"/>
        <family val="1"/>
      </rPr>
      <t>3)</t>
    </r>
  </si>
  <si>
    <r>
      <t xml:space="preserve">podíl prostředků zahraničních programů </t>
    </r>
    <r>
      <rPr>
        <vertAlign val="superscript"/>
        <sz val="10"/>
        <rFont val="Times New Roman"/>
        <family val="1"/>
      </rPr>
      <t>2)</t>
    </r>
  </si>
  <si>
    <r>
      <t xml:space="preserve">Účelová podpora na programy aplikovaného výzkumu, vývoje a inovací </t>
    </r>
    <r>
      <rPr>
        <vertAlign val="superscript"/>
        <sz val="10"/>
        <rFont val="Times New Roman"/>
        <family val="1"/>
      </rPr>
      <t>4)</t>
    </r>
  </si>
  <si>
    <r>
      <t xml:space="preserve">Účelová podpora na specifický vysokoškolský výzkum </t>
    </r>
    <r>
      <rPr>
        <vertAlign val="superscript"/>
        <sz val="10"/>
        <rFont val="Times New Roman"/>
        <family val="1"/>
      </rPr>
      <t>4)</t>
    </r>
  </si>
  <si>
    <r>
      <t xml:space="preserve">Institucionální podpora na mezinárodní spolupráci ČR ve výzkumu a vývoji </t>
    </r>
    <r>
      <rPr>
        <vertAlign val="superscript"/>
        <sz val="10"/>
        <rFont val="Times New Roman"/>
        <family val="1"/>
      </rPr>
      <t>4)</t>
    </r>
  </si>
  <si>
    <t>Výdaje na společné projekty, které jsou zčásti financovány z prostředků finančních mechanismů celkem</t>
  </si>
  <si>
    <t>(členění dle specifických ukazatelů a výdajových druhů)</t>
  </si>
  <si>
    <r>
      <t>1)</t>
    </r>
    <r>
      <rPr>
        <sz val="8"/>
        <rFont val="Times New Roman"/>
        <family val="1"/>
      </rPr>
      <t xml:space="preserve"> povinné pojistné na sociální zabezpečení a příspěvek na státní politiku zaměstnanosti a pojistné na veřejné zdravotní pojištění</t>
    </r>
  </si>
  <si>
    <r>
      <t>2)</t>
    </r>
    <r>
      <rPr>
        <sz val="8"/>
        <rFont val="Times New Roman"/>
        <family val="1"/>
      </rPr>
      <t xml:space="preserve"> z rozpočtu EU a z prostředků finančních mechanismů</t>
    </r>
  </si>
  <si>
    <r>
      <t>3)</t>
    </r>
    <r>
      <rPr>
        <sz val="8"/>
        <rFont val="Times New Roman"/>
        <family val="1"/>
      </rPr>
      <t xml:space="preserve"> výdaje na výzkum, vývoj a inovace podle § 6 odst. 1 zákona č. 130/2002 Sb., ve znění zákona č. 110/2009 Sb.</t>
    </r>
  </si>
  <si>
    <r>
      <t>4)</t>
    </r>
    <r>
      <rPr>
        <sz val="8"/>
        <rFont val="Times New Roman"/>
        <family val="1"/>
      </rPr>
      <t xml:space="preserve"> výdaje na výzkum, vývoj a inovace podle § 6 odst. 2 zákona č. 130/2002 Sb., ve znění zákona č. 110/2009 Sb.</t>
    </r>
  </si>
  <si>
    <r>
      <t>5)</t>
    </r>
    <r>
      <rPr>
        <sz val="8"/>
        <rFont val="Times New Roman"/>
        <family val="1"/>
      </rPr>
      <t xml:space="preserve"> bez příjmů z povinného pojistného na sociální zabezpečení a příspěvku na státní politiku zaměstnanosti</t>
    </r>
  </si>
  <si>
    <r>
      <t xml:space="preserve">Institucionální podpora výzkumných organizací podle zhodnocení jimi dosažených výsledků </t>
    </r>
    <r>
      <rPr>
        <vertAlign val="superscript"/>
        <sz val="10"/>
        <rFont val="Times New Roman"/>
        <family val="1"/>
      </rPr>
      <t>4)</t>
    </r>
  </si>
  <si>
    <t>OP VpK</t>
  </si>
  <si>
    <t>OP VaVpI</t>
  </si>
  <si>
    <t>OP TP PAS</t>
  </si>
  <si>
    <t>2.2 RGŠ územních celků - projekty OP VpK</t>
  </si>
  <si>
    <t>2.3 RgŠ spol. úkoly</t>
  </si>
  <si>
    <t>2.4 RgŠ soutěže</t>
  </si>
  <si>
    <t xml:space="preserve">pro </t>
  </si>
  <si>
    <t>návrh</t>
  </si>
  <si>
    <t>výhled</t>
  </si>
  <si>
    <t xml:space="preserve">                  v tom: ESF - OP VpK</t>
  </si>
  <si>
    <t xml:space="preserve">                             ERDF - OP VaVpI</t>
  </si>
  <si>
    <t xml:space="preserve">                             ERDF - OP TP</t>
  </si>
  <si>
    <t xml:space="preserve">                             ESF - OP LZaZ</t>
  </si>
  <si>
    <t xml:space="preserve">                  Příjmy z prostředků finančních mechanismů</t>
  </si>
  <si>
    <t xml:space="preserve">                  v tom: EHP/Norsko</t>
  </si>
  <si>
    <t xml:space="preserve">      podíl prostředků zahraničních programů</t>
  </si>
  <si>
    <t>Účelová podpora na programy aplikovaného VaV a I</t>
  </si>
  <si>
    <t>Účelová podpora na specifický VŠ výzkum</t>
  </si>
  <si>
    <t>Institucionální podpora výzkumných organizací podle zhodnocených jimi dosažených výsledků</t>
  </si>
  <si>
    <t xml:space="preserve">                 ESF OP LZaZ ze státního rozpočtu</t>
  </si>
  <si>
    <t xml:space="preserve">                 ESF OP LZaZ kryté příjmem z prostředků EU</t>
  </si>
  <si>
    <t>Výdaje na společné projekty, které jsou zčásti financovány  z prostředků finančních mechanismů celkem</t>
  </si>
  <si>
    <t xml:space="preserve">                 EHP/Švýcarsko ze státního rozpočtu</t>
  </si>
  <si>
    <t xml:space="preserve">                 EHP/Švýcarsko kryté příjmem z prostředků finančních mechanismů</t>
  </si>
  <si>
    <t xml:space="preserve">Číselné údaje ke grafům </t>
  </si>
  <si>
    <t>Ke grafu 1</t>
  </si>
  <si>
    <t>v mld.Kč</t>
  </si>
  <si>
    <t>r. 2000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</si>
  <si>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</si>
  <si>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</si>
  <si>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</si>
  <si>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</si>
  <si>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</si>
  <si>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</si>
  <si>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</si>
  <si>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</si>
  <si>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</si>
  <si>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r. 2010</t>
  </si>
  <si>
    <t xml:space="preserve">Regionální školství </t>
  </si>
  <si>
    <t>Vysoké školy</t>
  </si>
  <si>
    <t>Výzkum a vývoj (bez EU)</t>
  </si>
  <si>
    <t>Výdaje st. rozpočtu na spolufin. projekty (vč. VaV)</t>
  </si>
  <si>
    <r>
      <t>Výdaje z rozpočtu EU na spolufin. projekty</t>
    </r>
    <r>
      <rPr>
        <b/>
        <sz val="8"/>
        <rFont val="Arial CE"/>
        <family val="0"/>
      </rPr>
      <t xml:space="preserve"> (vč. VaV)                                 </t>
    </r>
    <r>
      <rPr>
        <b/>
        <sz val="9"/>
        <rFont val="Arial CE"/>
        <family val="0"/>
      </rPr>
      <t xml:space="preserve">  </t>
    </r>
    <r>
      <rPr>
        <sz val="9"/>
        <rFont val="Arial CE"/>
        <family val="0"/>
      </rPr>
      <t>(v rozpočtu není plný podíl prostředků z EU)</t>
    </r>
  </si>
  <si>
    <t>Výdaje kapitoly MŠMT celkem</t>
  </si>
  <si>
    <t>Ke grafu 2</t>
  </si>
  <si>
    <t xml:space="preserve">Průměrný měs. plat pedagogů v RgŠ </t>
  </si>
  <si>
    <t xml:space="preserve">Průměrný měs. plat v celé ČR (zdroj ČSÚ) </t>
  </si>
  <si>
    <t>*</t>
  </si>
  <si>
    <t>Ke grafu 3</t>
  </si>
  <si>
    <t>Výdaje regionálního školství a PŘO</t>
  </si>
  <si>
    <t xml:space="preserve">Vysoké školy </t>
  </si>
  <si>
    <t>Mládež a sport</t>
  </si>
  <si>
    <t>Výdaje z rozpočtu EU a EHP/Norsko na spolufin. projekty (vč. VaV)</t>
  </si>
  <si>
    <t>Ostatní výdaje</t>
  </si>
  <si>
    <t>Celkem</t>
  </si>
  <si>
    <t>Návrh rozpočtu na rok 2010</t>
  </si>
  <si>
    <t>Ostatní výdaje (vč. oblasti mládeže a sportu)</t>
  </si>
  <si>
    <t xml:space="preserve">Průměrný měs. plat                  v rozpočtové sféře (zdroj ČSÚ) </t>
  </si>
  <si>
    <t>Závazné ukazatele kapitoly 333 MŠMT na rok 2011</t>
  </si>
  <si>
    <t>Ostatní výdaje na zabezpečení úkolů resortu</t>
  </si>
  <si>
    <t>Výdaje na krytí mzdových nákladů pedagogických pracovníků regionálního školství včetně příslušenství</t>
  </si>
  <si>
    <r>
      <t xml:space="preserve">Výdaje na výzkum, vývoj a inovace celkem včetně programů spolufinancovaných z prostředků zahraničních programů </t>
    </r>
    <r>
      <rPr>
        <vertAlign val="superscript"/>
        <sz val="10"/>
        <rFont val="Times New Roman"/>
        <family val="1"/>
      </rPr>
      <t>2)</t>
    </r>
  </si>
  <si>
    <t>Výdaje spolufinancované z rozpočtu Evropské unie bez společné zemědělské politiky celkem</t>
  </si>
  <si>
    <t>Výdaje vedené v informačním systému programového financování EDS/SMVS celkem</t>
  </si>
  <si>
    <t>Limity regulace zaměstnanosti na rok 2011 dle jednotlivých školských úseků</t>
  </si>
  <si>
    <t>Rozpočet na rok 2011</t>
  </si>
  <si>
    <t>PLATBY v tis.Kč</t>
  </si>
  <si>
    <t>NA PLATY v tis.Kč</t>
  </si>
  <si>
    <t>OP LZZ</t>
  </si>
  <si>
    <t>1.1 OPŘO - kmen.činnost, projekty, účelově vyčleněné úkoly (mimo sport.rep., VaV,drogy,krim., menšiny, mezinár.konf., projekty spoluf.s EU)</t>
  </si>
  <si>
    <t>1.3 OPŘO -  projekty OP LZZ</t>
  </si>
  <si>
    <t>1.4 mládež - soutěže</t>
  </si>
  <si>
    <t>1.5 ADV</t>
  </si>
  <si>
    <t>1.6 VaV - účelové</t>
  </si>
  <si>
    <t>1.7 drogy, kriminalita, menšiny</t>
  </si>
  <si>
    <t>1.8 mezinárodní konference, semináře</t>
  </si>
  <si>
    <t>1.9 spol. úkoly</t>
  </si>
  <si>
    <t>Schválený rozpočet 2010                                (vč. podílu spolufinancovaných programů)</t>
  </si>
  <si>
    <t>Úpravy trvalého charakteru                          (vyloučení podílu spolufinancovaných programů)</t>
  </si>
  <si>
    <t>Srovnatelná základna roku 2010 pro rok 2011</t>
  </si>
  <si>
    <t>Rozpočet na rok 2011 (bez podílu spolufinancovaných programů)</t>
  </si>
  <si>
    <t>Změna ke srovnatelné základně</t>
  </si>
  <si>
    <t>Změna                      v %</t>
  </si>
  <si>
    <t xml:space="preserve">                   výzkum, vývoj a inovace</t>
  </si>
  <si>
    <t>Přímé výdaje regionálního školství</t>
  </si>
  <si>
    <t>z toho: výdaje na krytí mzdových nákladů pedagogických pracovníků RgŠ včetně příslušenství</t>
  </si>
  <si>
    <t>Přímé výdaje PŘO</t>
  </si>
  <si>
    <t xml:space="preserve">         v tom: sportovní reprezentace </t>
  </si>
  <si>
    <t xml:space="preserve">                       všeobecná sportovní činnost</t>
  </si>
  <si>
    <t>Ostatní výdaje na zabezpečení úkolů resortu: státní správa, OPŘO, státní maturita*), zahraniční rozvojová spolupráce, společné a účelově vyčleněné úkoly, sociálně patologické programy, menšiny a multikultura, romské programy aj.</t>
  </si>
  <si>
    <t xml:space="preserve">*) Proti roku 2010 jsou v r. 2011 posíleny výdaje na státní maturitu o cca 163 mil. Kč přesunem z výdajů RgŠ. </t>
  </si>
  <si>
    <t>(změny proti srovnatelné základně z roku 2010)</t>
  </si>
  <si>
    <t>Výdaje mimo EDS/SMVS</t>
  </si>
  <si>
    <t>Výdaje EDS/SMVS</t>
  </si>
  <si>
    <t>Počet zaměstnanců (stanových limitem regulace zaměstnanosti)</t>
  </si>
  <si>
    <t>Celkem výdaje mimo EDS/SMVS</t>
  </si>
  <si>
    <t>EDS/SMVS  celkem</t>
  </si>
  <si>
    <t>1.platy</t>
  </si>
  <si>
    <t>2. OON</t>
  </si>
  <si>
    <t>3. pojistné</t>
  </si>
  <si>
    <t>4. FKSP</t>
  </si>
  <si>
    <t>5. ostatní běžné výdaje  vč. mzdových prostředků a příslušenství VŠ, soukromých a církevních škol</t>
  </si>
  <si>
    <t>6. kapitálové výdaje mimo EDS/SMVS</t>
  </si>
  <si>
    <t>1. EDS/SMVS běžné výdaje</t>
  </si>
  <si>
    <t>2. EDS/SMVS kapitálové výdaje</t>
  </si>
  <si>
    <t>Celkem MŠMT</t>
  </si>
  <si>
    <t>Výzkum, vývoj a inovace  celkem</t>
  </si>
  <si>
    <t xml:space="preserve">          v tom: 1. výzkum, vývoj a inovace bez spolufinancovaných programů</t>
  </si>
  <si>
    <t xml:space="preserve">                     3. výzkum, vývoj a inovace OP VpK</t>
  </si>
  <si>
    <t xml:space="preserve">                     4. výzkum, vývoj a inovace Eurostars</t>
  </si>
  <si>
    <t xml:space="preserve">                     5. výzkum, vývoj a inovace EHP/Norsko</t>
  </si>
  <si>
    <t>Výdaje RgŠ celkem</t>
  </si>
  <si>
    <t xml:space="preserve">          v tom: 1. výdaje regionálního školství ÚSC</t>
  </si>
  <si>
    <t xml:space="preserve">                      2. výdaje PŘO</t>
  </si>
  <si>
    <t xml:space="preserve">         v tom: 1. sportovní reprezentace </t>
  </si>
  <si>
    <t xml:space="preserve">                     2. všeobecná sportovní činnost</t>
  </si>
  <si>
    <t xml:space="preserve">         v tom: 1. OP VpK</t>
  </si>
  <si>
    <t xml:space="preserve">                    2. OP TP</t>
  </si>
  <si>
    <t xml:space="preserve">                    3. OP LZZ</t>
  </si>
  <si>
    <t xml:space="preserve">                    4. EHP/Norsko</t>
  </si>
  <si>
    <t xml:space="preserve">                    5. EHP/Švýcarsko    </t>
  </si>
  <si>
    <t xml:space="preserve">                      program podpory vzdělávání v jazycích národnostních menšin a multikulturní výchova</t>
  </si>
  <si>
    <t xml:space="preserve">                                             účelově vyčleněné úkoly</t>
  </si>
  <si>
    <t xml:space="preserve">                                             ostatní mezinárodní konference</t>
  </si>
  <si>
    <t>( v tis. Kč mimo počet zaměstnanců)</t>
  </si>
  <si>
    <t>(rozklad limitu příjmů a výdajů)</t>
  </si>
  <si>
    <t>vyloučení ekvivalentu EU a FM</t>
  </si>
  <si>
    <t>změny trvalého charakteru z roku 2010</t>
  </si>
  <si>
    <t>úprava lim.reg. zam.OP VpK</t>
  </si>
  <si>
    <t>převod platů z RgŠ</t>
  </si>
  <si>
    <t>změna příjmů</t>
  </si>
  <si>
    <t>přerozdělení  do nových programů</t>
  </si>
  <si>
    <t>VaV podle střednědobého výhledu</t>
  </si>
  <si>
    <t>vnitřní přesuny</t>
  </si>
  <si>
    <t>zvýšení zahraniční rozvojové spolupráce</t>
  </si>
  <si>
    <t>navýšení dle usnesení vlády</t>
  </si>
  <si>
    <t>snížení MP o 10%</t>
  </si>
  <si>
    <t>přesun do CZVV maturita</t>
  </si>
  <si>
    <t>snížení EDS/SMVS o cca 197 mil. Kč</t>
  </si>
  <si>
    <t>dorovnání do směrných čísel</t>
  </si>
  <si>
    <t>krácení o 10% v OBV</t>
  </si>
  <si>
    <t>snížení sazby FKSP na 1 %</t>
  </si>
  <si>
    <t>snížení limitu PZ o 10 % (ČŠI 5 %)</t>
  </si>
  <si>
    <t>oprava příjmů dle MF</t>
  </si>
  <si>
    <t>snížení výdajů na VaV</t>
  </si>
  <si>
    <t>posílení VaV o 300 mil. Kč dle vlády</t>
  </si>
  <si>
    <t>promítnutí podílu EU/FM</t>
  </si>
  <si>
    <t>přesuny ve prospěch mezinár. spolupráce</t>
  </si>
  <si>
    <t>změna dle PSP - posílení VŠ</t>
  </si>
  <si>
    <t>celkem</t>
  </si>
  <si>
    <t xml:space="preserve">Srovnatelná </t>
  </si>
  <si>
    <t xml:space="preserve">Původní </t>
  </si>
  <si>
    <t>1. úprava</t>
  </si>
  <si>
    <t>2. úprava</t>
  </si>
  <si>
    <t>3. úprava</t>
  </si>
  <si>
    <t>4. úprava</t>
  </si>
  <si>
    <t>změny</t>
  </si>
  <si>
    <t>5. úprava</t>
  </si>
  <si>
    <t>6. úprava</t>
  </si>
  <si>
    <t>7. úprava</t>
  </si>
  <si>
    <t>8. úprava</t>
  </si>
  <si>
    <t>9. úprava</t>
  </si>
  <si>
    <t>10. úprava</t>
  </si>
  <si>
    <t>11. úprava</t>
  </si>
  <si>
    <t>12. úprava</t>
  </si>
  <si>
    <t>13. úprava</t>
  </si>
  <si>
    <t>14. úprava</t>
  </si>
  <si>
    <t>15. úprava</t>
  </si>
  <si>
    <t>16. úprava</t>
  </si>
  <si>
    <t>17. úprava</t>
  </si>
  <si>
    <t>18. úprava</t>
  </si>
  <si>
    <t>19. úprava</t>
  </si>
  <si>
    <t>20. úprava</t>
  </si>
  <si>
    <t>21. úprava</t>
  </si>
  <si>
    <t>22. úprava</t>
  </si>
  <si>
    <t>23. úprava</t>
  </si>
  <si>
    <t>24. úprava</t>
  </si>
  <si>
    <t>25. úprava</t>
  </si>
  <si>
    <t>26. úprava</t>
  </si>
  <si>
    <t>27. úprava</t>
  </si>
  <si>
    <t>28.úprava</t>
  </si>
  <si>
    <t>roku 2011</t>
  </si>
  <si>
    <t>výhledu 2011</t>
  </si>
  <si>
    <t>oproti r.2010</t>
  </si>
  <si>
    <t xml:space="preserve">                 výzkum, vývoj a inovace</t>
  </si>
  <si>
    <t xml:space="preserve">                    všeobecná sportovní činnost</t>
  </si>
  <si>
    <t>ostatní výdaje na zabezpečení úkolů resortu</t>
  </si>
  <si>
    <t xml:space="preserve">  Platy zaměstnanců ve státní správě</t>
  </si>
  <si>
    <t>Výdaje na krytí mzdových nákladů pedagogických pracovníků RgŠ včetně příslušenství</t>
  </si>
  <si>
    <t>Institucionální podpora na mezinárodní spolupráci *)</t>
  </si>
  <si>
    <t>Institucionální podpora na mezinárodní spolupráci ČR ve výzkumu a vývoji *)</t>
  </si>
  <si>
    <t>Výdaje spolufinancované z rozpočtu EU bez společné zemědělské politiky celkem</t>
  </si>
  <si>
    <t xml:space="preserve"> Výdaje vedené v informačním systému programového financování EDS/SMVS celkem</t>
  </si>
  <si>
    <t>*) metodická změna v ukazateli mezinárodní spolupráce od 1.1.2011</t>
  </si>
  <si>
    <t xml:space="preserve">                                               z toho: projekty kulturního dědictví dle UV č. 262/2010</t>
  </si>
  <si>
    <t>Výdaje na výzkum, vývoj a inovace celkem včetně programů spoluf. z prostředků zahraničních programů</t>
  </si>
  <si>
    <t xml:space="preserve">                      program podpory vzdělávání v jazycích nár. menšin a multikulturní výchova</t>
  </si>
  <si>
    <t>r. 2011</t>
  </si>
  <si>
    <t xml:space="preserve">     v tom:   Příjmy z rozpočtu Evropské unie bez SZP - programovací období 2007-2013 celkem</t>
  </si>
  <si>
    <t>metodická změna průřez. ukazatele *)</t>
  </si>
  <si>
    <t>posílení VŠ dle usnesení vlády č. 54/2010 a dorovnání do stř.výhledu z 12/2009</t>
  </si>
  <si>
    <t xml:space="preserve">      v tom: EHP/Norsko ze státního rozpočtu</t>
  </si>
  <si>
    <t>Schválený</t>
  </si>
  <si>
    <t>rozpočet</t>
  </si>
  <si>
    <t>příjmy z prostředků finančních mechanismů</t>
  </si>
  <si>
    <t>ostatní nedaňové příjmy, kapitálové příjmy a přijaté transfery celkem</t>
  </si>
  <si>
    <t>výzkum, vývoj a inovace</t>
  </si>
  <si>
    <t>všeobecná sportovní činnost</t>
  </si>
  <si>
    <t>program podpory vzdělávání v jazycích národnostních menšin a multikulturní výchova</t>
  </si>
  <si>
    <t>ostatní</t>
  </si>
  <si>
    <t>podíl rozpočtu Evropské unie</t>
  </si>
  <si>
    <t>podíl prostředků finančních mechanismů</t>
  </si>
  <si>
    <t>Výdaje na programy spolufinancované z rozpočtu EU mimo výzkum, vývoj a inovace</t>
  </si>
  <si>
    <t xml:space="preserve">                     2. výzkum, vývoj a inovace OP VaVpI</t>
  </si>
  <si>
    <t>Ukazatele kapitoly 333 MŠMT na rok 2011</t>
  </si>
  <si>
    <t>výdaje na programy spolufinancované z rozpočtu EU mimo výzkum, vývoj a inovace</t>
  </si>
  <si>
    <t>dle UV č.838/09 navýšení</t>
  </si>
  <si>
    <t xml:space="preserve">  Limit počtu zaměstnanců OSS</t>
  </si>
  <si>
    <t xml:space="preserve">                      program sociální prevence a prevence kriminality</t>
  </si>
  <si>
    <t xml:space="preserve">                      program protidrogové politiky</t>
  </si>
  <si>
    <t xml:space="preserve">                      podpora projektů integrace příslušníků romské komunity</t>
  </si>
  <si>
    <t xml:space="preserve">                      zajištění přípravy na krizové situace podle zákona  č. 240/2000 Sb.</t>
  </si>
  <si>
    <t xml:space="preserve">                 komunitární programy z rozpočtu EU</t>
  </si>
  <si>
    <t xml:space="preserve">                      ostatní</t>
  </si>
  <si>
    <t>přesun z VŠ ve prospěch VaVpI</t>
  </si>
  <si>
    <t>v tom:  příjmy z rozpočtu Evropské unie bez společné zemědělské politiky celkem</t>
  </si>
  <si>
    <t>v tom:  vysoké školy</t>
  </si>
  <si>
    <t>v tom:  sportovní reprezentace</t>
  </si>
  <si>
    <t>v tom:  zahraniční rozvojová spolupráce</t>
  </si>
  <si>
    <t>v tom:  ze státního rozpočtu celkem</t>
  </si>
  <si>
    <t>v tom:  ze státního rozpočtu</t>
  </si>
  <si>
    <t>v tis. Kč</t>
  </si>
  <si>
    <t>předpoklad nárůstu 3,5 %</t>
  </si>
  <si>
    <t>pro rok 2011 drobné zrychlení na 2,9 % - makroekonomická predikce  MF(leden 2011)</t>
  </si>
  <si>
    <t>*nevíme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</si>
</sst>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"/>
    <numFmt numFmtId="165" formatCode="#,##0;\-#,##0;\ \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%"/>
    <numFmt numFmtId="172" formatCode="#,##0.0"/>
    <numFmt numFmtId="173" formatCode="0.0000000"/>
    <numFmt numFmtId="174" formatCode="0.00000000"/>
    <numFmt numFmtId="175" formatCode="#,##0.00;\-#,##0.00;\ \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;\-#,##0;\ "/>
    <numFmt numFmtId="186" formatCode="dd/mm/yy;@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* #,##0_-;\-* #,##0_-;_-* &quot;-&quot;_-;_-@_-"/>
    <numFmt numFmtId="193" formatCode="_-&quot;$&quot;* #,##0.00_-;\-&quot;$&quot;* #,##0.00_-;_-&quot;$&quot;* &quot;-&quot;??_-;_-@_-"/>
    <numFmt numFmtId="194" formatCode="_-* #,##0.00_-;\-* #,##0.00_-;_-* &quot;-&quot;??_-;_-@_-"/>
    <numFmt numFmtId="195" formatCode="#,##0;[Red]&quot;NELZE !&quot;"/>
    <numFmt numFmtId="196" formatCode="#,##0;[Red]\-#,##0;&quot;  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84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sz val="14"/>
      <name val="Times New Roman CE"/>
      <family val="1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E"/>
      <family val="0"/>
    </font>
    <font>
      <i/>
      <u val="single"/>
      <sz val="10"/>
      <name val="Arial CE"/>
      <family val="0"/>
    </font>
    <font>
      <b/>
      <i/>
      <sz val="10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name val="Arial CE"/>
      <family val="0"/>
    </font>
    <font>
      <b/>
      <sz val="12"/>
      <color indexed="10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sz val="16"/>
      <name val="Arial CE"/>
      <family val="0"/>
    </font>
    <font>
      <i/>
      <sz val="13"/>
      <name val="Arial CE"/>
      <family val="0"/>
    </font>
    <font>
      <i/>
      <sz val="16"/>
      <name val="Arial CE"/>
      <family val="0"/>
    </font>
    <font>
      <sz val="11"/>
      <name val="Arial CE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u val="single"/>
      <sz val="16"/>
      <color indexed="8"/>
      <name val="Arial CE"/>
      <family val="0"/>
    </font>
    <font>
      <b/>
      <sz val="15"/>
      <color indexed="8"/>
      <name val="Arial"/>
      <family val="2"/>
    </font>
    <font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00B0F0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/>
    </border>
    <border>
      <left style="medium">
        <color indexed="63"/>
      </left>
      <right style="medium"/>
      <top/>
      <bottom/>
    </border>
    <border>
      <left style="medium"/>
      <right style="medium"/>
      <top/>
      <bottom/>
    </border>
    <border>
      <left style="medium"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63"/>
      </left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52">
      <alignment/>
      <protection/>
    </xf>
    <xf numFmtId="0" fontId="5" fillId="0" borderId="0" xfId="52" applyFont="1">
      <alignment/>
      <protection/>
    </xf>
    <xf numFmtId="0" fontId="3" fillId="0" borderId="0" xfId="53" applyFill="1" applyAlignment="1">
      <alignment vertical="center"/>
      <protection/>
    </xf>
    <xf numFmtId="3" fontId="3" fillId="33" borderId="0" xfId="53" applyNumberFormat="1" applyFill="1" applyAlignment="1">
      <alignment vertical="center"/>
      <protection/>
    </xf>
    <xf numFmtId="0" fontId="9" fillId="0" borderId="0" xfId="53" applyFont="1" applyFill="1" applyAlignment="1">
      <alignment horizontal="centerContinuous" vertical="center"/>
      <protection/>
    </xf>
    <xf numFmtId="3" fontId="3" fillId="33" borderId="0" xfId="53" applyNumberFormat="1" applyFill="1" applyAlignment="1">
      <alignment horizontal="centerContinuous" vertical="center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0" xfId="52" applyFont="1" applyAlignment="1">
      <alignment horizontal="centerContinuous"/>
      <protection/>
    </xf>
    <xf numFmtId="3" fontId="9" fillId="0" borderId="0" xfId="52" applyNumberFormat="1" applyFont="1" applyAlignment="1">
      <alignment horizontal="centerContinuous"/>
      <protection/>
    </xf>
    <xf numFmtId="0" fontId="3" fillId="0" borderId="0" xfId="52" applyAlignment="1">
      <alignment horizontal="center" vertical="center"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0" fillId="0" borderId="0" xfId="0" applyFill="1" applyAlignment="1">
      <alignment/>
    </xf>
    <xf numFmtId="49" fontId="9" fillId="0" borderId="0" xfId="56" applyNumberFormat="1" applyFont="1" applyFill="1" applyProtection="1">
      <alignment/>
      <protection hidden="1"/>
    </xf>
    <xf numFmtId="3" fontId="11" fillId="0" borderId="0" xfId="56" applyNumberFormat="1" applyFont="1" applyProtection="1">
      <alignment/>
      <protection hidden="1"/>
    </xf>
    <xf numFmtId="3" fontId="1" fillId="0" borderId="0" xfId="56" applyNumberFormat="1" applyFont="1" applyAlignment="1" applyProtection="1">
      <alignment horizontal="right"/>
      <protection hidden="1"/>
    </xf>
    <xf numFmtId="49" fontId="12" fillId="0" borderId="0" xfId="56" applyNumberFormat="1" applyFont="1" applyFill="1" applyProtection="1">
      <alignment/>
      <protection hidden="1"/>
    </xf>
    <xf numFmtId="3" fontId="11" fillId="0" borderId="0" xfId="56" applyNumberFormat="1" applyFont="1" applyAlignment="1" applyProtection="1">
      <alignment horizontal="centerContinuous"/>
      <protection hidden="1"/>
    </xf>
    <xf numFmtId="0" fontId="2" fillId="0" borderId="0" xfId="0" applyFont="1" applyAlignment="1">
      <alignment/>
    </xf>
    <xf numFmtId="3" fontId="11" fillId="0" borderId="10" xfId="56" applyNumberFormat="1" applyFont="1" applyBorder="1" applyProtection="1">
      <alignment/>
      <protection hidden="1"/>
    </xf>
    <xf numFmtId="3" fontId="11" fillId="0" borderId="11" xfId="56" applyNumberFormat="1" applyFont="1" applyBorder="1" applyProtection="1">
      <alignment/>
      <protection hidden="1"/>
    </xf>
    <xf numFmtId="3" fontId="11" fillId="0" borderId="12" xfId="56" applyNumberFormat="1" applyFont="1" applyBorder="1" applyProtection="1">
      <alignment/>
      <protection hidden="1"/>
    </xf>
    <xf numFmtId="3" fontId="11" fillId="0" borderId="0" xfId="56" applyNumberFormat="1" applyFont="1" applyBorder="1" applyProtection="1">
      <alignment/>
      <protection hidden="1"/>
    </xf>
    <xf numFmtId="3" fontId="11" fillId="0" borderId="10" xfId="0" applyNumberFormat="1" applyFont="1" applyBorder="1" applyAlignment="1" applyProtection="1">
      <alignment wrapText="1"/>
      <protection hidden="1"/>
    </xf>
    <xf numFmtId="3" fontId="11" fillId="0" borderId="10" xfId="0" applyNumberFormat="1" applyFont="1" applyBorder="1" applyAlignment="1" applyProtection="1">
      <alignment/>
      <protection hidden="1" locked="0"/>
    </xf>
    <xf numFmtId="3" fontId="11" fillId="0" borderId="11" xfId="0" applyNumberFormat="1" applyFont="1" applyBorder="1" applyAlignment="1" applyProtection="1">
      <alignment/>
      <protection hidden="1"/>
    </xf>
    <xf numFmtId="3" fontId="11" fillId="0" borderId="12" xfId="0" applyNumberFormat="1" applyFont="1" applyBorder="1" applyAlignment="1" applyProtection="1">
      <alignment/>
      <protection hidden="1" locked="0"/>
    </xf>
    <xf numFmtId="3" fontId="11" fillId="0" borderId="11" xfId="0" applyNumberFormat="1" applyFont="1" applyBorder="1" applyAlignment="1" applyProtection="1">
      <alignment/>
      <protection hidden="1" locked="0"/>
    </xf>
    <xf numFmtId="3" fontId="11" fillId="0" borderId="0" xfId="0" applyNumberFormat="1" applyFont="1" applyBorder="1" applyAlignment="1" applyProtection="1">
      <alignment/>
      <protection hidden="1" locked="0"/>
    </xf>
    <xf numFmtId="3" fontId="13" fillId="0" borderId="13" xfId="0" applyNumberFormat="1" applyFont="1" applyBorder="1" applyAlignment="1" applyProtection="1">
      <alignment/>
      <protection hidden="1" locked="0"/>
    </xf>
    <xf numFmtId="3" fontId="11" fillId="0" borderId="10" xfId="0" applyNumberFormat="1" applyFont="1" applyBorder="1" applyAlignment="1" applyProtection="1">
      <alignment/>
      <protection hidden="1"/>
    </xf>
    <xf numFmtId="3" fontId="11" fillId="0" borderId="13" xfId="0" applyNumberFormat="1" applyFont="1" applyBorder="1" applyAlignment="1" applyProtection="1">
      <alignment/>
      <protection hidden="1"/>
    </xf>
    <xf numFmtId="3" fontId="11" fillId="0" borderId="14" xfId="0" applyNumberFormat="1" applyFont="1" applyBorder="1" applyAlignment="1" applyProtection="1">
      <alignment wrapText="1"/>
      <protection hidden="1"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Border="1" applyAlignment="1" applyProtection="1">
      <alignment/>
      <protection hidden="1"/>
    </xf>
    <xf numFmtId="3" fontId="11" fillId="0" borderId="16" xfId="0" applyNumberFormat="1" applyFont="1" applyBorder="1" applyAlignment="1" applyProtection="1">
      <alignment wrapText="1"/>
      <protection hidden="1"/>
    </xf>
    <xf numFmtId="3" fontId="11" fillId="34" borderId="16" xfId="0" applyNumberFormat="1" applyFont="1" applyFill="1" applyBorder="1" applyAlignment="1" applyProtection="1">
      <alignment/>
      <protection locked="0"/>
    </xf>
    <xf numFmtId="3" fontId="11" fillId="34" borderId="15" xfId="0" applyNumberFormat="1" applyFont="1" applyFill="1" applyBorder="1" applyAlignment="1" applyProtection="1">
      <alignment/>
      <protection locked="0"/>
    </xf>
    <xf numFmtId="3" fontId="11" fillId="34" borderId="17" xfId="0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 applyProtection="1">
      <alignment/>
      <protection hidden="1"/>
    </xf>
    <xf numFmtId="3" fontId="11" fillId="0" borderId="19" xfId="0" applyNumberFormat="1" applyFont="1" applyBorder="1" applyAlignment="1" applyProtection="1">
      <alignment wrapText="1"/>
      <protection hidden="1"/>
    </xf>
    <xf numFmtId="3" fontId="11" fillId="0" borderId="19" xfId="0" applyNumberFormat="1" applyFont="1" applyFill="1" applyBorder="1" applyAlignment="1" applyProtection="1">
      <alignment/>
      <protection locked="0"/>
    </xf>
    <xf numFmtId="3" fontId="11" fillId="0" borderId="20" xfId="0" applyNumberFormat="1" applyFont="1" applyBorder="1" applyAlignment="1" applyProtection="1">
      <alignment/>
      <protection hidden="1"/>
    </xf>
    <xf numFmtId="3" fontId="11" fillId="0" borderId="21" xfId="0" applyNumberFormat="1" applyFont="1" applyBorder="1" applyAlignment="1" applyProtection="1">
      <alignment wrapText="1"/>
      <protection hidden="1"/>
    </xf>
    <xf numFmtId="3" fontId="11" fillId="34" borderId="21" xfId="0" applyNumberFormat="1" applyFont="1" applyFill="1" applyBorder="1" applyAlignment="1" applyProtection="1">
      <alignment/>
      <protection locked="0"/>
    </xf>
    <xf numFmtId="3" fontId="11" fillId="34" borderId="20" xfId="0" applyNumberFormat="1" applyFont="1" applyFill="1" applyBorder="1" applyAlignment="1" applyProtection="1">
      <alignment/>
      <protection locked="0"/>
    </xf>
    <xf numFmtId="3" fontId="11" fillId="34" borderId="22" xfId="0" applyNumberFormat="1" applyFont="1" applyFill="1" applyBorder="1" applyAlignment="1" applyProtection="1">
      <alignment/>
      <protection locked="0"/>
    </xf>
    <xf numFmtId="3" fontId="11" fillId="0" borderId="19" xfId="0" applyNumberFormat="1" applyFont="1" applyBorder="1" applyAlignment="1" applyProtection="1">
      <alignment/>
      <protection hidden="1"/>
    </xf>
    <xf numFmtId="3" fontId="13" fillId="0" borderId="23" xfId="0" applyNumberFormat="1" applyFont="1" applyBorder="1" applyAlignment="1" applyProtection="1">
      <alignment/>
      <protection hidden="1"/>
    </xf>
    <xf numFmtId="3" fontId="13" fillId="0" borderId="24" xfId="0" applyNumberFormat="1" applyFont="1" applyBorder="1" applyAlignment="1" applyProtection="1">
      <alignment/>
      <protection hidden="1"/>
    </xf>
    <xf numFmtId="3" fontId="13" fillId="0" borderId="25" xfId="0" applyNumberFormat="1" applyFont="1" applyBorder="1" applyAlignment="1" applyProtection="1">
      <alignment/>
      <protection hidden="1"/>
    </xf>
    <xf numFmtId="3" fontId="13" fillId="35" borderId="25" xfId="0" applyNumberFormat="1" applyFont="1" applyFill="1" applyBorder="1" applyAlignment="1" applyProtection="1">
      <alignment/>
      <protection hidden="1"/>
    </xf>
    <xf numFmtId="3" fontId="13" fillId="35" borderId="24" xfId="0" applyNumberFormat="1" applyFont="1" applyFill="1" applyBorder="1" applyAlignment="1" applyProtection="1">
      <alignment/>
      <protection hidden="1"/>
    </xf>
    <xf numFmtId="3" fontId="13" fillId="35" borderId="26" xfId="0" applyNumberFormat="1" applyFont="1" applyFill="1" applyBorder="1" applyAlignment="1" applyProtection="1">
      <alignment/>
      <protection hidden="1"/>
    </xf>
    <xf numFmtId="3" fontId="13" fillId="0" borderId="27" xfId="0" applyNumberFormat="1" applyFont="1" applyBorder="1" applyAlignment="1" applyProtection="1">
      <alignment/>
      <protection hidden="1"/>
    </xf>
    <xf numFmtId="3" fontId="11" fillId="0" borderId="21" xfId="0" applyNumberFormat="1" applyFont="1" applyBorder="1" applyAlignment="1" applyProtection="1">
      <alignment/>
      <protection hidden="1" locked="0"/>
    </xf>
    <xf numFmtId="3" fontId="11" fillId="0" borderId="20" xfId="0" applyNumberFormat="1" applyFont="1" applyBorder="1" applyAlignment="1" applyProtection="1">
      <alignment/>
      <protection hidden="1" locked="0"/>
    </xf>
    <xf numFmtId="3" fontId="11" fillId="0" borderId="22" xfId="0" applyNumberFormat="1" applyFont="1" applyBorder="1" applyAlignment="1" applyProtection="1">
      <alignment/>
      <protection hidden="1" locked="0"/>
    </xf>
    <xf numFmtId="3" fontId="11" fillId="0" borderId="28" xfId="0" applyNumberFormat="1" applyFont="1" applyBorder="1" applyAlignment="1" applyProtection="1">
      <alignment/>
      <protection hidden="1"/>
    </xf>
    <xf numFmtId="3" fontId="11" fillId="0" borderId="29" xfId="0" applyNumberFormat="1" applyFont="1" applyBorder="1" applyAlignment="1" applyProtection="1">
      <alignment/>
      <protection hidden="1"/>
    </xf>
    <xf numFmtId="3" fontId="13" fillId="0" borderId="29" xfId="0" applyNumberFormat="1" applyFont="1" applyBorder="1" applyAlignment="1" applyProtection="1">
      <alignment/>
      <protection hidden="1"/>
    </xf>
    <xf numFmtId="3" fontId="11" fillId="0" borderId="30" xfId="0" applyNumberFormat="1" applyFont="1" applyBorder="1" applyAlignment="1" applyProtection="1">
      <alignment/>
      <protection hidden="1"/>
    </xf>
    <xf numFmtId="3" fontId="11" fillId="0" borderId="31" xfId="0" applyNumberFormat="1" applyFont="1" applyBorder="1" applyAlignment="1" applyProtection="1">
      <alignment/>
      <protection hidden="1"/>
    </xf>
    <xf numFmtId="3" fontId="11" fillId="36" borderId="31" xfId="0" applyNumberFormat="1" applyFont="1" applyFill="1" applyBorder="1" applyAlignment="1" applyProtection="1">
      <alignment/>
      <protection hidden="1"/>
    </xf>
    <xf numFmtId="3" fontId="11" fillId="36" borderId="32" xfId="0" applyNumberFormat="1" applyFont="1" applyFill="1" applyBorder="1" applyAlignment="1" applyProtection="1">
      <alignment/>
      <protection hidden="1"/>
    </xf>
    <xf numFmtId="3" fontId="11" fillId="36" borderId="33" xfId="0" applyNumberFormat="1" applyFont="1" applyFill="1" applyBorder="1" applyAlignment="1" applyProtection="1">
      <alignment/>
      <protection hidden="1"/>
    </xf>
    <xf numFmtId="3" fontId="11" fillId="0" borderId="34" xfId="0" applyNumberFormat="1" applyFont="1" applyBorder="1" applyAlignment="1" applyProtection="1">
      <alignment/>
      <protection hidden="1"/>
    </xf>
    <xf numFmtId="3" fontId="13" fillId="0" borderId="23" xfId="0" applyNumberFormat="1" applyFont="1" applyBorder="1" applyAlignment="1" applyProtection="1">
      <alignment/>
      <protection hidden="1"/>
    </xf>
    <xf numFmtId="3" fontId="13" fillId="0" borderId="23" xfId="0" applyNumberFormat="1" applyFont="1" applyFill="1" applyBorder="1" applyAlignment="1" applyProtection="1">
      <alignment/>
      <protection hidden="1"/>
    </xf>
    <xf numFmtId="3" fontId="13" fillId="0" borderId="24" xfId="0" applyNumberFormat="1" applyFont="1" applyBorder="1" applyAlignment="1" applyProtection="1">
      <alignment/>
      <protection hidden="1"/>
    </xf>
    <xf numFmtId="3" fontId="13" fillId="0" borderId="25" xfId="0" applyNumberFormat="1" applyFont="1" applyBorder="1" applyAlignment="1" applyProtection="1">
      <alignment/>
      <protection hidden="1"/>
    </xf>
    <xf numFmtId="3" fontId="13" fillId="0" borderId="35" xfId="0" applyNumberFormat="1" applyFont="1" applyBorder="1" applyAlignment="1" applyProtection="1">
      <alignment/>
      <protection hidden="1"/>
    </xf>
    <xf numFmtId="3" fontId="13" fillId="0" borderId="26" xfId="0" applyNumberFormat="1" applyFont="1" applyBorder="1" applyAlignment="1" applyProtection="1">
      <alignment/>
      <protection hidden="1"/>
    </xf>
    <xf numFmtId="3" fontId="13" fillId="0" borderId="27" xfId="0" applyNumberFormat="1" applyFont="1" applyBorder="1" applyAlignment="1" applyProtection="1">
      <alignment/>
      <protection hidden="1"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 applyProtection="1">
      <alignment/>
      <protection hidden="1"/>
    </xf>
    <xf numFmtId="3" fontId="11" fillId="0" borderId="12" xfId="0" applyNumberFormat="1" applyFont="1" applyBorder="1" applyAlignment="1" applyProtection="1">
      <alignment/>
      <protection hidden="1"/>
    </xf>
    <xf numFmtId="3" fontId="11" fillId="0" borderId="0" xfId="0" applyNumberFormat="1" applyFont="1" applyBorder="1" applyAlignment="1" applyProtection="1">
      <alignment/>
      <protection hidden="1"/>
    </xf>
    <xf numFmtId="3" fontId="13" fillId="0" borderId="23" xfId="0" applyNumberFormat="1" applyFont="1" applyFill="1" applyBorder="1" applyAlignment="1" applyProtection="1">
      <alignment/>
      <protection hidden="1"/>
    </xf>
    <xf numFmtId="3" fontId="3" fillId="0" borderId="10" xfId="56" applyNumberFormat="1" applyFont="1" applyBorder="1" applyProtection="1">
      <alignment/>
      <protection hidden="1"/>
    </xf>
    <xf numFmtId="3" fontId="3" fillId="0" borderId="10" xfId="56" applyNumberFormat="1" applyFont="1" applyFill="1" applyBorder="1" applyProtection="1">
      <alignment/>
      <protection hidden="1"/>
    </xf>
    <xf numFmtId="3" fontId="3" fillId="0" borderId="11" xfId="56" applyNumberFormat="1" applyFont="1" applyBorder="1" applyProtection="1">
      <alignment/>
      <protection hidden="1"/>
    </xf>
    <xf numFmtId="3" fontId="3" fillId="0" borderId="12" xfId="56" applyNumberFormat="1" applyFont="1" applyBorder="1" applyProtection="1">
      <alignment/>
      <protection hidden="1"/>
    </xf>
    <xf numFmtId="3" fontId="3" fillId="0" borderId="0" xfId="56" applyNumberFormat="1" applyFont="1" applyBorder="1" applyProtection="1">
      <alignment/>
      <protection hidden="1"/>
    </xf>
    <xf numFmtId="3" fontId="3" fillId="0" borderId="13" xfId="56" applyNumberFormat="1" applyFont="1" applyBorder="1" applyProtection="1">
      <alignment/>
      <protection hidden="1"/>
    </xf>
    <xf numFmtId="3" fontId="13" fillId="0" borderId="10" xfId="0" applyNumberFormat="1" applyFont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/>
      <protection hidden="1"/>
    </xf>
    <xf numFmtId="3" fontId="13" fillId="0" borderId="11" xfId="0" applyNumberFormat="1" applyFont="1" applyBorder="1" applyAlignment="1" applyProtection="1">
      <alignment/>
      <protection hidden="1"/>
    </xf>
    <xf numFmtId="3" fontId="13" fillId="0" borderId="12" xfId="0" applyNumberFormat="1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/>
      <protection hidden="1"/>
    </xf>
    <xf numFmtId="3" fontId="11" fillId="0" borderId="19" xfId="0" applyNumberFormat="1" applyFont="1" applyFill="1" applyBorder="1" applyAlignment="1" applyProtection="1">
      <alignment/>
      <protection hidden="1"/>
    </xf>
    <xf numFmtId="3" fontId="13" fillId="0" borderId="19" xfId="0" applyNumberFormat="1" applyFont="1" applyBorder="1" applyAlignment="1" applyProtection="1">
      <alignment wrapText="1"/>
      <protection hidden="1"/>
    </xf>
    <xf numFmtId="3" fontId="13" fillId="0" borderId="19" xfId="0" applyNumberFormat="1" applyFont="1" applyFill="1" applyBorder="1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 hidden="1"/>
    </xf>
    <xf numFmtId="3" fontId="13" fillId="0" borderId="21" xfId="0" applyNumberFormat="1" applyFont="1" applyBorder="1" applyAlignment="1" applyProtection="1">
      <alignment/>
      <protection hidden="1" locked="0"/>
    </xf>
    <xf numFmtId="3" fontId="13" fillId="34" borderId="21" xfId="0" applyNumberFormat="1" applyFont="1" applyFill="1" applyBorder="1" applyAlignment="1" applyProtection="1">
      <alignment/>
      <protection locked="0"/>
    </xf>
    <xf numFmtId="3" fontId="13" fillId="34" borderId="20" xfId="0" applyNumberFormat="1" applyFont="1" applyFill="1" applyBorder="1" applyAlignment="1" applyProtection="1">
      <alignment/>
      <protection locked="0"/>
    </xf>
    <xf numFmtId="3" fontId="13" fillId="34" borderId="22" xfId="0" applyNumberFormat="1" applyFont="1" applyFill="1" applyBorder="1" applyAlignment="1" applyProtection="1">
      <alignment/>
      <protection locked="0"/>
    </xf>
    <xf numFmtId="3" fontId="13" fillId="0" borderId="28" xfId="0" applyNumberFormat="1" applyFont="1" applyBorder="1" applyAlignment="1" applyProtection="1">
      <alignment/>
      <protection hidden="1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52" applyNumberFormat="1" applyFont="1">
      <alignment/>
      <protection/>
    </xf>
    <xf numFmtId="3" fontId="5" fillId="0" borderId="0" xfId="52" applyNumberFormat="1" applyFont="1">
      <alignment/>
      <protection/>
    </xf>
    <xf numFmtId="0" fontId="3" fillId="0" borderId="0" xfId="55" applyFill="1">
      <alignment/>
      <protection/>
    </xf>
    <xf numFmtId="0" fontId="9" fillId="0" borderId="0" xfId="55" applyFont="1" applyFill="1" applyAlignment="1">
      <alignment horizontal="left"/>
      <protection/>
    </xf>
    <xf numFmtId="3" fontId="3" fillId="0" borderId="0" xfId="55" applyNumberFormat="1" applyFill="1">
      <alignment/>
      <protection/>
    </xf>
    <xf numFmtId="0" fontId="3" fillId="0" borderId="0" xfId="55" applyFont="1" applyFill="1" applyAlignment="1">
      <alignment horizontal="right"/>
      <protection/>
    </xf>
    <xf numFmtId="0" fontId="2" fillId="0" borderId="0" xfId="55" applyFont="1" applyFill="1">
      <alignment/>
      <protection/>
    </xf>
    <xf numFmtId="0" fontId="5" fillId="0" borderId="0" xfId="55" applyFont="1" applyFill="1">
      <alignment/>
      <protection/>
    </xf>
    <xf numFmtId="3" fontId="17" fillId="0" borderId="36" xfId="0" applyNumberFormat="1" applyFont="1" applyBorder="1" applyAlignment="1">
      <alignment vertical="center"/>
    </xf>
    <xf numFmtId="3" fontId="17" fillId="0" borderId="36" xfId="0" applyNumberFormat="1" applyFont="1" applyFill="1" applyBorder="1" applyAlignment="1">
      <alignment vertical="center"/>
    </xf>
    <xf numFmtId="3" fontId="17" fillId="0" borderId="3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11" fillId="0" borderId="38" xfId="0" applyNumberFormat="1" applyFont="1" applyBorder="1" applyAlignment="1" applyProtection="1">
      <alignment/>
      <protection hidden="1"/>
    </xf>
    <xf numFmtId="0" fontId="1" fillId="0" borderId="0" xfId="50" applyFont="1">
      <alignment/>
      <protection/>
    </xf>
    <xf numFmtId="0" fontId="3" fillId="0" borderId="0" xfId="50">
      <alignment/>
      <protection/>
    </xf>
    <xf numFmtId="0" fontId="3" fillId="37" borderId="39" xfId="50" applyFill="1" applyBorder="1">
      <alignment/>
      <protection/>
    </xf>
    <xf numFmtId="0" fontId="2" fillId="37" borderId="39" xfId="50" applyFont="1" applyFill="1" applyBorder="1" applyAlignment="1">
      <alignment horizontal="center"/>
      <protection/>
    </xf>
    <xf numFmtId="0" fontId="2" fillId="37" borderId="39" xfId="50" applyFont="1" applyFill="1" applyBorder="1">
      <alignment/>
      <protection/>
    </xf>
    <xf numFmtId="169" fontId="3" fillId="0" borderId="39" xfId="50" applyNumberFormat="1" applyFill="1" applyBorder="1">
      <alignment/>
      <protection/>
    </xf>
    <xf numFmtId="168" fontId="3" fillId="38" borderId="39" xfId="50" applyNumberFormat="1" applyFill="1" applyBorder="1">
      <alignment/>
      <protection/>
    </xf>
    <xf numFmtId="169" fontId="3" fillId="38" borderId="39" xfId="50" applyNumberFormat="1" applyFill="1" applyBorder="1">
      <alignment/>
      <protection/>
    </xf>
    <xf numFmtId="0" fontId="3" fillId="0" borderId="39" xfId="50" applyFill="1" applyBorder="1">
      <alignment/>
      <protection/>
    </xf>
    <xf numFmtId="169" fontId="3" fillId="0" borderId="39" xfId="50" applyNumberFormat="1" applyFill="1" applyBorder="1" applyAlignment="1">
      <alignment horizontal="right"/>
      <protection/>
    </xf>
    <xf numFmtId="169" fontId="3" fillId="0" borderId="0" xfId="50" applyNumberFormat="1">
      <alignment/>
      <protection/>
    </xf>
    <xf numFmtId="0" fontId="3" fillId="0" borderId="0" xfId="49" applyFont="1">
      <alignment/>
      <protection/>
    </xf>
    <xf numFmtId="0" fontId="3" fillId="0" borderId="0" xfId="49">
      <alignment/>
      <protection/>
    </xf>
    <xf numFmtId="0" fontId="2" fillId="37" borderId="39" xfId="49" applyFont="1" applyFill="1" applyBorder="1">
      <alignment/>
      <protection/>
    </xf>
    <xf numFmtId="1" fontId="3" fillId="0" borderId="39" xfId="49" applyNumberFormat="1" applyBorder="1">
      <alignment/>
      <protection/>
    </xf>
    <xf numFmtId="1" fontId="5" fillId="0" borderId="39" xfId="49" applyNumberFormat="1" applyFont="1" applyFill="1" applyBorder="1">
      <alignment/>
      <protection/>
    </xf>
    <xf numFmtId="0" fontId="3" fillId="0" borderId="39" xfId="49" applyBorder="1">
      <alignment/>
      <protection/>
    </xf>
    <xf numFmtId="1" fontId="3" fillId="0" borderId="39" xfId="49" applyNumberFormat="1" applyFill="1" applyBorder="1">
      <alignment/>
      <protection/>
    </xf>
    <xf numFmtId="0" fontId="3" fillId="0" borderId="0" xfId="49" applyFont="1" applyFill="1" applyBorder="1" applyAlignment="1">
      <alignment wrapText="1"/>
      <protection/>
    </xf>
    <xf numFmtId="1" fontId="24" fillId="0" borderId="0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" fillId="39" borderId="0" xfId="51" applyFont="1" applyFill="1">
      <alignment/>
      <protection/>
    </xf>
    <xf numFmtId="0" fontId="3" fillId="39" borderId="0" xfId="51" applyFont="1" applyFill="1">
      <alignment/>
      <protection/>
    </xf>
    <xf numFmtId="0" fontId="3" fillId="0" borderId="0" xfId="51" applyFont="1">
      <alignment/>
      <protection/>
    </xf>
    <xf numFmtId="0" fontId="2" fillId="37" borderId="39" xfId="51" applyFont="1" applyFill="1" applyBorder="1">
      <alignment/>
      <protection/>
    </xf>
    <xf numFmtId="0" fontId="2" fillId="37" borderId="39" xfId="51" applyFont="1" applyFill="1" applyBorder="1" applyAlignment="1">
      <alignment horizontal="center" wrapText="1"/>
      <protection/>
    </xf>
    <xf numFmtId="0" fontId="25" fillId="37" borderId="39" xfId="51" applyFont="1" applyFill="1" applyBorder="1">
      <alignment/>
      <protection/>
    </xf>
    <xf numFmtId="169" fontId="3" fillId="39" borderId="39" xfId="51" applyNumberFormat="1" applyFont="1" applyFill="1" applyBorder="1">
      <alignment/>
      <protection/>
    </xf>
    <xf numFmtId="169" fontId="3" fillId="39" borderId="39" xfId="51" applyNumberFormat="1" applyFont="1" applyFill="1" applyBorder="1" applyAlignment="1">
      <alignment horizontal="right" wrapText="1"/>
      <protection/>
    </xf>
    <xf numFmtId="169" fontId="25" fillId="39" borderId="39" xfId="51" applyNumberFormat="1" applyFont="1" applyFill="1" applyBorder="1">
      <alignment/>
      <protection/>
    </xf>
    <xf numFmtId="0" fontId="3" fillId="38" borderId="39" xfId="50" applyFill="1" applyBorder="1">
      <alignment/>
      <protection/>
    </xf>
    <xf numFmtId="0" fontId="2" fillId="38" borderId="39" xfId="50" applyFont="1" applyFill="1" applyBorder="1">
      <alignment/>
      <protection/>
    </xf>
    <xf numFmtId="49" fontId="15" fillId="40" borderId="40" xfId="0" applyNumberFormat="1" applyFont="1" applyFill="1" applyBorder="1" applyAlignment="1">
      <alignment vertical="center"/>
    </xf>
    <xf numFmtId="49" fontId="16" fillId="40" borderId="41" xfId="0" applyNumberFormat="1" applyFont="1" applyFill="1" applyBorder="1" applyAlignment="1">
      <alignment vertical="center"/>
    </xf>
    <xf numFmtId="3" fontId="17" fillId="0" borderId="41" xfId="0" applyNumberFormat="1" applyFont="1" applyFill="1" applyBorder="1" applyAlignment="1">
      <alignment vertical="center"/>
    </xf>
    <xf numFmtId="49" fontId="16" fillId="40" borderId="42" xfId="0" applyNumberFormat="1" applyFont="1" applyFill="1" applyBorder="1" applyAlignment="1">
      <alignment vertical="center"/>
    </xf>
    <xf numFmtId="49" fontId="15" fillId="40" borderId="43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49" fontId="15" fillId="40" borderId="44" xfId="0" applyNumberFormat="1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vertical="center"/>
    </xf>
    <xf numFmtId="49" fontId="15" fillId="40" borderId="42" xfId="0" applyNumberFormat="1" applyFont="1" applyFill="1" applyBorder="1" applyAlignment="1">
      <alignment vertical="center"/>
    </xf>
    <xf numFmtId="49" fontId="16" fillId="40" borderId="46" xfId="0" applyNumberFormat="1" applyFont="1" applyFill="1" applyBorder="1" applyAlignment="1">
      <alignment vertical="center"/>
    </xf>
    <xf numFmtId="3" fontId="17" fillId="0" borderId="46" xfId="0" applyNumberFormat="1" applyFont="1" applyFill="1" applyBorder="1" applyAlignment="1">
      <alignment vertical="center"/>
    </xf>
    <xf numFmtId="49" fontId="17" fillId="40" borderId="43" xfId="0" applyNumberFormat="1" applyFont="1" applyFill="1" applyBorder="1" applyAlignment="1">
      <alignment vertical="center"/>
    </xf>
    <xf numFmtId="49" fontId="17" fillId="40" borderId="43" xfId="0" applyNumberFormat="1" applyFont="1" applyFill="1" applyBorder="1" applyAlignment="1">
      <alignment vertical="center" wrapText="1"/>
    </xf>
    <xf numFmtId="49" fontId="17" fillId="40" borderId="43" xfId="0" applyNumberFormat="1" applyFont="1" applyFill="1" applyBorder="1" applyAlignment="1">
      <alignment horizontal="left" vertical="center" indent="3"/>
    </xf>
    <xf numFmtId="49" fontId="22" fillId="40" borderId="43" xfId="0" applyNumberFormat="1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vertical="center"/>
    </xf>
    <xf numFmtId="49" fontId="22" fillId="40" borderId="43" xfId="0" applyNumberFormat="1" applyFont="1" applyFill="1" applyBorder="1" applyAlignment="1">
      <alignment vertical="center" wrapText="1"/>
    </xf>
    <xf numFmtId="3" fontId="22" fillId="0" borderId="45" xfId="0" applyNumberFormat="1" applyFont="1" applyFill="1" applyBorder="1" applyAlignment="1">
      <alignment vertical="center"/>
    </xf>
    <xf numFmtId="49" fontId="17" fillId="40" borderId="43" xfId="0" applyNumberFormat="1" applyFont="1" applyFill="1" applyBorder="1" applyAlignment="1">
      <alignment horizontal="left" vertical="center" wrapText="1" indent="3"/>
    </xf>
    <xf numFmtId="49" fontId="17" fillId="40" borderId="43" xfId="0" applyNumberFormat="1" applyFont="1" applyFill="1" applyBorder="1" applyAlignment="1">
      <alignment horizontal="left" vertical="center" indent="6"/>
    </xf>
    <xf numFmtId="49" fontId="16" fillId="40" borderId="47" xfId="0" applyNumberFormat="1" applyFont="1" applyFill="1" applyBorder="1" applyAlignment="1">
      <alignment vertical="center"/>
    </xf>
    <xf numFmtId="49" fontId="17" fillId="40" borderId="48" xfId="0" applyNumberFormat="1" applyFont="1" applyFill="1" applyBorder="1" applyAlignment="1">
      <alignment vertical="center"/>
    </xf>
    <xf numFmtId="3" fontId="13" fillId="40" borderId="49" xfId="56" applyNumberFormat="1" applyFont="1" applyFill="1" applyBorder="1" applyProtection="1">
      <alignment/>
      <protection hidden="1"/>
    </xf>
    <xf numFmtId="3" fontId="13" fillId="40" borderId="33" xfId="56" applyNumberFormat="1" applyFont="1" applyFill="1" applyBorder="1" applyAlignment="1" applyProtection="1">
      <alignment horizontal="centerContinuous"/>
      <protection hidden="1"/>
    </xf>
    <xf numFmtId="3" fontId="13" fillId="40" borderId="50" xfId="56" applyNumberFormat="1" applyFont="1" applyFill="1" applyBorder="1" applyAlignment="1" applyProtection="1">
      <alignment horizontal="centerContinuous"/>
      <protection hidden="1"/>
    </xf>
    <xf numFmtId="3" fontId="13" fillId="40" borderId="51" xfId="56" applyNumberFormat="1" applyFont="1" applyFill="1" applyBorder="1" applyProtection="1">
      <alignment/>
      <protection hidden="1"/>
    </xf>
    <xf numFmtId="3" fontId="13" fillId="40" borderId="52" xfId="56" applyNumberFormat="1" applyFont="1" applyFill="1" applyBorder="1" applyAlignment="1" applyProtection="1">
      <alignment horizontal="centerContinuous"/>
      <protection hidden="1"/>
    </xf>
    <xf numFmtId="3" fontId="13" fillId="40" borderId="53" xfId="56" applyNumberFormat="1" applyFont="1" applyFill="1" applyBorder="1" applyAlignment="1" applyProtection="1">
      <alignment horizontal="centerContinuous"/>
      <protection hidden="1"/>
    </xf>
    <xf numFmtId="3" fontId="13" fillId="40" borderId="52" xfId="56" applyNumberFormat="1" applyFont="1" applyFill="1" applyBorder="1" applyAlignment="1" applyProtection="1">
      <alignment horizontal="left"/>
      <protection hidden="1"/>
    </xf>
    <xf numFmtId="3" fontId="14" fillId="40" borderId="51" xfId="56" applyNumberFormat="1" applyFont="1" applyFill="1" applyBorder="1" applyProtection="1">
      <alignment/>
      <protection hidden="1"/>
    </xf>
    <xf numFmtId="3" fontId="14" fillId="40" borderId="10" xfId="56" applyNumberFormat="1" applyFont="1" applyFill="1" applyBorder="1" applyAlignment="1" applyProtection="1">
      <alignment horizontal="centerContinuous"/>
      <protection hidden="1"/>
    </xf>
    <xf numFmtId="3" fontId="14" fillId="40" borderId="54" xfId="56" applyNumberFormat="1" applyFont="1" applyFill="1" applyBorder="1" applyAlignment="1" applyProtection="1">
      <alignment horizontal="left"/>
      <protection hidden="1"/>
    </xf>
    <xf numFmtId="3" fontId="14" fillId="40" borderId="55" xfId="56" applyNumberFormat="1" applyFont="1" applyFill="1" applyBorder="1" applyProtection="1">
      <alignment/>
      <protection hidden="1"/>
    </xf>
    <xf numFmtId="3" fontId="14" fillId="40" borderId="10" xfId="56" applyNumberFormat="1" applyFont="1" applyFill="1" applyBorder="1" applyAlignment="1" applyProtection="1">
      <alignment horizontal="center"/>
      <protection hidden="1"/>
    </xf>
    <xf numFmtId="3" fontId="14" fillId="40" borderId="11" xfId="56" applyNumberFormat="1" applyFont="1" applyFill="1" applyBorder="1" applyAlignment="1" applyProtection="1">
      <alignment horizontal="center"/>
      <protection hidden="1"/>
    </xf>
    <xf numFmtId="3" fontId="14" fillId="40" borderId="56" xfId="56" applyNumberFormat="1" applyFont="1" applyFill="1" applyBorder="1" applyAlignment="1" applyProtection="1">
      <alignment horizontal="centerContinuous"/>
      <protection hidden="1"/>
    </xf>
    <xf numFmtId="3" fontId="14" fillId="40" borderId="57" xfId="56" applyNumberFormat="1" applyFont="1" applyFill="1" applyBorder="1" applyAlignment="1" applyProtection="1">
      <alignment horizontal="left"/>
      <protection hidden="1"/>
    </xf>
    <xf numFmtId="3" fontId="14" fillId="40" borderId="19" xfId="56" applyNumberFormat="1" applyFont="1" applyFill="1" applyBorder="1" applyProtection="1">
      <alignment/>
      <protection hidden="1"/>
    </xf>
    <xf numFmtId="3" fontId="14" fillId="40" borderId="46" xfId="56" applyNumberFormat="1" applyFont="1" applyFill="1" applyBorder="1" applyAlignment="1" applyProtection="1">
      <alignment horizontal="center"/>
      <protection hidden="1"/>
    </xf>
    <xf numFmtId="3" fontId="14" fillId="40" borderId="0" xfId="56" applyNumberFormat="1" applyFont="1" applyFill="1" applyBorder="1" applyAlignment="1" applyProtection="1">
      <alignment horizontal="center"/>
      <protection hidden="1"/>
    </xf>
    <xf numFmtId="3" fontId="14" fillId="40" borderId="13" xfId="56" applyNumberFormat="1" applyFont="1" applyFill="1" applyBorder="1" applyAlignment="1" applyProtection="1">
      <alignment horizontal="centerContinuous"/>
      <protection hidden="1"/>
    </xf>
    <xf numFmtId="3" fontId="2" fillId="40" borderId="51" xfId="56" applyNumberFormat="1" applyFont="1" applyFill="1" applyBorder="1" applyAlignment="1" applyProtection="1">
      <alignment horizontal="left" vertical="center" wrapText="1"/>
      <protection hidden="1"/>
    </xf>
    <xf numFmtId="3" fontId="14" fillId="40" borderId="46" xfId="56" applyNumberFormat="1" applyFont="1" applyFill="1" applyBorder="1" applyAlignment="1" applyProtection="1">
      <alignment horizontal="centerContinuous"/>
      <protection hidden="1"/>
    </xf>
    <xf numFmtId="3" fontId="14" fillId="40" borderId="0" xfId="56" applyNumberFormat="1" applyFont="1" applyFill="1" applyBorder="1" applyAlignment="1" applyProtection="1">
      <alignment horizontal="centerContinuous"/>
      <protection hidden="1"/>
    </xf>
    <xf numFmtId="3" fontId="14" fillId="40" borderId="58" xfId="56" applyNumberFormat="1" applyFont="1" applyFill="1" applyBorder="1" applyAlignment="1" applyProtection="1">
      <alignment horizontal="centerContinuous"/>
      <protection hidden="1"/>
    </xf>
    <xf numFmtId="3" fontId="14" fillId="40" borderId="59" xfId="56" applyNumberFormat="1" applyFont="1" applyFill="1" applyBorder="1" applyAlignment="1" applyProtection="1">
      <alignment horizontal="center"/>
      <protection hidden="1"/>
    </xf>
    <xf numFmtId="3" fontId="14" fillId="40" borderId="60" xfId="56" applyNumberFormat="1" applyFont="1" applyFill="1" applyBorder="1" applyAlignment="1" applyProtection="1">
      <alignment horizontal="centerContinuous"/>
      <protection hidden="1"/>
    </xf>
    <xf numFmtId="3" fontId="14" fillId="40" borderId="61" xfId="56" applyNumberFormat="1" applyFont="1" applyFill="1" applyBorder="1" applyAlignment="1" applyProtection="1">
      <alignment horizontal="centerContinuous"/>
      <protection hidden="1"/>
    </xf>
    <xf numFmtId="3" fontId="14" fillId="40" borderId="62" xfId="56" applyNumberFormat="1" applyFont="1" applyFill="1" applyBorder="1" applyAlignment="1" applyProtection="1">
      <alignment horizontal="centerContinuous"/>
      <protection hidden="1"/>
    </xf>
    <xf numFmtId="3" fontId="14" fillId="40" borderId="63" xfId="56" applyNumberFormat="1" applyFont="1" applyFill="1" applyBorder="1" applyAlignment="1" applyProtection="1">
      <alignment horizontal="centerContinuous"/>
      <protection hidden="1"/>
    </xf>
    <xf numFmtId="3" fontId="14" fillId="40" borderId="64" xfId="56" applyNumberFormat="1" applyFont="1" applyFill="1" applyBorder="1" applyAlignment="1" applyProtection="1">
      <alignment horizontal="centerContinuous"/>
      <protection hidden="1"/>
    </xf>
    <xf numFmtId="3" fontId="14" fillId="40" borderId="64" xfId="56" applyNumberFormat="1" applyFont="1" applyFill="1" applyBorder="1" applyAlignment="1" applyProtection="1">
      <alignment horizontal="center"/>
      <protection hidden="1"/>
    </xf>
    <xf numFmtId="3" fontId="11" fillId="40" borderId="65" xfId="56" applyNumberFormat="1" applyFont="1" applyFill="1" applyBorder="1" applyAlignment="1" applyProtection="1">
      <alignment horizontal="center" vertical="top"/>
      <protection hidden="1"/>
    </xf>
    <xf numFmtId="3" fontId="11" fillId="0" borderId="13" xfId="56" applyNumberFormat="1" applyFont="1" applyBorder="1" applyProtection="1">
      <alignment/>
      <protection hidden="1"/>
    </xf>
    <xf numFmtId="3" fontId="13" fillId="40" borderId="51" xfId="0" applyNumberFormat="1" applyFont="1" applyFill="1" applyBorder="1" applyAlignment="1" applyProtection="1">
      <alignment horizontal="left"/>
      <protection hidden="1"/>
    </xf>
    <xf numFmtId="3" fontId="13" fillId="0" borderId="10" xfId="0" applyNumberFormat="1" applyFont="1" applyBorder="1" applyAlignment="1" applyProtection="1">
      <alignment/>
      <protection hidden="1" locked="0"/>
    </xf>
    <xf numFmtId="3" fontId="11" fillId="40" borderId="51" xfId="0" applyNumberFormat="1" applyFont="1" applyFill="1" applyBorder="1" applyAlignment="1" applyProtection="1">
      <alignment/>
      <protection hidden="1"/>
    </xf>
    <xf numFmtId="3" fontId="11" fillId="40" borderId="43" xfId="0" applyNumberFormat="1" applyFont="1" applyFill="1" applyBorder="1" applyAlignment="1" applyProtection="1">
      <alignment vertical="top"/>
      <protection locked="0"/>
    </xf>
    <xf numFmtId="3" fontId="11" fillId="0" borderId="14" xfId="0" applyNumberFormat="1" applyFont="1" applyBorder="1" applyAlignment="1" applyProtection="1">
      <alignment/>
      <protection hidden="1"/>
    </xf>
    <xf numFmtId="3" fontId="11" fillId="40" borderId="44" xfId="0" applyNumberFormat="1" applyFont="1" applyFill="1" applyBorder="1" applyAlignment="1" applyProtection="1">
      <alignment vertical="top"/>
      <protection locked="0"/>
    </xf>
    <xf numFmtId="3" fontId="13" fillId="40" borderId="66" xfId="0" applyNumberFormat="1" applyFont="1" applyFill="1" applyBorder="1" applyAlignment="1" applyProtection="1">
      <alignment horizontal="center"/>
      <protection hidden="1"/>
    </xf>
    <xf numFmtId="3" fontId="11" fillId="40" borderId="44" xfId="0" applyNumberFormat="1" applyFont="1" applyFill="1" applyBorder="1" applyAlignment="1" applyProtection="1">
      <alignment/>
      <protection hidden="1"/>
    </xf>
    <xf numFmtId="3" fontId="11" fillId="40" borderId="44" xfId="0" applyNumberFormat="1" applyFont="1" applyFill="1" applyBorder="1" applyAlignment="1" applyProtection="1">
      <alignment/>
      <protection locked="0"/>
    </xf>
    <xf numFmtId="3" fontId="13" fillId="40" borderId="49" xfId="0" applyNumberFormat="1" applyFont="1" applyFill="1" applyBorder="1" applyAlignment="1" applyProtection="1">
      <alignment horizontal="center"/>
      <protection hidden="1"/>
    </xf>
    <xf numFmtId="3" fontId="13" fillId="40" borderId="66" xfId="0" applyNumberFormat="1" applyFont="1" applyFill="1" applyBorder="1" applyAlignment="1" applyProtection="1">
      <alignment horizontal="center"/>
      <protection hidden="1"/>
    </xf>
    <xf numFmtId="3" fontId="11" fillId="40" borderId="51" xfId="0" applyNumberFormat="1" applyFont="1" applyFill="1" applyBorder="1" applyAlignment="1" applyProtection="1">
      <alignment horizontal="center"/>
      <protection hidden="1"/>
    </xf>
    <xf numFmtId="3" fontId="13" fillId="40" borderId="51" xfId="0" applyNumberFormat="1" applyFont="1" applyFill="1" applyBorder="1" applyAlignment="1" applyProtection="1">
      <alignment horizontal="left"/>
      <protection hidden="1"/>
    </xf>
    <xf numFmtId="3" fontId="11" fillId="40" borderId="44" xfId="0" applyNumberFormat="1" applyFont="1" applyFill="1" applyBorder="1" applyAlignment="1" applyProtection="1">
      <alignment/>
      <protection locked="0"/>
    </xf>
    <xf numFmtId="3" fontId="11" fillId="41" borderId="65" xfId="56" applyNumberFormat="1" applyFont="1" applyFill="1" applyBorder="1" applyProtection="1">
      <alignment/>
      <protection hidden="1"/>
    </xf>
    <xf numFmtId="3" fontId="3" fillId="41" borderId="67" xfId="56" applyNumberFormat="1" applyFont="1" applyFill="1" applyBorder="1" applyProtection="1">
      <alignment/>
      <protection hidden="1"/>
    </xf>
    <xf numFmtId="3" fontId="3" fillId="41" borderId="68" xfId="56" applyNumberFormat="1" applyFont="1" applyFill="1" applyBorder="1" applyProtection="1">
      <alignment/>
      <protection hidden="1"/>
    </xf>
    <xf numFmtId="3" fontId="3" fillId="41" borderId="69" xfId="56" applyNumberFormat="1" applyFont="1" applyFill="1" applyBorder="1" applyProtection="1">
      <alignment/>
      <protection hidden="1"/>
    </xf>
    <xf numFmtId="3" fontId="3" fillId="41" borderId="70" xfId="56" applyNumberFormat="1" applyFont="1" applyFill="1" applyBorder="1" applyProtection="1">
      <alignment/>
      <protection hidden="1"/>
    </xf>
    <xf numFmtId="3" fontId="3" fillId="41" borderId="71" xfId="56" applyNumberFormat="1" applyFont="1" applyFill="1" applyBorder="1" applyProtection="1">
      <alignment/>
      <protection hidden="1"/>
    </xf>
    <xf numFmtId="3" fontId="1" fillId="41" borderId="51" xfId="0" applyNumberFormat="1" applyFont="1" applyFill="1" applyBorder="1" applyAlignment="1" applyProtection="1">
      <alignment horizontal="center"/>
      <protection hidden="1"/>
    </xf>
    <xf numFmtId="3" fontId="1" fillId="41" borderId="10" xfId="56" applyNumberFormat="1" applyFont="1" applyFill="1" applyBorder="1" applyProtection="1">
      <alignment/>
      <protection hidden="1"/>
    </xf>
    <xf numFmtId="3" fontId="1" fillId="41" borderId="11" xfId="56" applyNumberFormat="1" applyFont="1" applyFill="1" applyBorder="1" applyProtection="1">
      <alignment/>
      <protection hidden="1"/>
    </xf>
    <xf numFmtId="3" fontId="1" fillId="41" borderId="12" xfId="56" applyNumberFormat="1" applyFont="1" applyFill="1" applyBorder="1" applyProtection="1">
      <alignment/>
      <protection hidden="1"/>
    </xf>
    <xf numFmtId="3" fontId="1" fillId="41" borderId="0" xfId="56" applyNumberFormat="1" applyFont="1" applyFill="1" applyBorder="1" applyProtection="1">
      <alignment/>
      <protection hidden="1"/>
    </xf>
    <xf numFmtId="3" fontId="1" fillId="41" borderId="13" xfId="56" applyNumberFormat="1" applyFont="1" applyFill="1" applyBorder="1" applyProtection="1">
      <alignment/>
      <protection hidden="1"/>
    </xf>
    <xf numFmtId="3" fontId="11" fillId="41" borderId="48" xfId="56" applyNumberFormat="1" applyFont="1" applyFill="1" applyBorder="1" applyProtection="1">
      <alignment/>
      <protection hidden="1"/>
    </xf>
    <xf numFmtId="3" fontId="3" fillId="41" borderId="64" xfId="56" applyNumberFormat="1" applyFont="1" applyFill="1" applyBorder="1" applyProtection="1">
      <alignment/>
      <protection hidden="1"/>
    </xf>
    <xf numFmtId="3" fontId="3" fillId="41" borderId="53" xfId="56" applyNumberFormat="1" applyFont="1" applyFill="1" applyBorder="1" applyProtection="1">
      <alignment/>
      <protection hidden="1"/>
    </xf>
    <xf numFmtId="3" fontId="3" fillId="41" borderId="72" xfId="56" applyNumberFormat="1" applyFont="1" applyFill="1" applyBorder="1" applyProtection="1">
      <alignment/>
      <protection hidden="1"/>
    </xf>
    <xf numFmtId="3" fontId="3" fillId="41" borderId="52" xfId="56" applyNumberFormat="1" applyFont="1" applyFill="1" applyBorder="1" applyProtection="1">
      <alignment/>
      <protection hidden="1"/>
    </xf>
    <xf numFmtId="3" fontId="3" fillId="41" borderId="63" xfId="56" applyNumberFormat="1" applyFont="1" applyFill="1" applyBorder="1" applyProtection="1">
      <alignment/>
      <protection hidden="1"/>
    </xf>
    <xf numFmtId="3" fontId="11" fillId="40" borderId="51" xfId="56" applyNumberFormat="1" applyFont="1" applyFill="1" applyBorder="1" applyProtection="1">
      <alignment/>
      <protection hidden="1"/>
    </xf>
    <xf numFmtId="3" fontId="2" fillId="40" borderId="51" xfId="0" applyNumberFormat="1" applyFont="1" applyFill="1" applyBorder="1" applyAlignment="1" applyProtection="1">
      <alignment horizontal="left"/>
      <protection hidden="1"/>
    </xf>
    <xf numFmtId="3" fontId="13" fillId="40" borderId="44" xfId="0" applyNumberFormat="1" applyFont="1" applyFill="1" applyBorder="1" applyAlignment="1" applyProtection="1">
      <alignment/>
      <protection locked="0"/>
    </xf>
    <xf numFmtId="3" fontId="13" fillId="0" borderId="19" xfId="0" applyNumberFormat="1" applyFont="1" applyBorder="1" applyAlignment="1" applyProtection="1">
      <alignment/>
      <protection hidden="1"/>
    </xf>
    <xf numFmtId="3" fontId="11" fillId="40" borderId="44" xfId="0" applyNumberFormat="1" applyFont="1" applyFill="1" applyBorder="1" applyAlignment="1" applyProtection="1">
      <alignment/>
      <protection locked="0"/>
    </xf>
    <xf numFmtId="3" fontId="11" fillId="40" borderId="44" xfId="0" applyNumberFormat="1" applyFont="1" applyFill="1" applyBorder="1" applyAlignment="1" applyProtection="1">
      <alignment horizontal="left" vertical="center" wrapText="1"/>
      <protection locked="0"/>
    </xf>
    <xf numFmtId="3" fontId="11" fillId="40" borderId="44" xfId="0" applyNumberFormat="1" applyFont="1" applyFill="1" applyBorder="1" applyAlignment="1" applyProtection="1">
      <alignment wrapText="1"/>
      <protection locked="0"/>
    </xf>
    <xf numFmtId="3" fontId="13" fillId="40" borderId="48" xfId="0" applyNumberFormat="1" applyFont="1" applyFill="1" applyBorder="1" applyAlignment="1" applyProtection="1">
      <alignment/>
      <protection locked="0"/>
    </xf>
    <xf numFmtId="3" fontId="2" fillId="41" borderId="65" xfId="0" applyNumberFormat="1" applyFont="1" applyFill="1" applyBorder="1" applyAlignment="1" applyProtection="1">
      <alignment horizontal="center"/>
      <protection hidden="1"/>
    </xf>
    <xf numFmtId="3" fontId="3" fillId="41" borderId="10" xfId="56" applyNumberFormat="1" applyFont="1" applyFill="1" applyBorder="1" applyProtection="1">
      <alignment/>
      <protection hidden="1"/>
    </xf>
    <xf numFmtId="3" fontId="3" fillId="41" borderId="11" xfId="56" applyNumberFormat="1" applyFont="1" applyFill="1" applyBorder="1" applyProtection="1">
      <alignment/>
      <protection hidden="1"/>
    </xf>
    <xf numFmtId="3" fontId="3" fillId="41" borderId="12" xfId="56" applyNumberFormat="1" applyFont="1" applyFill="1" applyBorder="1" applyProtection="1">
      <alignment/>
      <protection hidden="1"/>
    </xf>
    <xf numFmtId="3" fontId="3" fillId="41" borderId="0" xfId="56" applyNumberFormat="1" applyFont="1" applyFill="1" applyBorder="1" applyProtection="1">
      <alignment/>
      <protection hidden="1"/>
    </xf>
    <xf numFmtId="3" fontId="3" fillId="41" borderId="13" xfId="56" applyNumberFormat="1" applyFont="1" applyFill="1" applyBorder="1" applyProtection="1">
      <alignment/>
      <protection hidden="1"/>
    </xf>
    <xf numFmtId="3" fontId="1" fillId="41" borderId="73" xfId="56" applyNumberFormat="1" applyFont="1" applyFill="1" applyBorder="1" applyProtection="1">
      <alignment/>
      <protection hidden="1"/>
    </xf>
    <xf numFmtId="3" fontId="14" fillId="41" borderId="44" xfId="56" applyNumberFormat="1" applyFont="1" applyFill="1" applyBorder="1" applyAlignment="1" applyProtection="1">
      <alignment horizontal="center"/>
      <protection hidden="1"/>
    </xf>
    <xf numFmtId="3" fontId="11" fillId="41" borderId="19" xfId="56" applyNumberFormat="1" applyFont="1" applyFill="1" applyBorder="1" applyProtection="1">
      <alignment/>
      <protection hidden="1"/>
    </xf>
    <xf numFmtId="3" fontId="11" fillId="41" borderId="20" xfId="56" applyNumberFormat="1" applyFont="1" applyFill="1" applyBorder="1" applyProtection="1">
      <alignment/>
      <protection hidden="1"/>
    </xf>
    <xf numFmtId="3" fontId="11" fillId="41" borderId="21" xfId="56" applyNumberFormat="1" applyFont="1" applyFill="1" applyBorder="1" applyProtection="1">
      <alignment/>
      <protection hidden="1"/>
    </xf>
    <xf numFmtId="3" fontId="11" fillId="41" borderId="22" xfId="56" applyNumberFormat="1" applyFont="1" applyFill="1" applyBorder="1" applyProtection="1">
      <alignment/>
      <protection hidden="1"/>
    </xf>
    <xf numFmtId="3" fontId="11" fillId="41" borderId="28" xfId="56" applyNumberFormat="1" applyFont="1" applyFill="1" applyBorder="1" applyProtection="1">
      <alignment/>
      <protection hidden="1"/>
    </xf>
    <xf numFmtId="3" fontId="28" fillId="40" borderId="74" xfId="54" applyNumberFormat="1" applyFont="1" applyFill="1" applyBorder="1" applyAlignment="1">
      <alignment horizontal="center" vertical="center"/>
      <protection/>
    </xf>
    <xf numFmtId="0" fontId="28" fillId="40" borderId="75" xfId="54" applyNumberFormat="1" applyFont="1" applyFill="1" applyBorder="1" applyAlignment="1">
      <alignment horizontal="center" vertical="center" wrapText="1"/>
      <protection/>
    </xf>
    <xf numFmtId="0" fontId="28" fillId="40" borderId="76" xfId="54" applyNumberFormat="1" applyFont="1" applyFill="1" applyBorder="1" applyAlignment="1">
      <alignment horizontal="center" vertical="center" wrapText="1"/>
      <protection/>
    </xf>
    <xf numFmtId="3" fontId="28" fillId="41" borderId="44" xfId="54" applyNumberFormat="1" applyFont="1" applyFill="1" applyBorder="1" applyAlignment="1">
      <alignment horizontal="left"/>
      <protection/>
    </xf>
    <xf numFmtId="3" fontId="28" fillId="41" borderId="19" xfId="54" applyNumberFormat="1" applyFont="1" applyFill="1" applyBorder="1" applyAlignment="1">
      <alignment horizontal="right" wrapText="1"/>
      <protection/>
    </xf>
    <xf numFmtId="3" fontId="28" fillId="41" borderId="38" xfId="54" applyNumberFormat="1" applyFont="1" applyFill="1" applyBorder="1" applyAlignment="1">
      <alignment horizontal="right" wrapText="1"/>
      <protection/>
    </xf>
    <xf numFmtId="4" fontId="28" fillId="41" borderId="38" xfId="54" applyNumberFormat="1" applyFont="1" applyFill="1" applyBorder="1" applyAlignment="1">
      <alignment horizontal="right" wrapText="1"/>
      <protection/>
    </xf>
    <xf numFmtId="3" fontId="27" fillId="40" borderId="43" xfId="54" applyNumberFormat="1" applyFill="1" applyBorder="1">
      <alignment/>
      <protection/>
    </xf>
    <xf numFmtId="3" fontId="27" fillId="0" borderId="14" xfId="54" applyNumberFormat="1" applyFill="1" applyBorder="1">
      <alignment/>
      <protection/>
    </xf>
    <xf numFmtId="3" fontId="27" fillId="0" borderId="39" xfId="54" applyNumberFormat="1" applyFill="1" applyBorder="1">
      <alignment/>
      <protection/>
    </xf>
    <xf numFmtId="3" fontId="27" fillId="0" borderId="39" xfId="54" applyNumberFormat="1" applyBorder="1">
      <alignment/>
      <protection/>
    </xf>
    <xf numFmtId="2" fontId="27" fillId="0" borderId="39" xfId="54" applyNumberFormat="1" applyBorder="1">
      <alignment/>
      <protection/>
    </xf>
    <xf numFmtId="3" fontId="29" fillId="40" borderId="43" xfId="54" applyNumberFormat="1" applyFont="1" applyFill="1" applyBorder="1">
      <alignment/>
      <protection/>
    </xf>
    <xf numFmtId="3" fontId="29" fillId="0" borderId="14" xfId="54" applyNumberFormat="1" applyFont="1" applyFill="1" applyBorder="1" applyAlignment="1">
      <alignment horizontal="right"/>
      <protection/>
    </xf>
    <xf numFmtId="3" fontId="29" fillId="0" borderId="39" xfId="54" applyNumberFormat="1" applyFont="1" applyFill="1" applyBorder="1" applyAlignment="1">
      <alignment horizontal="right"/>
      <protection/>
    </xf>
    <xf numFmtId="3" fontId="29" fillId="0" borderId="39" xfId="54" applyNumberFormat="1" applyFont="1" applyBorder="1" applyAlignment="1">
      <alignment horizontal="right"/>
      <protection/>
    </xf>
    <xf numFmtId="2" fontId="29" fillId="0" borderId="39" xfId="54" applyNumberFormat="1" applyFont="1" applyBorder="1" applyAlignment="1">
      <alignment horizontal="right"/>
      <protection/>
    </xf>
    <xf numFmtId="3" fontId="27" fillId="40" borderId="43" xfId="54" applyNumberFormat="1" applyFill="1" applyBorder="1" applyAlignment="1">
      <alignment wrapText="1"/>
      <protection/>
    </xf>
    <xf numFmtId="3" fontId="29" fillId="0" borderId="33" xfId="54" applyNumberFormat="1" applyFont="1" applyFill="1" applyBorder="1">
      <alignment/>
      <protection/>
    </xf>
    <xf numFmtId="3" fontId="27" fillId="0" borderId="0" xfId="54" applyNumberFormat="1" applyFill="1">
      <alignment/>
      <protection/>
    </xf>
    <xf numFmtId="0" fontId="27" fillId="0" borderId="0" xfId="54">
      <alignment/>
      <protection/>
    </xf>
    <xf numFmtId="0" fontId="9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3" fillId="40" borderId="49" xfId="55" applyFill="1" applyBorder="1">
      <alignment/>
      <protection/>
    </xf>
    <xf numFmtId="0" fontId="31" fillId="40" borderId="51" xfId="0" applyFont="1" applyFill="1" applyBorder="1" applyAlignment="1">
      <alignment vertical="center" wrapText="1"/>
    </xf>
    <xf numFmtId="0" fontId="9" fillId="40" borderId="48" xfId="0" applyFont="1" applyFill="1" applyBorder="1" applyAlignment="1">
      <alignment horizontal="center" vertical="center"/>
    </xf>
    <xf numFmtId="0" fontId="1" fillId="40" borderId="77" xfId="0" applyFont="1" applyFill="1" applyBorder="1" applyAlignment="1">
      <alignment horizontal="center" vertical="center" wrapText="1"/>
    </xf>
    <xf numFmtId="0" fontId="1" fillId="40" borderId="77" xfId="0" applyFont="1" applyFill="1" applyBorder="1" applyAlignment="1">
      <alignment horizontal="center" vertical="center" wrapText="1"/>
    </xf>
    <xf numFmtId="0" fontId="1" fillId="40" borderId="48" xfId="0" applyFont="1" applyFill="1" applyBorder="1" applyAlignment="1">
      <alignment horizontal="center" vertical="center" wrapText="1"/>
    </xf>
    <xf numFmtId="3" fontId="30" fillId="41" borderId="78" xfId="0" applyNumberFormat="1" applyFont="1" applyFill="1" applyBorder="1" applyAlignment="1">
      <alignment horizontal="right" vertical="center" wrapText="1"/>
    </xf>
    <xf numFmtId="3" fontId="30" fillId="41" borderId="79" xfId="0" applyNumberFormat="1" applyFont="1" applyFill="1" applyBorder="1" applyAlignment="1">
      <alignment horizontal="right" vertical="center" wrapText="1"/>
    </xf>
    <xf numFmtId="3" fontId="30" fillId="41" borderId="80" xfId="0" applyNumberFormat="1" applyFont="1" applyFill="1" applyBorder="1" applyAlignment="1">
      <alignment horizontal="right" vertical="center" wrapText="1"/>
    </xf>
    <xf numFmtId="3" fontId="30" fillId="41" borderId="81" xfId="0" applyNumberFormat="1" applyFont="1" applyFill="1" applyBorder="1" applyAlignment="1">
      <alignment horizontal="right" vertical="center" wrapText="1"/>
    </xf>
    <xf numFmtId="4" fontId="30" fillId="41" borderId="79" xfId="0" applyNumberFormat="1" applyFont="1" applyFill="1" applyBorder="1" applyAlignment="1">
      <alignment horizontal="right" vertical="center" wrapText="1"/>
    </xf>
    <xf numFmtId="3" fontId="30" fillId="0" borderId="82" xfId="0" applyNumberFormat="1" applyFont="1" applyFill="1" applyBorder="1" applyAlignment="1">
      <alignment/>
    </xf>
    <xf numFmtId="3" fontId="32" fillId="0" borderId="83" xfId="0" applyNumberFormat="1" applyFont="1" applyFill="1" applyBorder="1" applyAlignment="1">
      <alignment/>
    </xf>
    <xf numFmtId="3" fontId="32" fillId="0" borderId="84" xfId="0" applyNumberFormat="1" applyFont="1" applyFill="1" applyBorder="1" applyAlignment="1">
      <alignment/>
    </xf>
    <xf numFmtId="3" fontId="32" fillId="0" borderId="85" xfId="0" applyNumberFormat="1" applyFont="1" applyFill="1" applyBorder="1" applyAlignment="1">
      <alignment/>
    </xf>
    <xf numFmtId="3" fontId="32" fillId="0" borderId="82" xfId="0" applyNumberFormat="1" applyFont="1" applyBorder="1" applyAlignment="1">
      <alignment/>
    </xf>
    <xf numFmtId="4" fontId="32" fillId="0" borderId="83" xfId="0" applyNumberFormat="1" applyFont="1" applyBorder="1" applyAlignment="1">
      <alignment/>
    </xf>
    <xf numFmtId="3" fontId="30" fillId="0" borderId="86" xfId="0" applyNumberFormat="1" applyFont="1" applyFill="1" applyBorder="1" applyAlignment="1">
      <alignment/>
    </xf>
    <xf numFmtId="3" fontId="32" fillId="0" borderId="87" xfId="0" applyNumberFormat="1" applyFont="1" applyFill="1" applyBorder="1" applyAlignment="1">
      <alignment/>
    </xf>
    <xf numFmtId="3" fontId="32" fillId="0" borderId="88" xfId="0" applyNumberFormat="1" applyFont="1" applyFill="1" applyBorder="1" applyAlignment="1">
      <alignment/>
    </xf>
    <xf numFmtId="3" fontId="32" fillId="0" borderId="89" xfId="0" applyNumberFormat="1" applyFont="1" applyFill="1" applyBorder="1" applyAlignment="1">
      <alignment/>
    </xf>
    <xf numFmtId="3" fontId="32" fillId="0" borderId="86" xfId="0" applyNumberFormat="1" applyFont="1" applyFill="1" applyBorder="1" applyAlignment="1">
      <alignment/>
    </xf>
    <xf numFmtId="4" fontId="32" fillId="0" borderId="87" xfId="0" applyNumberFormat="1" applyFont="1" applyFill="1" applyBorder="1" applyAlignment="1">
      <alignment/>
    </xf>
    <xf numFmtId="3" fontId="34" fillId="0" borderId="86" xfId="0" applyNumberFormat="1" applyFont="1" applyFill="1" applyBorder="1" applyAlignment="1">
      <alignment/>
    </xf>
    <xf numFmtId="3" fontId="33" fillId="0" borderId="87" xfId="0" applyNumberFormat="1" applyFont="1" applyFill="1" applyBorder="1" applyAlignment="1">
      <alignment/>
    </xf>
    <xf numFmtId="3" fontId="33" fillId="0" borderId="88" xfId="0" applyNumberFormat="1" applyFont="1" applyFill="1" applyBorder="1" applyAlignment="1">
      <alignment/>
    </xf>
    <xf numFmtId="3" fontId="33" fillId="0" borderId="89" xfId="0" applyNumberFormat="1" applyFont="1" applyFill="1" applyBorder="1" applyAlignment="1">
      <alignment/>
    </xf>
    <xf numFmtId="3" fontId="33" fillId="0" borderId="86" xfId="0" applyNumberFormat="1" applyFont="1" applyFill="1" applyBorder="1" applyAlignment="1">
      <alignment/>
    </xf>
    <xf numFmtId="4" fontId="33" fillId="0" borderId="87" xfId="0" applyNumberFormat="1" applyFont="1" applyFill="1" applyBorder="1" applyAlignment="1">
      <alignment/>
    </xf>
    <xf numFmtId="3" fontId="36" fillId="0" borderId="86" xfId="0" applyNumberFormat="1" applyFont="1" applyFill="1" applyBorder="1" applyAlignment="1">
      <alignment/>
    </xf>
    <xf numFmtId="3" fontId="35" fillId="0" borderId="87" xfId="0" applyNumberFormat="1" applyFont="1" applyFill="1" applyBorder="1" applyAlignment="1">
      <alignment/>
    </xf>
    <xf numFmtId="3" fontId="35" fillId="0" borderId="88" xfId="0" applyNumberFormat="1" applyFont="1" applyFill="1" applyBorder="1" applyAlignment="1">
      <alignment/>
    </xf>
    <xf numFmtId="3" fontId="35" fillId="0" borderId="89" xfId="0" applyNumberFormat="1" applyFont="1" applyFill="1" applyBorder="1" applyAlignment="1">
      <alignment/>
    </xf>
    <xf numFmtId="3" fontId="35" fillId="0" borderId="86" xfId="0" applyNumberFormat="1" applyFont="1" applyFill="1" applyBorder="1" applyAlignment="1">
      <alignment/>
    </xf>
    <xf numFmtId="4" fontId="35" fillId="0" borderId="87" xfId="0" applyNumberFormat="1" applyFont="1" applyFill="1" applyBorder="1" applyAlignment="1">
      <alignment/>
    </xf>
    <xf numFmtId="3" fontId="36" fillId="0" borderId="90" xfId="0" applyNumberFormat="1" applyFont="1" applyFill="1" applyBorder="1" applyAlignment="1">
      <alignment/>
    </xf>
    <xf numFmtId="3" fontId="35" fillId="0" borderId="90" xfId="0" applyNumberFormat="1" applyFont="1" applyFill="1" applyBorder="1" applyAlignment="1">
      <alignment/>
    </xf>
    <xf numFmtId="3" fontId="35" fillId="0" borderId="91" xfId="0" applyNumberFormat="1" applyFont="1" applyFill="1" applyBorder="1" applyAlignment="1">
      <alignment/>
    </xf>
    <xf numFmtId="3" fontId="35" fillId="0" borderId="28" xfId="0" applyNumberFormat="1" applyFont="1" applyFill="1" applyBorder="1" applyAlignment="1">
      <alignment/>
    </xf>
    <xf numFmtId="3" fontId="35" fillId="0" borderId="44" xfId="0" applyNumberFormat="1" applyFont="1" applyFill="1" applyBorder="1" applyAlignment="1">
      <alignment/>
    </xf>
    <xf numFmtId="3" fontId="35" fillId="0" borderId="38" xfId="0" applyNumberFormat="1" applyFont="1" applyFill="1" applyBorder="1" applyAlignment="1">
      <alignment/>
    </xf>
    <xf numFmtId="4" fontId="35" fillId="0" borderId="28" xfId="0" applyNumberFormat="1" applyFont="1" applyFill="1" applyBorder="1" applyAlignment="1">
      <alignment/>
    </xf>
    <xf numFmtId="0" fontId="30" fillId="0" borderId="0" xfId="55" applyFont="1" applyFill="1" applyAlignment="1">
      <alignment horizontal="left"/>
      <protection/>
    </xf>
    <xf numFmtId="0" fontId="37" fillId="0" borderId="0" xfId="0" applyFont="1" applyBorder="1" applyAlignment="1">
      <alignment horizontal="left" vertical="center"/>
    </xf>
    <xf numFmtId="0" fontId="32" fillId="40" borderId="85" xfId="0" applyFont="1" applyFill="1" applyBorder="1" applyAlignment="1">
      <alignment wrapText="1"/>
    </xf>
    <xf numFmtId="0" fontId="32" fillId="40" borderId="89" xfId="0" applyFont="1" applyFill="1" applyBorder="1" applyAlignment="1">
      <alignment wrapText="1"/>
    </xf>
    <xf numFmtId="0" fontId="33" fillId="40" borderId="89" xfId="0" applyFont="1" applyFill="1" applyBorder="1" applyAlignment="1">
      <alignment wrapText="1"/>
    </xf>
    <xf numFmtId="0" fontId="35" fillId="40" borderId="89" xfId="0" applyFont="1" applyFill="1" applyBorder="1" applyAlignment="1">
      <alignment wrapText="1"/>
    </xf>
    <xf numFmtId="0" fontId="35" fillId="40" borderId="44" xfId="0" applyFont="1" applyFill="1" applyBorder="1" applyAlignment="1">
      <alignment wrapText="1"/>
    </xf>
    <xf numFmtId="0" fontId="3" fillId="0" borderId="0" xfId="48">
      <alignment/>
      <protection/>
    </xf>
    <xf numFmtId="3" fontId="3" fillId="0" borderId="0" xfId="53" applyNumberFormat="1" applyFill="1" applyAlignment="1">
      <alignment horizontal="right" vertical="center"/>
      <protection/>
    </xf>
    <xf numFmtId="3" fontId="9" fillId="0" borderId="0" xfId="53" applyNumberFormat="1" applyFont="1" applyFill="1" applyAlignment="1">
      <alignment horizontal="right" vertical="center"/>
      <protection/>
    </xf>
    <xf numFmtId="0" fontId="82" fillId="0" borderId="92" xfId="0" applyFont="1" applyBorder="1" applyAlignment="1">
      <alignment horizontal="center" vertical="center"/>
    </xf>
    <xf numFmtId="0" fontId="0" fillId="42" borderId="93" xfId="0" applyFill="1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43" borderId="94" xfId="0" applyFill="1" applyBorder="1" applyAlignment="1">
      <alignment horizontal="center" textRotation="90" wrapText="1"/>
    </xf>
    <xf numFmtId="0" fontId="0" fillId="42" borderId="94" xfId="0" applyFill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43" borderId="95" xfId="0" applyFill="1" applyBorder="1" applyAlignment="1">
      <alignment horizontal="center" textRotation="90" wrapText="1"/>
    </xf>
    <xf numFmtId="0" fontId="0" fillId="42" borderId="18" xfId="0" applyFill="1" applyBorder="1" applyAlignment="1">
      <alignment horizontal="center" textRotation="90" wrapText="1"/>
    </xf>
    <xf numFmtId="0" fontId="0" fillId="0" borderId="96" xfId="0" applyBorder="1" applyAlignment="1">
      <alignment/>
    </xf>
    <xf numFmtId="0" fontId="0" fillId="0" borderId="97" xfId="0" applyBorder="1" applyAlignment="1">
      <alignment horizontal="center"/>
    </xf>
    <xf numFmtId="0" fontId="0" fillId="43" borderId="98" xfId="0" applyFill="1" applyBorder="1" applyAlignment="1">
      <alignment horizontal="center"/>
    </xf>
    <xf numFmtId="0" fontId="0" fillId="42" borderId="9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3" borderId="99" xfId="0" applyFill="1" applyBorder="1" applyAlignment="1">
      <alignment horizontal="center"/>
    </xf>
    <xf numFmtId="0" fontId="0" fillId="42" borderId="100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43" borderId="101" xfId="0" applyFill="1" applyBorder="1" applyAlignment="1">
      <alignment horizontal="center"/>
    </xf>
    <xf numFmtId="0" fontId="0" fillId="42" borderId="10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42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3" fontId="67" fillId="42" borderId="54" xfId="0" applyNumberFormat="1" applyFont="1" applyFill="1" applyBorder="1" applyAlignment="1">
      <alignment/>
    </xf>
    <xf numFmtId="3" fontId="67" fillId="42" borderId="102" xfId="0" applyNumberFormat="1" applyFont="1" applyFill="1" applyBorder="1" applyAlignment="1">
      <alignment/>
    </xf>
    <xf numFmtId="3" fontId="67" fillId="42" borderId="80" xfId="0" applyNumberFormat="1" applyFont="1" applyFill="1" applyBorder="1" applyAlignment="1">
      <alignment/>
    </xf>
    <xf numFmtId="3" fontId="67" fillId="43" borderId="78" xfId="0" applyNumberFormat="1" applyFont="1" applyFill="1" applyBorder="1" applyAlignment="1">
      <alignment/>
    </xf>
    <xf numFmtId="3" fontId="67" fillId="42" borderId="78" xfId="0" applyNumberFormat="1" applyFont="1" applyFill="1" applyBorder="1" applyAlignment="1">
      <alignment/>
    </xf>
    <xf numFmtId="3" fontId="67" fillId="42" borderId="55" xfId="0" applyNumberFormat="1" applyFont="1" applyFill="1" applyBorder="1" applyAlignment="1">
      <alignment/>
    </xf>
    <xf numFmtId="3" fontId="67" fillId="43" borderId="103" xfId="0" applyNumberFormat="1" applyFont="1" applyFill="1" applyBorder="1" applyAlignment="1">
      <alignment/>
    </xf>
    <xf numFmtId="3" fontId="67" fillId="42" borderId="79" xfId="0" applyNumberFormat="1" applyFont="1" applyFill="1" applyBorder="1" applyAlignment="1">
      <alignment/>
    </xf>
    <xf numFmtId="3" fontId="0" fillId="42" borderId="93" xfId="0" applyNumberFormat="1" applyFill="1" applyBorder="1" applyAlignment="1">
      <alignment/>
    </xf>
    <xf numFmtId="3" fontId="0" fillId="43" borderId="94" xfId="0" applyNumberFormat="1" applyFill="1" applyBorder="1" applyAlignment="1">
      <alignment/>
    </xf>
    <xf numFmtId="3" fontId="0" fillId="42" borderId="94" xfId="0" applyNumberFormat="1" applyFill="1" applyBorder="1" applyAlignment="1">
      <alignment/>
    </xf>
    <xf numFmtId="3" fontId="0" fillId="43" borderId="95" xfId="0" applyNumberFormat="1" applyFill="1" applyBorder="1" applyAlignment="1">
      <alignment/>
    </xf>
    <xf numFmtId="3" fontId="0" fillId="42" borderId="18" xfId="0" applyNumberFormat="1" applyFill="1" applyBorder="1" applyAlignment="1">
      <alignment/>
    </xf>
    <xf numFmtId="3" fontId="0" fillId="0" borderId="10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67" fillId="43" borderId="104" xfId="0" applyNumberFormat="1" applyFont="1" applyFill="1" applyBorder="1" applyAlignment="1">
      <alignment/>
    </xf>
    <xf numFmtId="3" fontId="67" fillId="42" borderId="93" xfId="0" applyNumberFormat="1" applyFont="1" applyFill="1" applyBorder="1" applyAlignment="1">
      <alignment/>
    </xf>
    <xf numFmtId="3" fontId="67" fillId="43" borderId="39" xfId="0" applyNumberFormat="1" applyFont="1" applyFill="1" applyBorder="1" applyAlignment="1">
      <alignment/>
    </xf>
    <xf numFmtId="3" fontId="67" fillId="43" borderId="94" xfId="0" applyNumberFormat="1" applyFont="1" applyFill="1" applyBorder="1" applyAlignment="1">
      <alignment/>
    </xf>
    <xf numFmtId="3" fontId="67" fillId="42" borderId="94" xfId="0" applyNumberFormat="1" applyFont="1" applyFill="1" applyBorder="1" applyAlignment="1">
      <alignment/>
    </xf>
    <xf numFmtId="3" fontId="67" fillId="43" borderId="14" xfId="0" applyNumberFormat="1" applyFont="1" applyFill="1" applyBorder="1" applyAlignment="1">
      <alignment/>
    </xf>
    <xf numFmtId="3" fontId="67" fillId="43" borderId="95" xfId="0" applyNumberFormat="1" applyFont="1" applyFill="1" applyBorder="1" applyAlignment="1">
      <alignment/>
    </xf>
    <xf numFmtId="3" fontId="67" fillId="42" borderId="18" xfId="0" applyNumberFormat="1" applyFont="1" applyFill="1" applyBorder="1" applyAlignment="1">
      <alignment/>
    </xf>
    <xf numFmtId="3" fontId="67" fillId="42" borderId="104" xfId="0" applyNumberFormat="1" applyFont="1" applyFill="1" applyBorder="1" applyAlignment="1">
      <alignment/>
    </xf>
    <xf numFmtId="3" fontId="67" fillId="42" borderId="39" xfId="0" applyNumberFormat="1" applyFont="1" applyFill="1" applyBorder="1" applyAlignment="1">
      <alignment/>
    </xf>
    <xf numFmtId="3" fontId="67" fillId="42" borderId="14" xfId="0" applyNumberFormat="1" applyFont="1" applyFill="1" applyBorder="1" applyAlignment="1">
      <alignment/>
    </xf>
    <xf numFmtId="4" fontId="0" fillId="42" borderId="93" xfId="0" applyNumberFormat="1" applyFill="1" applyBorder="1" applyAlignment="1">
      <alignment/>
    </xf>
    <xf numFmtId="4" fontId="0" fillId="0" borderId="39" xfId="0" applyNumberFormat="1" applyBorder="1" applyAlignment="1">
      <alignment/>
    </xf>
    <xf numFmtId="4" fontId="0" fillId="43" borderId="94" xfId="0" applyNumberFormat="1" applyFill="1" applyBorder="1" applyAlignment="1">
      <alignment/>
    </xf>
    <xf numFmtId="4" fontId="0" fillId="42" borderId="9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4" fontId="0" fillId="43" borderId="95" xfId="0" applyNumberFormat="1" applyFill="1" applyBorder="1" applyAlignment="1">
      <alignment/>
    </xf>
    <xf numFmtId="4" fontId="0" fillId="42" borderId="18" xfId="0" applyNumberFormat="1" applyFill="1" applyBorder="1" applyAlignment="1">
      <alignment/>
    </xf>
    <xf numFmtId="0" fontId="83" fillId="0" borderId="0" xfId="0" applyFont="1" applyAlignment="1">
      <alignment/>
    </xf>
    <xf numFmtId="0" fontId="8" fillId="0" borderId="0" xfId="48" applyFont="1">
      <alignment/>
      <protection/>
    </xf>
    <xf numFmtId="3" fontId="0" fillId="0" borderId="104" xfId="0" applyNumberFormat="1" applyFont="1" applyBorder="1" applyAlignment="1">
      <alignment/>
    </xf>
    <xf numFmtId="0" fontId="9" fillId="41" borderId="81" xfId="0" applyFont="1" applyFill="1" applyBorder="1" applyAlignment="1">
      <alignment horizontal="left" vertical="center" wrapText="1"/>
    </xf>
    <xf numFmtId="3" fontId="3" fillId="0" borderId="0" xfId="53" applyNumberFormat="1" applyFill="1" applyAlignment="1">
      <alignment vertical="center"/>
      <protection/>
    </xf>
    <xf numFmtId="169" fontId="3" fillId="0" borderId="39" xfId="50" applyNumberFormat="1" applyFont="1" applyFill="1" applyBorder="1">
      <alignment/>
      <protection/>
    </xf>
    <xf numFmtId="1" fontId="3" fillId="38" borderId="39" xfId="49" applyNumberFormat="1" applyFont="1" applyFill="1" applyBorder="1" applyAlignment="1">
      <alignment horizontal="right"/>
      <protection/>
    </xf>
    <xf numFmtId="1" fontId="3" fillId="38" borderId="39" xfId="49" applyNumberFormat="1" applyFont="1" applyFill="1" applyBorder="1">
      <alignment/>
      <protection/>
    </xf>
    <xf numFmtId="1" fontId="2" fillId="38" borderId="39" xfId="49" applyNumberFormat="1" applyFont="1" applyFill="1" applyBorder="1" applyAlignment="1">
      <alignment horizontal="center"/>
      <protection/>
    </xf>
    <xf numFmtId="2" fontId="3" fillId="38" borderId="39" xfId="50" applyNumberFormat="1" applyFill="1" applyBorder="1">
      <alignment/>
      <protection/>
    </xf>
    <xf numFmtId="1" fontId="5" fillId="0" borderId="39" xfId="49" applyNumberFormat="1" applyFont="1" applyFill="1" applyBorder="1" applyAlignment="1">
      <alignment horizontal="right"/>
      <protection/>
    </xf>
    <xf numFmtId="3" fontId="8" fillId="43" borderId="104" xfId="0" applyNumberFormat="1" applyFont="1" applyFill="1" applyBorder="1" applyAlignment="1">
      <alignment/>
    </xf>
    <xf numFmtId="3" fontId="8" fillId="42" borderId="93" xfId="0" applyNumberFormat="1" applyFont="1" applyFill="1" applyBorder="1" applyAlignment="1">
      <alignment/>
    </xf>
    <xf numFmtId="3" fontId="8" fillId="43" borderId="39" xfId="0" applyNumberFormat="1" applyFont="1" applyFill="1" applyBorder="1" applyAlignment="1">
      <alignment/>
    </xf>
    <xf numFmtId="3" fontId="8" fillId="43" borderId="94" xfId="0" applyNumberFormat="1" applyFont="1" applyFill="1" applyBorder="1" applyAlignment="1">
      <alignment/>
    </xf>
    <xf numFmtId="3" fontId="8" fillId="42" borderId="94" xfId="0" applyNumberFormat="1" applyFont="1" applyFill="1" applyBorder="1" applyAlignment="1">
      <alignment/>
    </xf>
    <xf numFmtId="3" fontId="8" fillId="43" borderId="14" xfId="0" applyNumberFormat="1" applyFont="1" applyFill="1" applyBorder="1" applyAlignment="1">
      <alignment/>
    </xf>
    <xf numFmtId="3" fontId="8" fillId="43" borderId="95" xfId="0" applyNumberFormat="1" applyFont="1" applyFill="1" applyBorder="1" applyAlignment="1">
      <alignment/>
    </xf>
    <xf numFmtId="3" fontId="8" fillId="42" borderId="18" xfId="0" applyNumberFormat="1" applyFont="1" applyFill="1" applyBorder="1" applyAlignment="1">
      <alignment/>
    </xf>
    <xf numFmtId="3" fontId="2" fillId="0" borderId="0" xfId="48" applyNumberFormat="1" applyFont="1">
      <alignment/>
      <protection/>
    </xf>
    <xf numFmtId="0" fontId="2" fillId="0" borderId="0" xfId="48" applyFont="1">
      <alignment/>
      <protection/>
    </xf>
    <xf numFmtId="0" fontId="0" fillId="0" borderId="39" xfId="0" applyFont="1" applyBorder="1" applyAlignment="1">
      <alignment horizontal="center" textRotation="90" wrapText="1"/>
    </xf>
    <xf numFmtId="3" fontId="13" fillId="0" borderId="73" xfId="0" applyNumberFormat="1" applyFont="1" applyBorder="1" applyAlignment="1" applyProtection="1">
      <alignment/>
      <protection hidden="1" locked="0"/>
    </xf>
    <xf numFmtId="3" fontId="13" fillId="0" borderId="73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>
      <alignment/>
    </xf>
    <xf numFmtId="0" fontId="0" fillId="42" borderId="105" xfId="0" applyFont="1" applyFill="1" applyBorder="1" applyAlignment="1">
      <alignment horizontal="center"/>
    </xf>
    <xf numFmtId="0" fontId="0" fillId="42" borderId="100" xfId="0" applyFont="1" applyFill="1" applyBorder="1" applyAlignment="1">
      <alignment horizontal="center"/>
    </xf>
    <xf numFmtId="0" fontId="0" fillId="42" borderId="34" xfId="0" applyFont="1" applyFill="1" applyBorder="1" applyAlignment="1">
      <alignment horizontal="center"/>
    </xf>
    <xf numFmtId="0" fontId="0" fillId="42" borderId="13" xfId="0" applyFont="1" applyFill="1" applyBorder="1" applyAlignment="1">
      <alignment horizontal="center"/>
    </xf>
    <xf numFmtId="4" fontId="0" fillId="0" borderId="104" xfId="0" applyNumberFormat="1" applyFont="1" applyBorder="1" applyAlignment="1">
      <alignment/>
    </xf>
    <xf numFmtId="3" fontId="2" fillId="33" borderId="0" xfId="53" applyNumberFormat="1" applyFont="1" applyFill="1" applyAlignment="1">
      <alignment horizontal="right" vertical="center"/>
      <protection/>
    </xf>
    <xf numFmtId="3" fontId="14" fillId="33" borderId="0" xfId="53" applyNumberFormat="1" applyFont="1" applyFill="1" applyAlignment="1">
      <alignment horizontal="right" vertical="center"/>
      <protection/>
    </xf>
    <xf numFmtId="0" fontId="30" fillId="40" borderId="98" xfId="0" applyFont="1" applyFill="1" applyBorder="1" applyAlignment="1">
      <alignment horizontal="center" vertical="center" wrapText="1"/>
    </xf>
    <xf numFmtId="0" fontId="30" fillId="40" borderId="101" xfId="0" applyFont="1" applyFill="1" applyBorder="1" applyAlignment="1">
      <alignment horizontal="center" vertical="center" wrapText="1"/>
    </xf>
    <xf numFmtId="0" fontId="30" fillId="40" borderId="106" xfId="0" applyFont="1" applyFill="1" applyBorder="1" applyAlignment="1">
      <alignment horizontal="center" vertical="center" wrapText="1"/>
    </xf>
    <xf numFmtId="0" fontId="1" fillId="40" borderId="95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" fillId="40" borderId="36" xfId="0" applyFont="1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63" xfId="0" applyFont="1" applyFill="1" applyBorder="1" applyAlignment="1">
      <alignment horizontal="center" vertical="center" wrapText="1"/>
    </xf>
    <xf numFmtId="0" fontId="1" fillId="40" borderId="57" xfId="0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1" fillId="40" borderId="45" xfId="0" applyFont="1" applyFill="1" applyBorder="1" applyAlignment="1">
      <alignment horizontal="center" vertical="center" wrapText="1"/>
    </xf>
    <xf numFmtId="3" fontId="13" fillId="40" borderId="33" xfId="56" applyNumberFormat="1" applyFont="1" applyFill="1" applyBorder="1" applyAlignment="1" applyProtection="1">
      <alignment horizontal="center"/>
      <protection hidden="1"/>
    </xf>
    <xf numFmtId="3" fontId="13" fillId="40" borderId="50" xfId="56" applyNumberFormat="1" applyFont="1" applyFill="1" applyBorder="1" applyAlignment="1" applyProtection="1">
      <alignment horizontal="center"/>
      <protection hidden="1"/>
    </xf>
    <xf numFmtId="3" fontId="13" fillId="40" borderId="107" xfId="56" applyNumberFormat="1" applyFont="1" applyFill="1" applyBorder="1" applyAlignment="1" applyProtection="1">
      <alignment horizontal="center"/>
      <protection hidden="1"/>
    </xf>
    <xf numFmtId="3" fontId="1" fillId="40" borderId="99" xfId="56" applyNumberFormat="1" applyFont="1" applyFill="1" applyBorder="1" applyAlignment="1" applyProtection="1">
      <alignment horizontal="center"/>
      <protection hidden="1"/>
    </xf>
    <xf numFmtId="3" fontId="1" fillId="40" borderId="33" xfId="56" applyNumberFormat="1" applyFont="1" applyFill="1" applyBorder="1" applyAlignment="1" applyProtection="1">
      <alignment horizontal="center"/>
      <protection hidden="1"/>
    </xf>
    <xf numFmtId="3" fontId="1" fillId="40" borderId="30" xfId="56" applyNumberFormat="1" applyFont="1" applyFill="1" applyBorder="1" applyAlignment="1" applyProtection="1">
      <alignment horizontal="center"/>
      <protection hidden="1"/>
    </xf>
    <xf numFmtId="3" fontId="13" fillId="40" borderId="52" xfId="56" applyNumberFormat="1" applyFont="1" applyFill="1" applyBorder="1" applyAlignment="1" applyProtection="1">
      <alignment horizontal="center"/>
      <protection hidden="1"/>
    </xf>
    <xf numFmtId="3" fontId="13" fillId="40" borderId="53" xfId="56" applyNumberFormat="1" applyFont="1" applyFill="1" applyBorder="1" applyAlignment="1" applyProtection="1">
      <alignment horizontal="center"/>
      <protection hidden="1"/>
    </xf>
    <xf numFmtId="3" fontId="13" fillId="40" borderId="108" xfId="56" applyNumberFormat="1" applyFont="1" applyFill="1" applyBorder="1" applyAlignment="1" applyProtection="1">
      <alignment horizontal="center"/>
      <protection hidden="1"/>
    </xf>
    <xf numFmtId="3" fontId="13" fillId="40" borderId="109" xfId="56" applyNumberFormat="1" applyFont="1" applyFill="1" applyBorder="1" applyAlignment="1" applyProtection="1">
      <alignment horizontal="center"/>
      <protection hidden="1"/>
    </xf>
    <xf numFmtId="3" fontId="13" fillId="40" borderId="22" xfId="56" applyNumberFormat="1" applyFont="1" applyFill="1" applyBorder="1" applyAlignment="1" applyProtection="1">
      <alignment horizontal="center"/>
      <protection hidden="1"/>
    </xf>
    <xf numFmtId="3" fontId="13" fillId="40" borderId="19" xfId="56" applyNumberFormat="1" applyFont="1" applyFill="1" applyBorder="1" applyAlignment="1" applyProtection="1">
      <alignment horizontal="center"/>
      <protection hidden="1"/>
    </xf>
    <xf numFmtId="0" fontId="3" fillId="44" borderId="0" xfId="49" applyFill="1" applyAlignment="1">
      <alignment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graf za pedagogy nový" xfId="49"/>
    <cellStyle name="normální_Grafy" xfId="50"/>
    <cellStyle name="normální_Kapitolní sešit grafy" xfId="51"/>
    <cellStyle name="normální_maketa dle zákona" xfId="52"/>
    <cellStyle name="normální_MF-03-příloha 4 - SR 2009(19  8  2008)" xfId="53"/>
    <cellStyle name="normální_porovnání rozpočtu 2010 a 2011" xfId="54"/>
    <cellStyle name="normální_Příloha č 3 vzoru rozpis dopisu" xfId="55"/>
    <cellStyle name="normální_Vzor RO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 č. 1 Vývoj výdajů MŠMT na školství v letech 2000-2011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(schválený rozpočet v mld. Kč)</a:t>
            </a:r>
          </a:p>
        </c:rich>
      </c:tx>
      <c:layout>
        <c:manualLayout>
          <c:xMode val="factor"/>
          <c:yMode val="factor"/>
          <c:x val="-0.03875"/>
          <c:y val="-0.00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925"/>
          <c:y val="0.202"/>
          <c:w val="0.768"/>
          <c:h val="0.709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'data ke G'!$A$5</c:f>
              <c:strCache>
                <c:ptCount val="1"/>
                <c:pt idx="0">
                  <c:v>Regionální školství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G'!$B$4:$M$4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G'!$B$5:$M$5</c:f>
              <c:numCache>
                <c:ptCount val="12"/>
                <c:pt idx="0">
                  <c:v>52.9</c:v>
                </c:pt>
                <c:pt idx="1">
                  <c:v>58.3</c:v>
                </c:pt>
                <c:pt idx="2">
                  <c:v>58.592999999999996</c:v>
                </c:pt>
                <c:pt idx="3">
                  <c:v>66.406</c:v>
                </c:pt>
                <c:pt idx="4">
                  <c:v>67.737</c:v>
                </c:pt>
                <c:pt idx="5">
                  <c:v>71.63000000000001</c:v>
                </c:pt>
                <c:pt idx="6">
                  <c:v>75.57000000000001</c:v>
                </c:pt>
                <c:pt idx="7">
                  <c:v>77.992</c:v>
                </c:pt>
                <c:pt idx="8">
                  <c:v>79.80000000000001</c:v>
                </c:pt>
                <c:pt idx="9">
                  <c:v>84.4</c:v>
                </c:pt>
                <c:pt idx="10">
                  <c:v>83.5</c:v>
                </c:pt>
                <c:pt idx="11">
                  <c:v>82.8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'data ke G'!$A$6</c:f>
              <c:strCache>
                <c:ptCount val="1"/>
                <c:pt idx="0">
                  <c:v>Vysoké školy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G'!$B$4:$M$4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G'!$B$6:$M$6</c:f>
              <c:numCache>
                <c:ptCount val="12"/>
                <c:pt idx="0">
                  <c:v>10.642</c:v>
                </c:pt>
                <c:pt idx="1">
                  <c:v>11.581</c:v>
                </c:pt>
                <c:pt idx="2">
                  <c:v>13.716</c:v>
                </c:pt>
                <c:pt idx="3">
                  <c:v>15.222</c:v>
                </c:pt>
                <c:pt idx="4">
                  <c:v>17.974</c:v>
                </c:pt>
                <c:pt idx="5">
                  <c:v>20.134</c:v>
                </c:pt>
                <c:pt idx="6">
                  <c:v>22.213</c:v>
                </c:pt>
                <c:pt idx="7">
                  <c:v>23.575999999999997</c:v>
                </c:pt>
                <c:pt idx="8">
                  <c:v>24.1</c:v>
                </c:pt>
                <c:pt idx="9">
                  <c:v>24.6</c:v>
                </c:pt>
                <c:pt idx="10">
                  <c:v>23.4</c:v>
                </c:pt>
                <c:pt idx="11">
                  <c:v>22.4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'data ke G'!$A$7</c:f>
              <c:strCache>
                <c:ptCount val="1"/>
                <c:pt idx="0">
                  <c:v>Výzkum a vývoj (bez EU)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G'!$B$4:$M$4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G'!$B$7:$M$7</c:f>
              <c:numCache>
                <c:ptCount val="12"/>
                <c:pt idx="0">
                  <c:v>3.937</c:v>
                </c:pt>
                <c:pt idx="1">
                  <c:v>4.014</c:v>
                </c:pt>
                <c:pt idx="2">
                  <c:v>4.01</c:v>
                </c:pt>
                <c:pt idx="3">
                  <c:v>4.982</c:v>
                </c:pt>
                <c:pt idx="4">
                  <c:v>4.688</c:v>
                </c:pt>
                <c:pt idx="5">
                  <c:v>5.478</c:v>
                </c:pt>
                <c:pt idx="6">
                  <c:v>6.766</c:v>
                </c:pt>
                <c:pt idx="7">
                  <c:v>8.038</c:v>
                </c:pt>
                <c:pt idx="8">
                  <c:v>8.2</c:v>
                </c:pt>
                <c:pt idx="9">
                  <c:v>8.9</c:v>
                </c:pt>
                <c:pt idx="10">
                  <c:v>8.899999999999999</c:v>
                </c:pt>
                <c:pt idx="11">
                  <c:v>8.600000000000001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'data ke G'!$A$8</c:f>
              <c:strCache>
                <c:ptCount val="1"/>
                <c:pt idx="0">
                  <c:v>Ostatní výdaje (vč. oblasti mládeže a sportu)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G'!$B$4:$M$4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G'!$B$8:$M$8</c:f>
              <c:numCache>
                <c:ptCount val="12"/>
                <c:pt idx="0">
                  <c:v>3.3209999999999993</c:v>
                </c:pt>
                <c:pt idx="1">
                  <c:v>6.605000000000003</c:v>
                </c:pt>
                <c:pt idx="2">
                  <c:v>4.881000000000007</c:v>
                </c:pt>
                <c:pt idx="3">
                  <c:v>3.4899999999999887</c:v>
                </c:pt>
                <c:pt idx="4">
                  <c:v>3.4910000000000054</c:v>
                </c:pt>
                <c:pt idx="5">
                  <c:v>3.581999999999993</c:v>
                </c:pt>
                <c:pt idx="6">
                  <c:v>3.4899999999999975</c:v>
                </c:pt>
                <c:pt idx="7">
                  <c:v>4.038000000000001</c:v>
                </c:pt>
                <c:pt idx="8">
                  <c:v>4.210626999999991</c:v>
                </c:pt>
                <c:pt idx="9">
                  <c:v>4.143000000000006</c:v>
                </c:pt>
                <c:pt idx="10">
                  <c:v>4.266000000000005</c:v>
                </c:pt>
                <c:pt idx="11">
                  <c:v>4.459999999999997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'data ke G'!$A$9</c:f>
              <c:strCache>
                <c:ptCount val="1"/>
                <c:pt idx="0">
                  <c:v>Výdaje st. rozpočtu na spolufin. projekty (vč. VaV)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G'!$B$4:$M$4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G'!$B$9:$M$9</c:f>
              <c:numCache>
                <c:ptCount val="12"/>
                <c:pt idx="4">
                  <c:v>0.11</c:v>
                </c:pt>
                <c:pt idx="5">
                  <c:v>0.094</c:v>
                </c:pt>
                <c:pt idx="6">
                  <c:v>0.429</c:v>
                </c:pt>
                <c:pt idx="7">
                  <c:v>1.5</c:v>
                </c:pt>
                <c:pt idx="8">
                  <c:v>2.3</c:v>
                </c:pt>
                <c:pt idx="9">
                  <c:v>1.802</c:v>
                </c:pt>
                <c:pt idx="10">
                  <c:v>3.112</c:v>
                </c:pt>
                <c:pt idx="11">
                  <c:v>2.8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'data ke G'!$A$10</c:f>
              <c:strCache>
                <c:ptCount val="1"/>
                <c:pt idx="0">
                  <c:v>Výdaje z rozpočtu EU na spolufin. projekty (vč. VaV)                                   (v rozpočtu není plný podíl prostředků z EU)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G'!$B$4:$M$4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G'!$B$10:$M$10</c:f>
              <c:numCache>
                <c:ptCount val="12"/>
                <c:pt idx="5">
                  <c:v>0.282</c:v>
                </c:pt>
                <c:pt idx="6">
                  <c:v>0.432</c:v>
                </c:pt>
                <c:pt idx="7">
                  <c:v>6.556</c:v>
                </c:pt>
                <c:pt idx="8">
                  <c:v>0.5893729999999999</c:v>
                </c:pt>
                <c:pt idx="9">
                  <c:v>10.455</c:v>
                </c:pt>
                <c:pt idx="10">
                  <c:v>2.0220000000000002</c:v>
                </c:pt>
                <c:pt idx="11">
                  <c:v>6.04</c:v>
                </c:pt>
              </c:numCache>
            </c:numRef>
          </c:val>
          <c:shape val="cylinder"/>
        </c:ser>
        <c:overlap val="100"/>
        <c:shape val="cylinder"/>
        <c:axId val="22574272"/>
        <c:axId val="1841857"/>
      </c:bar3DChart>
      <c:catAx>
        <c:axId val="22574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1857"/>
        <c:crosses val="autoZero"/>
        <c:auto val="1"/>
        <c:lblOffset val="100"/>
        <c:tickLblSkip val="1"/>
        <c:noMultiLvlLbl val="0"/>
      </c:catAx>
      <c:valAx>
        <c:axId val="1841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74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127"/>
          <c:w val="0.1965"/>
          <c:h val="0.7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Graf č. 2 Vývoj průměrného měsíčního platu </a:t>
            </a:r>
            <a:r>
              <a:rPr lang="en-US" cap="none" sz="1600" b="1" i="0" u="sng" baseline="0">
                <a:solidFill>
                  <a:srgbClr val="000000"/>
                </a:solidFill>
              </a:rPr>
              <a:t>pedagogů v RgŠ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v letech 2000 - 2011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14"/>
          <c:w val="0.603"/>
          <c:h val="0.716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ke G'!$A$20</c:f>
              <c:strCache>
                <c:ptCount val="1"/>
                <c:pt idx="0">
                  <c:v>Průměrný měs. plat v celé ČR (zdroj ČSÚ) </c:v>
                </c:pt>
              </c:strCache>
            </c:strRef>
          </c:tx>
          <c:spPr>
            <a:solidFill>
              <a:srgbClr val="00B0F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G'!$B$18:$M$18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G'!$B$20:$M$20</c:f>
              <c:numCache>
                <c:ptCount val="12"/>
                <c:pt idx="0">
                  <c:v>13219</c:v>
                </c:pt>
                <c:pt idx="1">
                  <c:v>14378</c:v>
                </c:pt>
                <c:pt idx="2">
                  <c:v>15524</c:v>
                </c:pt>
                <c:pt idx="3">
                  <c:v>16430</c:v>
                </c:pt>
                <c:pt idx="4">
                  <c:v>17466</c:v>
                </c:pt>
                <c:pt idx="5">
                  <c:v>18344</c:v>
                </c:pt>
                <c:pt idx="6">
                  <c:v>19546</c:v>
                </c:pt>
                <c:pt idx="7">
                  <c:v>20957</c:v>
                </c:pt>
                <c:pt idx="8">
                  <c:v>22593</c:v>
                </c:pt>
                <c:pt idx="9">
                  <c:v>23488</c:v>
                </c:pt>
                <c:pt idx="10">
                  <c:v>23951</c:v>
                </c:pt>
                <c:pt idx="11">
                  <c:v>24645.578999999998</c:v>
                </c:pt>
              </c:numCache>
            </c:numRef>
          </c:val>
        </c:ser>
        <c:ser>
          <c:idx val="2"/>
          <c:order val="2"/>
          <c:tx>
            <c:strRef>
              <c:f>'data ke G'!$A$21</c:f>
              <c:strCache>
                <c:ptCount val="1"/>
                <c:pt idx="0">
                  <c:v>Průměrný měs. plat                  v rozpočtové sféře (zdroj ČSÚ)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 G'!$B$18:$M$18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G'!$B$21:$M$21</c:f>
              <c:numCache>
                <c:ptCount val="12"/>
                <c:pt idx="0">
                  <c:v>13457</c:v>
                </c:pt>
                <c:pt idx="1">
                  <c:v>14733</c:v>
                </c:pt>
                <c:pt idx="2">
                  <c:v>16197</c:v>
                </c:pt>
                <c:pt idx="3">
                  <c:v>17692</c:v>
                </c:pt>
                <c:pt idx="4">
                  <c:v>18714</c:v>
                </c:pt>
                <c:pt idx="5">
                  <c:v>19877</c:v>
                </c:pt>
                <c:pt idx="6">
                  <c:v>20977</c:v>
                </c:pt>
                <c:pt idx="7">
                  <c:v>22387</c:v>
                </c:pt>
                <c:pt idx="8">
                  <c:v>23345</c:v>
                </c:pt>
                <c:pt idx="9">
                  <c:v>24432</c:v>
                </c:pt>
                <c:pt idx="10">
                  <c:v>24289</c:v>
                </c:pt>
                <c:pt idx="11">
                  <c:v>0</c:v>
                </c:pt>
              </c:numCache>
            </c:numRef>
          </c:val>
        </c:ser>
        <c:axId val="16576714"/>
        <c:axId val="14972699"/>
      </c:barChart>
      <c:lineChart>
        <c:grouping val="standard"/>
        <c:varyColors val="0"/>
        <c:ser>
          <c:idx val="0"/>
          <c:order val="0"/>
          <c:tx>
            <c:strRef>
              <c:f>'data ke G'!$A$19</c:f>
              <c:strCache>
                <c:ptCount val="1"/>
                <c:pt idx="0">
                  <c:v>Průměrný měs. plat pedagogů v RgŠ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ke G'!$B$18:$M$18</c:f>
              <c:strCache>
                <c:ptCount val="12"/>
                <c:pt idx="0">
                  <c:v>r. 2000</c:v>
                </c:pt>
                <c:pt idx="1">
                  <c:v>r. 2001</c:v>
                </c:pt>
                <c:pt idx="2">
                  <c:v>r. 2002</c:v>
                </c:pt>
                <c:pt idx="3">
                  <c:v>r. 2003</c:v>
                </c:pt>
                <c:pt idx="4">
                  <c:v>r. 2004</c:v>
                </c:pt>
                <c:pt idx="5">
                  <c:v>r. 2005</c:v>
                </c:pt>
                <c:pt idx="6">
                  <c:v>r. 2006</c:v>
                </c:pt>
                <c:pt idx="7">
                  <c:v>r. 2007</c:v>
                </c:pt>
                <c:pt idx="8">
                  <c:v>r. 2008</c:v>
                </c:pt>
                <c:pt idx="9">
                  <c:v>r. 2009</c:v>
                </c:pt>
                <c:pt idx="10">
                  <c:v>r. 2010</c:v>
                </c:pt>
                <c:pt idx="11">
                  <c:v>r. 2011</c:v>
                </c:pt>
              </c:strCache>
            </c:strRef>
          </c:cat>
          <c:val>
            <c:numRef>
              <c:f>'data ke G'!$B$19:$M$19</c:f>
              <c:numCache>
                <c:ptCount val="12"/>
                <c:pt idx="0">
                  <c:v>13336</c:v>
                </c:pt>
                <c:pt idx="1">
                  <c:v>15005</c:v>
                </c:pt>
                <c:pt idx="2">
                  <c:v>16319</c:v>
                </c:pt>
                <c:pt idx="3">
                  <c:v>18225</c:v>
                </c:pt>
                <c:pt idx="4">
                  <c:v>19480</c:v>
                </c:pt>
                <c:pt idx="5">
                  <c:v>20740</c:v>
                </c:pt>
                <c:pt idx="6">
                  <c:v>21915</c:v>
                </c:pt>
                <c:pt idx="7">
                  <c:v>23048</c:v>
                </c:pt>
                <c:pt idx="8">
                  <c:v>23777</c:v>
                </c:pt>
                <c:pt idx="9">
                  <c:v>25053</c:v>
                </c:pt>
                <c:pt idx="10">
                  <c:v>24178</c:v>
                </c:pt>
                <c:pt idx="11">
                  <c:v>25024.23</c:v>
                </c:pt>
              </c:numCache>
            </c:numRef>
          </c:val>
          <c:smooth val="0"/>
        </c:ser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699"/>
        <c:crosses val="autoZero"/>
        <c:auto val="1"/>
        <c:lblOffset val="100"/>
        <c:tickLblSkip val="1"/>
        <c:noMultiLvlLbl val="0"/>
      </c:catAx>
      <c:valAx>
        <c:axId val="14972699"/>
        <c:scaling>
          <c:orientation val="minMax"/>
          <c:max val="27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plat v Kč 
stanovený na přepočtený počet osob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At val="1"/>
        <c:crossBetween val="between"/>
        <c:dispUnits/>
        <c:majorUnit val="2000"/>
      </c:valAx>
      <c:spPr>
        <a:noFill/>
        <a:ln w="25400">
          <a:solidFill>
            <a:srgbClr val="800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172"/>
          <c:w val="0.2"/>
          <c:h val="0.2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č. 3 Vnitřní členění rozpočtu MŠMT do výdajových bloků v roce 2011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775"/>
          <c:y val="0.283"/>
          <c:w val="0.33625"/>
          <c:h val="0.5745"/>
        </c:manualLayout>
      </c:layout>
      <c:pieChart>
        <c:varyColors val="1"/>
        <c:ser>
          <c:idx val="0"/>
          <c:order val="0"/>
          <c:tx>
            <c:strRef>
              <c:f>'data ke G'!$A$29</c:f>
              <c:strCache>
                <c:ptCount val="1"/>
                <c:pt idx="0">
                  <c:v>Návrh rozpočtu na rok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ke G'!$B$28:$H$28</c:f>
              <c:strCache>
                <c:ptCount val="7"/>
                <c:pt idx="0">
                  <c:v>Výdaje regionálního školství a PŘO</c:v>
                </c:pt>
                <c:pt idx="1">
                  <c:v>Vysoké školy </c:v>
                </c:pt>
                <c:pt idx="2">
                  <c:v>Výzkum a vývoj (bez EU)</c:v>
                </c:pt>
                <c:pt idx="3">
                  <c:v>Mládež a sport</c:v>
                </c:pt>
                <c:pt idx="4">
                  <c:v>Výdaje z rozpočtu EU a EHP/Norsko na spolufin. projekty (vč. VaV)</c:v>
                </c:pt>
                <c:pt idx="5">
                  <c:v>Výdaje st. rozpočtu na spolufin. projekty (vč. VaV)</c:v>
                </c:pt>
                <c:pt idx="6">
                  <c:v>Ostatní výdaje</c:v>
                </c:pt>
              </c:strCache>
            </c:strRef>
          </c:cat>
          <c:val>
            <c:numRef>
              <c:f>'data ke G'!$B$29:$H$29</c:f>
              <c:numCache>
                <c:ptCount val="7"/>
                <c:pt idx="0">
                  <c:v>82.8</c:v>
                </c:pt>
                <c:pt idx="1">
                  <c:v>22.4</c:v>
                </c:pt>
                <c:pt idx="2">
                  <c:v>8.600000000000001</c:v>
                </c:pt>
                <c:pt idx="3">
                  <c:v>2.1</c:v>
                </c:pt>
                <c:pt idx="4">
                  <c:v>6.04</c:v>
                </c:pt>
                <c:pt idx="5">
                  <c:v>2.8</c:v>
                </c:pt>
                <c:pt idx="6">
                  <c:v>2.3599999999999977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5905511811023623" top="0.984251968503937" bottom="0.984251968503937" header="0.984251968503937" footer="0.5118110236220472"/>
  <pageSetup horizontalDpi="600" verticalDpi="600" orientation="landscape" paperSize="9"/>
  <headerFooter>
    <oddHeader>&amp;R&amp;"Arial,Tučné"Graf č.1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5905511811023623" top="0.984251968503937" bottom="0.984251968503937" header="0.984251968503937" footer="0.5118110236220472"/>
  <pageSetup horizontalDpi="600" verticalDpi="600" orientation="landscape" paperSize="9"/>
  <headerFooter>
    <oddHeader>&amp;R&amp;"Arial,Tučné"Graf č.2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874015748031497" right="0.5905511811023623" top="1.3779527559055118" bottom="0.984251968503937" header="0.984251968503937" footer="0.5118110236220472"/>
  <pageSetup horizontalDpi="600" verticalDpi="600" orientation="landscape" paperSize="9"/>
  <headerFooter>
    <oddHeader>&amp;R&amp;"Arial,Tučné"Graf č.3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0.39475</cdr:x>
      <cdr:y>0.287</cdr:y>
    </cdr:from>
    <cdr:to>
      <cdr:x>0.497</cdr:x>
      <cdr:y>0.45625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714750" y="1581150"/>
          <a:ext cx="9620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5524500"/>
    <xdr:graphicFrame>
      <xdr:nvGraphicFramePr>
        <xdr:cNvPr id="1" name="Shape 1025"/>
        <xdr:cNvGraphicFramePr/>
      </xdr:nvGraphicFramePr>
      <xdr:xfrm>
        <a:off x="0" y="0"/>
        <a:ext cx="94202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0.80325</cdr:x>
      <cdr:y>0.58425</cdr:y>
    </cdr:from>
    <cdr:to>
      <cdr:x>0.96975</cdr:x>
      <cdr:y>0.8535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7419975" y="3352800"/>
          <a:ext cx="1543050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0.74375</cdr:x>
      <cdr:y>0.432</cdr:y>
    </cdr:from>
    <cdr:to>
      <cdr:x>0.91125</cdr:x>
      <cdr:y>0.8365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6867525" y="2476500"/>
          <a:ext cx="1543050" cy="2324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0.00425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0.74375</cdr:x>
      <cdr:y>0.43525</cdr:y>
    </cdr:from>
    <cdr:to>
      <cdr:x>0.9565</cdr:x>
      <cdr:y>0.84475</cdr:y>
    </cdr:to>
    <cdr:sp>
      <cdr:nvSpPr>
        <cdr:cNvPr id="4" name="TextovéPole 4"/>
        <cdr:cNvSpPr txBox="1">
          <a:spLocks noChangeArrowheads="1"/>
        </cdr:cNvSpPr>
      </cdr:nvSpPr>
      <cdr:spPr>
        <a:xfrm>
          <a:off x="6867525" y="2495550"/>
          <a:ext cx="1962150" cy="2352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Poznámka: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Prognóza  průměrného platu pedagogů v roce 2011 je nárůst  3,5 %.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Prognóza  průměrného platu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celé ČR je  nárůst  o 2,9 % (dle makroekonomické predikce MF z ledna 2011).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(Průměrný měsíční  plat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rozpočtové sféře není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 dispozici.)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82100" cy="5372100"/>
    <xdr:graphicFrame>
      <xdr:nvGraphicFramePr>
        <xdr:cNvPr id="1" name="Shape 1025"/>
        <xdr:cNvGraphicFramePr/>
      </xdr:nvGraphicFramePr>
      <xdr:xfrm>
        <a:off x="0" y="0"/>
        <a:ext cx="91821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ukesova\Local%20Settings\Temporary%20Internet%20Files\OLK3F\MF%2003%20SR-2007-p&#345;&#237;loha%204%20z&#225;kona(8.9.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-1"/>
      <sheetName val="313-MPSV-2"/>
      <sheetName val="314-MV-1"/>
      <sheetName val="314-MV-2"/>
      <sheetName val="315-MŽP"/>
      <sheetName val="317-MMR"/>
      <sheetName val="321-GA"/>
      <sheetName val="322-MPO"/>
      <sheetName val="327-MD"/>
      <sheetName val="328-ČTÚ"/>
      <sheetName val="329-MZe"/>
      <sheetName val="334-MK-1"/>
      <sheetName val="334-MK-2"/>
      <sheetName val="335-MZd"/>
      <sheetName val="336-MSp"/>
      <sheetName val="338-MI"/>
      <sheetName val="343-ÚOOÚ"/>
      <sheetName val="344-ÚPV"/>
      <sheetName val="345-ČSÚ"/>
      <sheetName val="346-ČÚZK"/>
      <sheetName val="348-ČBÚ"/>
      <sheetName val="349-ERÚ"/>
      <sheetName val="353-ÚOHS"/>
      <sheetName val="358-ÚS"/>
      <sheetName val="361-AV"/>
      <sheetName val="372-RRTV"/>
      <sheetName val="374-SSHR"/>
      <sheetName val="375-SÚJB"/>
      <sheetName val="381-NKÚ"/>
      <sheetName val="396-SD"/>
      <sheetName val="397-OSFA"/>
      <sheetName val="398-V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3" customWidth="1"/>
    <col min="2" max="2" width="95.140625" style="3" customWidth="1"/>
    <col min="3" max="3" width="18.28125" style="4" customWidth="1"/>
    <col min="4" max="4" width="10.140625" style="3" customWidth="1"/>
    <col min="5" max="16384" width="9.140625" style="3" customWidth="1"/>
  </cols>
  <sheetData>
    <row r="1" spans="1:3" ht="18">
      <c r="A1" s="7" t="s">
        <v>187</v>
      </c>
      <c r="B1" s="5"/>
      <c r="C1" s="6"/>
    </row>
    <row r="2" spans="1:3" ht="18">
      <c r="A2" s="3" t="s">
        <v>45</v>
      </c>
      <c r="B2" s="5"/>
      <c r="C2" s="6"/>
    </row>
    <row r="3" ht="13.5" thickBot="1">
      <c r="C3" s="418" t="s">
        <v>360</v>
      </c>
    </row>
    <row r="4" spans="1:3" ht="15.75">
      <c r="A4" s="151" t="s">
        <v>33</v>
      </c>
      <c r="B4" s="152"/>
      <c r="C4" s="153"/>
    </row>
    <row r="5" spans="1:3" ht="15.75">
      <c r="A5" s="154"/>
      <c r="B5" s="155" t="s">
        <v>110</v>
      </c>
      <c r="C5" s="156">
        <v>6153421</v>
      </c>
    </row>
    <row r="6" spans="1:3" ht="15.75">
      <c r="A6" s="154"/>
      <c r="B6" s="157" t="s">
        <v>34</v>
      </c>
      <c r="C6" s="158">
        <v>127086415</v>
      </c>
    </row>
    <row r="7" spans="1:3" ht="15.75">
      <c r="A7" s="159" t="s">
        <v>35</v>
      </c>
      <c r="B7" s="160"/>
      <c r="C7" s="161"/>
    </row>
    <row r="8" spans="1:3" ht="15.75">
      <c r="A8" s="154"/>
      <c r="B8" s="162" t="s">
        <v>111</v>
      </c>
      <c r="C8" s="111">
        <v>400</v>
      </c>
    </row>
    <row r="9" spans="1:3" ht="15.75">
      <c r="A9" s="154"/>
      <c r="B9" s="162" t="s">
        <v>36</v>
      </c>
      <c r="C9" s="111">
        <v>6153021</v>
      </c>
    </row>
    <row r="10" spans="1:3" ht="15.75">
      <c r="A10" s="154"/>
      <c r="B10" s="163" t="s">
        <v>354</v>
      </c>
      <c r="C10" s="111">
        <v>6037469</v>
      </c>
    </row>
    <row r="11" spans="1:3" ht="15.75">
      <c r="A11" s="154"/>
      <c r="B11" s="164" t="s">
        <v>333</v>
      </c>
      <c r="C11" s="111">
        <v>10000</v>
      </c>
    </row>
    <row r="12" spans="1:3" ht="15.75">
      <c r="A12" s="154"/>
      <c r="B12" s="164" t="s">
        <v>334</v>
      </c>
      <c r="C12" s="111">
        <v>105552</v>
      </c>
    </row>
    <row r="13" spans="1:3" ht="15.75">
      <c r="A13" s="159" t="s">
        <v>37</v>
      </c>
      <c r="B13" s="160"/>
      <c r="C13" s="161"/>
    </row>
    <row r="14" spans="1:3" ht="15.75">
      <c r="A14" s="159"/>
      <c r="B14" s="165" t="s">
        <v>38</v>
      </c>
      <c r="C14" s="166">
        <v>35870934</v>
      </c>
    </row>
    <row r="15" spans="1:3" ht="15.75">
      <c r="A15" s="154"/>
      <c r="B15" s="162" t="s">
        <v>355</v>
      </c>
      <c r="C15" s="111">
        <v>22423938</v>
      </c>
    </row>
    <row r="16" spans="1:3" ht="15.75">
      <c r="A16" s="154"/>
      <c r="B16" s="164" t="s">
        <v>335</v>
      </c>
      <c r="C16" s="111">
        <v>13446996</v>
      </c>
    </row>
    <row r="17" spans="1:3" ht="15.75">
      <c r="A17" s="159"/>
      <c r="B17" s="165" t="s">
        <v>39</v>
      </c>
      <c r="C17" s="166">
        <v>82832690</v>
      </c>
    </row>
    <row r="18" spans="1:3" ht="15.75">
      <c r="A18" s="159"/>
      <c r="B18" s="165" t="s">
        <v>40</v>
      </c>
      <c r="C18" s="166">
        <v>202150</v>
      </c>
    </row>
    <row r="19" spans="1:3" ht="15.75">
      <c r="A19" s="159"/>
      <c r="B19" s="165" t="s">
        <v>102</v>
      </c>
      <c r="C19" s="166">
        <v>1899160</v>
      </c>
    </row>
    <row r="20" spans="1:3" ht="15.75">
      <c r="A20" s="154"/>
      <c r="B20" s="162" t="s">
        <v>356</v>
      </c>
      <c r="C20" s="111">
        <v>1061536</v>
      </c>
    </row>
    <row r="21" spans="1:3" ht="15.75">
      <c r="A21" s="154"/>
      <c r="B21" s="164" t="s">
        <v>336</v>
      </c>
      <c r="C21" s="111">
        <v>837624</v>
      </c>
    </row>
    <row r="22" spans="1:3" ht="15.75">
      <c r="A22" s="159"/>
      <c r="B22" s="167" t="s">
        <v>112</v>
      </c>
      <c r="C22" s="166">
        <v>4112970</v>
      </c>
    </row>
    <row r="23" spans="1:3" ht="15.75">
      <c r="A23" s="159"/>
      <c r="B23" s="165" t="s">
        <v>188</v>
      </c>
      <c r="C23" s="168">
        <v>2168511</v>
      </c>
    </row>
    <row r="24" spans="1:3" ht="15.75">
      <c r="A24" s="154"/>
      <c r="B24" s="162" t="s">
        <v>357</v>
      </c>
      <c r="C24" s="111">
        <v>143523</v>
      </c>
    </row>
    <row r="25" spans="1:3" ht="15.75">
      <c r="A25" s="154"/>
      <c r="B25" s="169" t="s">
        <v>337</v>
      </c>
      <c r="C25" s="111">
        <v>16485</v>
      </c>
    </row>
    <row r="26" spans="1:3" ht="15.75">
      <c r="A26" s="154"/>
      <c r="B26" s="164" t="s">
        <v>338</v>
      </c>
      <c r="C26" s="111">
        <v>2008503</v>
      </c>
    </row>
    <row r="27" spans="1:3" ht="15.75">
      <c r="A27" s="159" t="s">
        <v>41</v>
      </c>
      <c r="B27" s="160"/>
      <c r="C27" s="161"/>
    </row>
    <row r="28" spans="1:3" ht="15.75">
      <c r="A28" s="154"/>
      <c r="B28" s="162" t="s">
        <v>113</v>
      </c>
      <c r="C28" s="111">
        <v>838684</v>
      </c>
    </row>
    <row r="29" spans="1:3" ht="15.75">
      <c r="A29" s="154"/>
      <c r="B29" s="162" t="s">
        <v>114</v>
      </c>
      <c r="C29" s="111">
        <v>277212</v>
      </c>
    </row>
    <row r="30" spans="1:3" ht="15.75">
      <c r="A30" s="154"/>
      <c r="B30" s="162" t="s">
        <v>42</v>
      </c>
      <c r="C30" s="111">
        <v>5766</v>
      </c>
    </row>
    <row r="31" spans="1:3" ht="15.75">
      <c r="A31" s="154"/>
      <c r="B31" s="162" t="s">
        <v>47</v>
      </c>
      <c r="C31" s="111">
        <v>575887</v>
      </c>
    </row>
    <row r="32" spans="1:3" ht="15.75">
      <c r="A32" s="154"/>
      <c r="B32" s="163" t="s">
        <v>189</v>
      </c>
      <c r="C32" s="111">
        <v>59865045</v>
      </c>
    </row>
    <row r="33" spans="1:3" ht="15.75">
      <c r="A33" s="154"/>
      <c r="B33" s="163" t="s">
        <v>190</v>
      </c>
      <c r="C33" s="111">
        <v>13446996</v>
      </c>
    </row>
    <row r="34" spans="1:3" ht="15.75">
      <c r="A34" s="154"/>
      <c r="B34" s="162" t="s">
        <v>358</v>
      </c>
      <c r="C34" s="111">
        <v>10446996</v>
      </c>
    </row>
    <row r="35" spans="1:3" ht="15.75">
      <c r="A35" s="154"/>
      <c r="B35" s="164" t="s">
        <v>115</v>
      </c>
      <c r="C35" s="111">
        <v>6919034</v>
      </c>
    </row>
    <row r="36" spans="1:3" ht="15.75">
      <c r="A36" s="154"/>
      <c r="B36" s="170" t="s">
        <v>116</v>
      </c>
      <c r="C36" s="111">
        <v>3527962</v>
      </c>
    </row>
    <row r="37" spans="1:3" ht="15.75">
      <c r="A37" s="154"/>
      <c r="B37" s="164" t="s">
        <v>117</v>
      </c>
      <c r="C37" s="111">
        <v>3000000</v>
      </c>
    </row>
    <row r="38" spans="1:3" ht="15.75">
      <c r="A38" s="154"/>
      <c r="B38" s="162" t="s">
        <v>118</v>
      </c>
      <c r="C38" s="111">
        <v>1962650</v>
      </c>
    </row>
    <row r="39" spans="1:3" ht="15.75">
      <c r="A39" s="154"/>
      <c r="B39" s="162" t="s">
        <v>119</v>
      </c>
      <c r="C39" s="111">
        <v>941698</v>
      </c>
    </row>
    <row r="40" spans="1:3" ht="15.75">
      <c r="A40" s="154"/>
      <c r="B40" s="163" t="s">
        <v>128</v>
      </c>
      <c r="C40" s="111">
        <v>2775804</v>
      </c>
    </row>
    <row r="41" spans="1:3" ht="15.75">
      <c r="A41" s="154"/>
      <c r="B41" s="162" t="s">
        <v>120</v>
      </c>
      <c r="C41" s="111">
        <v>661402</v>
      </c>
    </row>
    <row r="42" spans="1:3" ht="15.75">
      <c r="A42" s="154"/>
      <c r="B42" s="162" t="s">
        <v>23</v>
      </c>
      <c r="C42" s="111">
        <v>143523</v>
      </c>
    </row>
    <row r="43" spans="1:3" ht="15.75">
      <c r="A43" s="154"/>
      <c r="B43" s="162" t="s">
        <v>24</v>
      </c>
      <c r="C43" s="111">
        <v>8778</v>
      </c>
    </row>
    <row r="44" spans="1:3" ht="15.75">
      <c r="A44" s="154"/>
      <c r="B44" s="162" t="s">
        <v>43</v>
      </c>
      <c r="C44" s="111">
        <v>13252</v>
      </c>
    </row>
    <row r="45" spans="1:3" ht="15.75">
      <c r="A45" s="154"/>
      <c r="B45" s="162" t="s">
        <v>25</v>
      </c>
      <c r="C45" s="111">
        <v>21887</v>
      </c>
    </row>
    <row r="46" spans="1:3" ht="15.75">
      <c r="A46" s="154"/>
      <c r="B46" s="162" t="s">
        <v>44</v>
      </c>
      <c r="C46" s="111">
        <v>0</v>
      </c>
    </row>
    <row r="47" spans="1:3" ht="15.75">
      <c r="A47" s="154"/>
      <c r="B47" s="163" t="s">
        <v>191</v>
      </c>
      <c r="C47" s="111">
        <v>8877261</v>
      </c>
    </row>
    <row r="48" spans="1:3" ht="15.75">
      <c r="A48" s="154"/>
      <c r="B48" s="162" t="s">
        <v>359</v>
      </c>
      <c r="C48" s="111">
        <v>2839792</v>
      </c>
    </row>
    <row r="49" spans="1:3" ht="15.75">
      <c r="A49" s="154"/>
      <c r="B49" s="164" t="s">
        <v>339</v>
      </c>
      <c r="C49" s="110">
        <v>6037469</v>
      </c>
    </row>
    <row r="50" spans="1:3" ht="15.75">
      <c r="A50" s="154"/>
      <c r="B50" s="163" t="s">
        <v>121</v>
      </c>
      <c r="C50" s="111">
        <v>13309</v>
      </c>
    </row>
    <row r="51" spans="1:3" ht="15.75">
      <c r="A51" s="154"/>
      <c r="B51" s="162" t="s">
        <v>359</v>
      </c>
      <c r="C51" s="110">
        <v>3309</v>
      </c>
    </row>
    <row r="52" spans="1:3" ht="15.75">
      <c r="A52" s="154"/>
      <c r="B52" s="164" t="s">
        <v>340</v>
      </c>
      <c r="C52" s="110">
        <v>10000</v>
      </c>
    </row>
    <row r="53" spans="1:3" ht="16.5" thickBot="1">
      <c r="A53" s="171"/>
      <c r="B53" s="172" t="s">
        <v>192</v>
      </c>
      <c r="C53" s="112">
        <v>3602130</v>
      </c>
    </row>
    <row r="54" spans="1:3" ht="12.75">
      <c r="A54" s="113"/>
      <c r="B54" s="113"/>
      <c r="C54" s="114"/>
    </row>
    <row r="55" spans="1:3" ht="15">
      <c r="A55" s="115" t="s">
        <v>123</v>
      </c>
      <c r="B55" s="113"/>
      <c r="C55" s="116"/>
    </row>
    <row r="56" spans="1:3" ht="15">
      <c r="A56" s="115" t="s">
        <v>124</v>
      </c>
      <c r="B56" s="117"/>
      <c r="C56" s="116"/>
    </row>
    <row r="57" spans="1:3" ht="15">
      <c r="A57" s="115" t="s">
        <v>125</v>
      </c>
      <c r="B57" s="117"/>
      <c r="C57" s="116"/>
    </row>
    <row r="58" spans="1:3" ht="15">
      <c r="A58" s="115" t="s">
        <v>126</v>
      </c>
      <c r="B58" s="117"/>
      <c r="C58" s="116"/>
    </row>
    <row r="59" spans="1:3" ht="15">
      <c r="A59" s="115" t="s">
        <v>127</v>
      </c>
      <c r="B59" s="117"/>
      <c r="C59" s="116"/>
    </row>
  </sheetData>
  <sheetProtection/>
  <printOptions horizontalCentered="1"/>
  <pageMargins left="0.48" right="0.24" top="0.88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&amp;R&amp;"Arial,Kurzíva"Kapitola A.&amp;"Arial,Obyčejné"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03.57421875" style="3" customWidth="1"/>
    <col min="2" max="2" width="18.7109375" style="3" bestFit="1" customWidth="1"/>
    <col min="3" max="3" width="19.00390625" style="4" customWidth="1"/>
    <col min="4" max="4" width="16.8515625" style="3" bestFit="1" customWidth="1"/>
    <col min="5" max="5" width="15.140625" style="3" bestFit="1" customWidth="1"/>
    <col min="6" max="6" width="16.8515625" style="3" bestFit="1" customWidth="1"/>
    <col min="7" max="7" width="12.421875" style="3" bestFit="1" customWidth="1"/>
    <col min="8" max="8" width="20.7109375" style="3" customWidth="1"/>
    <col min="9" max="9" width="16.7109375" style="3" customWidth="1"/>
    <col min="10" max="10" width="16.28125" style="3" customWidth="1"/>
    <col min="11" max="11" width="16.421875" style="3" customWidth="1"/>
    <col min="12" max="12" width="16.57421875" style="3" customWidth="1"/>
    <col min="13" max="13" width="15.140625" style="3" bestFit="1" customWidth="1"/>
    <col min="14" max="14" width="18.57421875" style="3" customWidth="1"/>
    <col min="15" max="16384" width="9.140625" style="3" customWidth="1"/>
  </cols>
  <sheetData>
    <row r="1" spans="1:8" ht="20.25">
      <c r="A1" s="323" t="s">
        <v>343</v>
      </c>
      <c r="B1" s="323"/>
      <c r="C1" s="323"/>
      <c r="D1" s="323"/>
      <c r="E1" s="323"/>
      <c r="F1" s="323"/>
      <c r="G1" s="323"/>
      <c r="H1" s="323"/>
    </row>
    <row r="2" spans="1:8" ht="18">
      <c r="A2" s="105" t="s">
        <v>122</v>
      </c>
      <c r="B2" s="105"/>
      <c r="C2" s="105"/>
      <c r="D2" s="105"/>
      <c r="E2" s="105"/>
      <c r="F2" s="105"/>
      <c r="G2" s="105"/>
      <c r="H2" s="105"/>
    </row>
    <row r="3" spans="1:8" ht="14.25">
      <c r="A3" s="324" t="s">
        <v>253</v>
      </c>
      <c r="B3" s="324"/>
      <c r="C3" s="324"/>
      <c r="D3" s="324"/>
      <c r="E3" s="324"/>
      <c r="F3" s="324"/>
      <c r="G3" s="324"/>
      <c r="H3" s="324"/>
    </row>
    <row r="4" spans="1:8" s="104" customFormat="1" ht="18" customHeight="1">
      <c r="A4" s="105"/>
      <c r="E4" s="106"/>
      <c r="H4" s="107"/>
    </row>
    <row r="5" spans="1:14" s="104" customFormat="1" ht="18" customHeight="1">
      <c r="A5" s="281"/>
      <c r="B5" s="420" t="s">
        <v>34</v>
      </c>
      <c r="C5" s="423" t="s">
        <v>221</v>
      </c>
      <c r="D5" s="424"/>
      <c r="E5" s="424"/>
      <c r="F5" s="424"/>
      <c r="G5" s="424"/>
      <c r="H5" s="424"/>
      <c r="I5" s="425"/>
      <c r="J5" s="423" t="s">
        <v>222</v>
      </c>
      <c r="K5" s="424"/>
      <c r="L5" s="425"/>
      <c r="M5" s="420" t="s">
        <v>110</v>
      </c>
      <c r="N5" s="426" t="s">
        <v>223</v>
      </c>
    </row>
    <row r="6" spans="1:14" s="104" customFormat="1" ht="18" customHeight="1">
      <c r="A6" s="282"/>
      <c r="B6" s="421"/>
      <c r="C6" s="427" t="s">
        <v>224</v>
      </c>
      <c r="D6" s="429" t="s">
        <v>65</v>
      </c>
      <c r="E6" s="430"/>
      <c r="F6" s="430"/>
      <c r="G6" s="430"/>
      <c r="H6" s="430"/>
      <c r="I6" s="431"/>
      <c r="J6" s="427" t="s">
        <v>225</v>
      </c>
      <c r="K6" s="429" t="s">
        <v>65</v>
      </c>
      <c r="L6" s="431"/>
      <c r="M6" s="421"/>
      <c r="N6" s="427"/>
    </row>
    <row r="7" spans="1:14" s="104" customFormat="1" ht="123.75" customHeight="1" thickBot="1">
      <c r="A7" s="283" t="s">
        <v>0</v>
      </c>
      <c r="B7" s="422"/>
      <c r="C7" s="428"/>
      <c r="D7" s="284" t="s">
        <v>226</v>
      </c>
      <c r="E7" s="284" t="s">
        <v>227</v>
      </c>
      <c r="F7" s="284" t="s">
        <v>228</v>
      </c>
      <c r="G7" s="284" t="s">
        <v>229</v>
      </c>
      <c r="H7" s="285" t="s">
        <v>230</v>
      </c>
      <c r="I7" s="286" t="s">
        <v>231</v>
      </c>
      <c r="J7" s="428"/>
      <c r="K7" s="284" t="s">
        <v>232</v>
      </c>
      <c r="L7" s="286" t="s">
        <v>233</v>
      </c>
      <c r="M7" s="422"/>
      <c r="N7" s="428"/>
    </row>
    <row r="8" spans="1:14" s="104" customFormat="1" ht="38.25" customHeight="1">
      <c r="A8" s="391" t="s">
        <v>234</v>
      </c>
      <c r="B8" s="287">
        <f aca="true" t="shared" si="0" ref="B8:N8">B9+B10+B16+B19+B20+B23+B29</f>
        <v>127086415</v>
      </c>
      <c r="C8" s="288">
        <f t="shared" si="0"/>
        <v>123484285</v>
      </c>
      <c r="D8" s="289">
        <f t="shared" si="0"/>
        <v>56776791</v>
      </c>
      <c r="E8" s="289">
        <f t="shared" si="0"/>
        <v>1329695</v>
      </c>
      <c r="F8" s="289">
        <f t="shared" si="0"/>
        <v>19733740</v>
      </c>
      <c r="G8" s="289">
        <f t="shared" si="0"/>
        <v>567826</v>
      </c>
      <c r="H8" s="289">
        <f t="shared" si="0"/>
        <v>39793894</v>
      </c>
      <c r="I8" s="290">
        <f t="shared" si="0"/>
        <v>5282339</v>
      </c>
      <c r="J8" s="288">
        <f t="shared" si="0"/>
        <v>3602130</v>
      </c>
      <c r="K8" s="289">
        <f t="shared" si="0"/>
        <v>63652</v>
      </c>
      <c r="L8" s="290">
        <f t="shared" si="0"/>
        <v>3538478</v>
      </c>
      <c r="M8" s="287">
        <f t="shared" si="0"/>
        <v>6153421</v>
      </c>
      <c r="N8" s="291">
        <f t="shared" si="0"/>
        <v>220439</v>
      </c>
    </row>
    <row r="9" spans="1:14" s="104" customFormat="1" ht="18" customHeight="1">
      <c r="A9" s="325" t="s">
        <v>168</v>
      </c>
      <c r="B9" s="292">
        <f>C9+J9</f>
        <v>22423938</v>
      </c>
      <c r="C9" s="293">
        <f>H9+I9</f>
        <v>20160908</v>
      </c>
      <c r="D9" s="294"/>
      <c r="E9" s="294"/>
      <c r="F9" s="294"/>
      <c r="G9" s="294"/>
      <c r="H9" s="294">
        <v>19510158</v>
      </c>
      <c r="I9" s="295">
        <v>650750</v>
      </c>
      <c r="J9" s="293">
        <v>2263030</v>
      </c>
      <c r="K9" s="294">
        <v>47915</v>
      </c>
      <c r="L9" s="295">
        <f>J9-K9</f>
        <v>2215115</v>
      </c>
      <c r="M9" s="296"/>
      <c r="N9" s="297"/>
    </row>
    <row r="10" spans="1:14" s="104" customFormat="1" ht="20.25">
      <c r="A10" s="326" t="s">
        <v>235</v>
      </c>
      <c r="B10" s="298">
        <f>SUM(B11:B15)</f>
        <v>13446996</v>
      </c>
      <c r="C10" s="299">
        <f>SUM(C11:C15)</f>
        <v>13446996</v>
      </c>
      <c r="D10" s="300">
        <f aca="true" t="shared" si="1" ref="D10:N10">SUM(D11:D15)</f>
        <v>73417</v>
      </c>
      <c r="E10" s="300">
        <f t="shared" si="1"/>
        <v>90849</v>
      </c>
      <c r="F10" s="300">
        <f t="shared" si="1"/>
        <v>50549</v>
      </c>
      <c r="G10" s="300">
        <f t="shared" si="1"/>
        <v>712</v>
      </c>
      <c r="H10" s="300">
        <f t="shared" si="1"/>
        <v>9174074</v>
      </c>
      <c r="I10" s="301">
        <f t="shared" si="1"/>
        <v>4057395</v>
      </c>
      <c r="J10" s="299">
        <f t="shared" si="1"/>
        <v>0</v>
      </c>
      <c r="K10" s="300">
        <f t="shared" si="1"/>
        <v>0</v>
      </c>
      <c r="L10" s="301">
        <f t="shared" si="1"/>
        <v>0</v>
      </c>
      <c r="M10" s="302">
        <f t="shared" si="1"/>
        <v>3000000</v>
      </c>
      <c r="N10" s="303">
        <f t="shared" si="1"/>
        <v>118</v>
      </c>
    </row>
    <row r="11" spans="1:14" s="108" customFormat="1" ht="19.5" customHeight="1">
      <c r="A11" s="327" t="s">
        <v>236</v>
      </c>
      <c r="B11" s="304">
        <f>C11+J11</f>
        <v>8669396</v>
      </c>
      <c r="C11" s="305">
        <f>D11+E11+F11+G11+H11+I11</f>
        <v>8669396</v>
      </c>
      <c r="D11" s="306">
        <v>2923</v>
      </c>
      <c r="E11" s="306">
        <v>10718</v>
      </c>
      <c r="F11" s="306">
        <v>996</v>
      </c>
      <c r="G11" s="306">
        <v>29</v>
      </c>
      <c r="H11" s="306">
        <v>8059730</v>
      </c>
      <c r="I11" s="307">
        <v>595000</v>
      </c>
      <c r="J11" s="305"/>
      <c r="K11" s="306"/>
      <c r="L11" s="307"/>
      <c r="M11" s="308"/>
      <c r="N11" s="309">
        <v>1</v>
      </c>
    </row>
    <row r="12" spans="1:14" s="109" customFormat="1" ht="19.5" customHeight="1">
      <c r="A12" s="327" t="s">
        <v>342</v>
      </c>
      <c r="B12" s="304">
        <f>C12+J12</f>
        <v>4566137</v>
      </c>
      <c r="C12" s="305">
        <f>D12+E12+F12+G12+H12+I12</f>
        <v>4566137</v>
      </c>
      <c r="D12" s="306">
        <v>70494</v>
      </c>
      <c r="E12" s="306">
        <v>80131</v>
      </c>
      <c r="F12" s="306">
        <v>49553</v>
      </c>
      <c r="G12" s="306">
        <v>683</v>
      </c>
      <c r="H12" s="306">
        <v>902881</v>
      </c>
      <c r="I12" s="307">
        <v>3462395</v>
      </c>
      <c r="J12" s="305"/>
      <c r="K12" s="306"/>
      <c r="L12" s="307"/>
      <c r="M12" s="308">
        <v>3000000</v>
      </c>
      <c r="N12" s="309">
        <v>117</v>
      </c>
    </row>
    <row r="13" spans="1:14" s="108" customFormat="1" ht="19.5" customHeight="1">
      <c r="A13" s="327" t="s">
        <v>237</v>
      </c>
      <c r="B13" s="304">
        <f>C13+J13</f>
        <v>159407</v>
      </c>
      <c r="C13" s="305">
        <f>D13+E13+F13+G13+H13+I13</f>
        <v>159407</v>
      </c>
      <c r="D13" s="306"/>
      <c r="E13" s="306"/>
      <c r="F13" s="306"/>
      <c r="G13" s="306"/>
      <c r="H13" s="306">
        <v>159407</v>
      </c>
      <c r="I13" s="307"/>
      <c r="J13" s="305"/>
      <c r="K13" s="306"/>
      <c r="L13" s="307"/>
      <c r="M13" s="308"/>
      <c r="N13" s="309"/>
    </row>
    <row r="14" spans="1:14" s="108" customFormat="1" ht="19.5" customHeight="1">
      <c r="A14" s="327" t="s">
        <v>238</v>
      </c>
      <c r="B14" s="304">
        <f>C14+J14</f>
        <v>51156</v>
      </c>
      <c r="C14" s="305">
        <f>D14+E14+F14+G14+H14+I14</f>
        <v>51156</v>
      </c>
      <c r="D14" s="306"/>
      <c r="E14" s="306"/>
      <c r="F14" s="306"/>
      <c r="G14" s="306"/>
      <c r="H14" s="306">
        <v>51156</v>
      </c>
      <c r="I14" s="307"/>
      <c r="J14" s="305"/>
      <c r="K14" s="306"/>
      <c r="L14" s="307"/>
      <c r="M14" s="308"/>
      <c r="N14" s="309"/>
    </row>
    <row r="15" spans="1:14" s="109" customFormat="1" ht="19.5" customHeight="1">
      <c r="A15" s="327" t="s">
        <v>239</v>
      </c>
      <c r="B15" s="304">
        <f>C15+J15</f>
        <v>900</v>
      </c>
      <c r="C15" s="305">
        <f>D15+E15+F15+G15+H15+I15</f>
        <v>900</v>
      </c>
      <c r="D15" s="306"/>
      <c r="E15" s="306"/>
      <c r="F15" s="306"/>
      <c r="G15" s="306"/>
      <c r="H15" s="306">
        <v>900</v>
      </c>
      <c r="I15" s="307"/>
      <c r="J15" s="305"/>
      <c r="K15" s="306"/>
      <c r="L15" s="307"/>
      <c r="M15" s="308"/>
      <c r="N15" s="309"/>
    </row>
    <row r="16" spans="1:14" s="109" customFormat="1" ht="19.5" customHeight="1">
      <c r="A16" s="326" t="s">
        <v>240</v>
      </c>
      <c r="B16" s="298">
        <f>B17+B18</f>
        <v>82832690</v>
      </c>
      <c r="C16" s="299">
        <f aca="true" t="shared" si="2" ref="C16:N16">C17+C18</f>
        <v>82528690</v>
      </c>
      <c r="D16" s="300">
        <f t="shared" si="2"/>
        <v>55818590</v>
      </c>
      <c r="E16" s="300">
        <f t="shared" si="2"/>
        <v>582131</v>
      </c>
      <c r="F16" s="300">
        <f t="shared" si="2"/>
        <v>19170534</v>
      </c>
      <c r="G16" s="300">
        <f t="shared" si="2"/>
        <v>558190</v>
      </c>
      <c r="H16" s="300">
        <f t="shared" si="2"/>
        <v>6399245</v>
      </c>
      <c r="I16" s="301">
        <f t="shared" si="2"/>
        <v>0</v>
      </c>
      <c r="J16" s="299">
        <f t="shared" si="2"/>
        <v>304000</v>
      </c>
      <c r="K16" s="300">
        <f t="shared" si="2"/>
        <v>15737</v>
      </c>
      <c r="L16" s="301">
        <f t="shared" si="2"/>
        <v>288263</v>
      </c>
      <c r="M16" s="302">
        <f t="shared" si="2"/>
        <v>0</v>
      </c>
      <c r="N16" s="303">
        <f t="shared" si="2"/>
        <v>217634</v>
      </c>
    </row>
    <row r="17" spans="1:14" s="108" customFormat="1" ht="19.5" customHeight="1">
      <c r="A17" s="327" t="s">
        <v>241</v>
      </c>
      <c r="B17" s="304">
        <f>C17+J17</f>
        <v>80506242</v>
      </c>
      <c r="C17" s="305">
        <f>D17+E17+F17+G17+H17</f>
        <v>80506242</v>
      </c>
      <c r="D17" s="306">
        <v>54593456</v>
      </c>
      <c r="E17" s="306">
        <v>569324</v>
      </c>
      <c r="F17" s="306">
        <v>18749632</v>
      </c>
      <c r="G17" s="306">
        <v>545935</v>
      </c>
      <c r="H17" s="306">
        <v>6047895</v>
      </c>
      <c r="I17" s="307"/>
      <c r="J17" s="305"/>
      <c r="K17" s="306"/>
      <c r="L17" s="307"/>
      <c r="M17" s="308"/>
      <c r="N17" s="309">
        <v>213034</v>
      </c>
    </row>
    <row r="18" spans="1:14" s="108" customFormat="1" ht="19.5" customHeight="1">
      <c r="A18" s="327" t="s">
        <v>242</v>
      </c>
      <c r="B18" s="304">
        <f>C18+J18</f>
        <v>2326448</v>
      </c>
      <c r="C18" s="305">
        <f>D18+E18+F18+G18+H18</f>
        <v>2022448</v>
      </c>
      <c r="D18" s="306">
        <v>1225134</v>
      </c>
      <c r="E18" s="306">
        <v>12807</v>
      </c>
      <c r="F18" s="306">
        <v>420902</v>
      </c>
      <c r="G18" s="306">
        <v>12255</v>
      </c>
      <c r="H18" s="306">
        <v>351350</v>
      </c>
      <c r="I18" s="307"/>
      <c r="J18" s="305">
        <v>304000</v>
      </c>
      <c r="K18" s="306">
        <v>15737</v>
      </c>
      <c r="L18" s="307">
        <f>J18-K18</f>
        <v>288263</v>
      </c>
      <c r="M18" s="308"/>
      <c r="N18" s="309">
        <v>4600</v>
      </c>
    </row>
    <row r="19" spans="1:14" s="108" customFormat="1" ht="19.5" customHeight="1">
      <c r="A19" s="326" t="s">
        <v>40</v>
      </c>
      <c r="B19" s="298">
        <f>C19+J19</f>
        <v>202150</v>
      </c>
      <c r="C19" s="299">
        <f>SUM(D19:I19)</f>
        <v>202150</v>
      </c>
      <c r="D19" s="300"/>
      <c r="E19" s="300">
        <v>7747</v>
      </c>
      <c r="F19" s="300">
        <v>2515</v>
      </c>
      <c r="G19" s="300"/>
      <c r="H19" s="300">
        <v>166694</v>
      </c>
      <c r="I19" s="301">
        <v>25194</v>
      </c>
      <c r="J19" s="299"/>
      <c r="K19" s="300"/>
      <c r="L19" s="301"/>
      <c r="M19" s="302"/>
      <c r="N19" s="303"/>
    </row>
    <row r="20" spans="1:14" s="108" customFormat="1" ht="19.5" customHeight="1">
      <c r="A20" s="326" t="s">
        <v>102</v>
      </c>
      <c r="B20" s="298">
        <f>SUM(B21:B22)</f>
        <v>1899160</v>
      </c>
      <c r="C20" s="299">
        <f>SUM(C21:C22)</f>
        <v>1279060</v>
      </c>
      <c r="D20" s="300">
        <f aca="true" t="shared" si="3" ref="D20:N20">SUM(D21:D22)</f>
        <v>28683</v>
      </c>
      <c r="E20" s="300">
        <f t="shared" si="3"/>
        <v>1649</v>
      </c>
      <c r="F20" s="300">
        <f t="shared" si="3"/>
        <v>10313</v>
      </c>
      <c r="G20" s="300">
        <f t="shared" si="3"/>
        <v>288</v>
      </c>
      <c r="H20" s="300">
        <f t="shared" si="3"/>
        <v>1238127</v>
      </c>
      <c r="I20" s="301">
        <v>0</v>
      </c>
      <c r="J20" s="299">
        <f t="shared" si="3"/>
        <v>620100</v>
      </c>
      <c r="K20" s="300">
        <f t="shared" si="3"/>
        <v>0</v>
      </c>
      <c r="L20" s="301">
        <f t="shared" si="3"/>
        <v>620100</v>
      </c>
      <c r="M20" s="302">
        <f t="shared" si="3"/>
        <v>76</v>
      </c>
      <c r="N20" s="303">
        <f t="shared" si="3"/>
        <v>89</v>
      </c>
    </row>
    <row r="21" spans="1:14" s="109" customFormat="1" ht="19.5" customHeight="1">
      <c r="A21" s="327" t="s">
        <v>243</v>
      </c>
      <c r="B21" s="304">
        <f>C21+J21</f>
        <v>1061536</v>
      </c>
      <c r="C21" s="305">
        <f>SUM(D21:I21)</f>
        <v>1061536</v>
      </c>
      <c r="D21" s="306">
        <v>28683</v>
      </c>
      <c r="E21" s="306">
        <v>1649</v>
      </c>
      <c r="F21" s="306">
        <v>10313</v>
      </c>
      <c r="G21" s="306">
        <v>288</v>
      </c>
      <c r="H21" s="306">
        <v>1020603</v>
      </c>
      <c r="I21" s="307"/>
      <c r="J21" s="305"/>
      <c r="K21" s="306"/>
      <c r="L21" s="307"/>
      <c r="M21" s="308">
        <v>76</v>
      </c>
      <c r="N21" s="309">
        <v>89</v>
      </c>
    </row>
    <row r="22" spans="1:14" s="109" customFormat="1" ht="19.5" customHeight="1">
      <c r="A22" s="327" t="s">
        <v>244</v>
      </c>
      <c r="B22" s="304">
        <f>C22+J22</f>
        <v>837624</v>
      </c>
      <c r="C22" s="305">
        <f>SUM(D22:I22)</f>
        <v>217524</v>
      </c>
      <c r="D22" s="306"/>
      <c r="E22" s="306"/>
      <c r="F22" s="306"/>
      <c r="G22" s="306"/>
      <c r="H22" s="306">
        <v>217524</v>
      </c>
      <c r="I22" s="307"/>
      <c r="J22" s="305">
        <v>620100</v>
      </c>
      <c r="K22" s="306"/>
      <c r="L22" s="307">
        <f>J22-K22</f>
        <v>620100</v>
      </c>
      <c r="M22" s="308"/>
      <c r="N22" s="309"/>
    </row>
    <row r="23" spans="1:14" s="109" customFormat="1" ht="20.25">
      <c r="A23" s="326" t="s">
        <v>341</v>
      </c>
      <c r="B23" s="298">
        <f>SUM(B24:B28)</f>
        <v>4112970</v>
      </c>
      <c r="C23" s="299">
        <f>SUM(C24:C28)</f>
        <v>4112970</v>
      </c>
      <c r="D23" s="300">
        <f aca="true" t="shared" si="4" ref="D23:N23">SUM(D24:D28)</f>
        <v>307070</v>
      </c>
      <c r="E23" s="300">
        <f t="shared" si="4"/>
        <v>546185</v>
      </c>
      <c r="F23" s="300">
        <f t="shared" si="4"/>
        <v>297802</v>
      </c>
      <c r="G23" s="300">
        <f t="shared" si="4"/>
        <v>3099</v>
      </c>
      <c r="H23" s="300">
        <f t="shared" si="4"/>
        <v>2409814</v>
      </c>
      <c r="I23" s="301">
        <f t="shared" si="4"/>
        <v>549000</v>
      </c>
      <c r="J23" s="299">
        <f t="shared" si="4"/>
        <v>0</v>
      </c>
      <c r="K23" s="300">
        <f t="shared" si="4"/>
        <v>0</v>
      </c>
      <c r="L23" s="301">
        <f t="shared" si="4"/>
        <v>0</v>
      </c>
      <c r="M23" s="302">
        <f t="shared" si="4"/>
        <v>3047469</v>
      </c>
      <c r="N23" s="303">
        <f t="shared" si="4"/>
        <v>815</v>
      </c>
    </row>
    <row r="24" spans="1:14" s="109" customFormat="1" ht="19.5" customHeight="1">
      <c r="A24" s="327" t="s">
        <v>245</v>
      </c>
      <c r="B24" s="304">
        <f>C24+J24</f>
        <v>4056480</v>
      </c>
      <c r="C24" s="305">
        <f>D24+E24+F24+G24+H24+I24</f>
        <v>4056480</v>
      </c>
      <c r="D24" s="306">
        <v>293006</v>
      </c>
      <c r="E24" s="306">
        <v>544109</v>
      </c>
      <c r="F24" s="306">
        <v>292458</v>
      </c>
      <c r="G24" s="306">
        <v>2954</v>
      </c>
      <c r="H24" s="306">
        <v>2374953</v>
      </c>
      <c r="I24" s="307">
        <v>549000</v>
      </c>
      <c r="J24" s="305"/>
      <c r="K24" s="306"/>
      <c r="L24" s="307"/>
      <c r="M24" s="308">
        <v>3000000</v>
      </c>
      <c r="N24" s="309">
        <v>786</v>
      </c>
    </row>
    <row r="25" spans="1:14" s="109" customFormat="1" ht="19.5" customHeight="1">
      <c r="A25" s="327" t="s">
        <v>246</v>
      </c>
      <c r="B25" s="304">
        <f>C25+J25</f>
        <v>17054</v>
      </c>
      <c r="C25" s="305">
        <f>D25+E25+F25+G25+H25+I25</f>
        <v>17054</v>
      </c>
      <c r="D25" s="306">
        <v>12540</v>
      </c>
      <c r="E25" s="306"/>
      <c r="F25" s="306">
        <v>4263</v>
      </c>
      <c r="G25" s="306">
        <v>127</v>
      </c>
      <c r="H25" s="306">
        <v>124</v>
      </c>
      <c r="I25" s="307"/>
      <c r="J25" s="305"/>
      <c r="K25" s="306"/>
      <c r="L25" s="307"/>
      <c r="M25" s="308">
        <v>14496</v>
      </c>
      <c r="N25" s="309">
        <v>22</v>
      </c>
    </row>
    <row r="26" spans="1:14" s="109" customFormat="1" ht="19.5" customHeight="1">
      <c r="A26" s="327" t="s">
        <v>247</v>
      </c>
      <c r="B26" s="304">
        <f>C26+J26</f>
        <v>27027</v>
      </c>
      <c r="C26" s="305">
        <f>D26+E26+F26+G26+H26+I26</f>
        <v>27027</v>
      </c>
      <c r="D26" s="306">
        <v>1524</v>
      </c>
      <c r="E26" s="306">
        <v>2076</v>
      </c>
      <c r="F26" s="306">
        <v>1081</v>
      </c>
      <c r="G26" s="306">
        <v>18</v>
      </c>
      <c r="H26" s="306">
        <v>22328</v>
      </c>
      <c r="I26" s="307"/>
      <c r="J26" s="305"/>
      <c r="K26" s="306"/>
      <c r="L26" s="307"/>
      <c r="M26" s="308">
        <v>22973</v>
      </c>
      <c r="N26" s="309">
        <v>7</v>
      </c>
    </row>
    <row r="27" spans="1:14" ht="20.25">
      <c r="A27" s="327" t="s">
        <v>248</v>
      </c>
      <c r="B27" s="304">
        <f>C27+J27</f>
        <v>12159</v>
      </c>
      <c r="C27" s="305">
        <f>D27+E27+F27+G27+H27+I27</f>
        <v>12159</v>
      </c>
      <c r="D27" s="306"/>
      <c r="E27" s="306"/>
      <c r="F27" s="306"/>
      <c r="G27" s="306"/>
      <c r="H27" s="306">
        <v>12159</v>
      </c>
      <c r="I27" s="307"/>
      <c r="J27" s="305"/>
      <c r="K27" s="306"/>
      <c r="L27" s="307"/>
      <c r="M27" s="308">
        <v>10000</v>
      </c>
      <c r="N27" s="309"/>
    </row>
    <row r="28" spans="1:14" ht="20.25">
      <c r="A28" s="327" t="s">
        <v>249</v>
      </c>
      <c r="B28" s="304">
        <f>C28+J28</f>
        <v>250</v>
      </c>
      <c r="C28" s="305">
        <f>D28+E28+F28+G28+H28+I28</f>
        <v>250</v>
      </c>
      <c r="D28" s="306"/>
      <c r="E28" s="306"/>
      <c r="F28" s="306"/>
      <c r="G28" s="306"/>
      <c r="H28" s="306">
        <v>250</v>
      </c>
      <c r="I28" s="307"/>
      <c r="J28" s="305"/>
      <c r="K28" s="306"/>
      <c r="L28" s="307"/>
      <c r="M28" s="308"/>
      <c r="N28" s="309"/>
    </row>
    <row r="29" spans="1:14" ht="20.25">
      <c r="A29" s="326" t="s">
        <v>188</v>
      </c>
      <c r="B29" s="298">
        <f>B32+B31+B30</f>
        <v>2168511</v>
      </c>
      <c r="C29" s="299">
        <f>SUM(C30:C32)</f>
        <v>1753511</v>
      </c>
      <c r="D29" s="300">
        <f>SUM(D30:D32)</f>
        <v>549031</v>
      </c>
      <c r="E29" s="300">
        <f aca="true" t="shared" si="5" ref="E29:N29">SUM(E30:E32)</f>
        <v>101134</v>
      </c>
      <c r="F29" s="300">
        <f t="shared" si="5"/>
        <v>202027</v>
      </c>
      <c r="G29" s="300">
        <f t="shared" si="5"/>
        <v>5537</v>
      </c>
      <c r="H29" s="300">
        <f t="shared" si="5"/>
        <v>895782</v>
      </c>
      <c r="I29" s="301">
        <f t="shared" si="5"/>
        <v>0</v>
      </c>
      <c r="J29" s="299">
        <f t="shared" si="5"/>
        <v>415000</v>
      </c>
      <c r="K29" s="300">
        <f t="shared" si="5"/>
        <v>0</v>
      </c>
      <c r="L29" s="301">
        <f t="shared" si="5"/>
        <v>415000</v>
      </c>
      <c r="M29" s="302">
        <f t="shared" si="5"/>
        <v>105876</v>
      </c>
      <c r="N29" s="299">
        <f t="shared" si="5"/>
        <v>1783</v>
      </c>
    </row>
    <row r="30" spans="1:14" ht="20.25">
      <c r="A30" s="327" t="s">
        <v>15</v>
      </c>
      <c r="B30" s="304">
        <f>C30+J30</f>
        <v>143523</v>
      </c>
      <c r="C30" s="305">
        <f>SUM(D30:I30)</f>
        <v>143523</v>
      </c>
      <c r="D30" s="306"/>
      <c r="E30" s="306"/>
      <c r="F30" s="306"/>
      <c r="G30" s="306"/>
      <c r="H30" s="306">
        <v>143523</v>
      </c>
      <c r="I30" s="307"/>
      <c r="J30" s="305"/>
      <c r="K30" s="306"/>
      <c r="L30" s="307"/>
      <c r="M30" s="308"/>
      <c r="N30" s="309"/>
    </row>
    <row r="31" spans="1:14" ht="20.25">
      <c r="A31" s="327" t="s">
        <v>325</v>
      </c>
      <c r="B31" s="304">
        <f>C31+J31</f>
        <v>16485</v>
      </c>
      <c r="C31" s="305">
        <f>SUM(D31:I31)</f>
        <v>16485</v>
      </c>
      <c r="D31" s="306"/>
      <c r="E31" s="306">
        <v>1122</v>
      </c>
      <c r="F31" s="306"/>
      <c r="G31" s="306"/>
      <c r="H31" s="306">
        <v>15363</v>
      </c>
      <c r="I31" s="307"/>
      <c r="J31" s="305"/>
      <c r="K31" s="306"/>
      <c r="L31" s="307"/>
      <c r="M31" s="308"/>
      <c r="N31" s="309"/>
    </row>
    <row r="32" spans="1:14" ht="20.25">
      <c r="A32" s="327" t="s">
        <v>46</v>
      </c>
      <c r="B32" s="304">
        <f>+B33+B34+B35+B36+B38+B39+B40+B41+B42+B43</f>
        <v>2008503</v>
      </c>
      <c r="C32" s="305">
        <f aca="true" t="shared" si="6" ref="C32:N32">+C33+C34+C35+C36+C38+C39+C40+C41+C42+C43</f>
        <v>1593503</v>
      </c>
      <c r="D32" s="306">
        <f t="shared" si="6"/>
        <v>549031</v>
      </c>
      <c r="E32" s="306">
        <f t="shared" si="6"/>
        <v>100012</v>
      </c>
      <c r="F32" s="306">
        <f t="shared" si="6"/>
        <v>202027</v>
      </c>
      <c r="G32" s="306">
        <f t="shared" si="6"/>
        <v>5537</v>
      </c>
      <c r="H32" s="306">
        <f t="shared" si="6"/>
        <v>736896</v>
      </c>
      <c r="I32" s="307">
        <f t="shared" si="6"/>
        <v>0</v>
      </c>
      <c r="J32" s="305">
        <f t="shared" si="6"/>
        <v>415000</v>
      </c>
      <c r="K32" s="306">
        <f t="shared" si="6"/>
        <v>0</v>
      </c>
      <c r="L32" s="307">
        <f t="shared" si="6"/>
        <v>415000</v>
      </c>
      <c r="M32" s="308">
        <f t="shared" si="6"/>
        <v>105876</v>
      </c>
      <c r="N32" s="305">
        <f t="shared" si="6"/>
        <v>1783</v>
      </c>
    </row>
    <row r="33" spans="1:14" ht="20.25">
      <c r="A33" s="328" t="s">
        <v>103</v>
      </c>
      <c r="B33" s="310">
        <f>C33+J33</f>
        <v>56708</v>
      </c>
      <c r="C33" s="311">
        <f>SUM(D33:I33)</f>
        <v>56708</v>
      </c>
      <c r="D33" s="312"/>
      <c r="E33" s="312">
        <v>10039</v>
      </c>
      <c r="F33" s="312">
        <v>1407</v>
      </c>
      <c r="G33" s="312"/>
      <c r="H33" s="312">
        <v>45262</v>
      </c>
      <c r="I33" s="313"/>
      <c r="J33" s="311"/>
      <c r="K33" s="312"/>
      <c r="L33" s="313"/>
      <c r="M33" s="314"/>
      <c r="N33" s="315"/>
    </row>
    <row r="34" spans="1:14" ht="20.25">
      <c r="A34" s="328" t="s">
        <v>251</v>
      </c>
      <c r="B34" s="310">
        <f aca="true" t="shared" si="7" ref="B34:B43">C34+J34</f>
        <v>35418</v>
      </c>
      <c r="C34" s="311">
        <f aca="true" t="shared" si="8" ref="C34:C43">SUM(D34:I34)</f>
        <v>35418</v>
      </c>
      <c r="D34" s="312">
        <v>512</v>
      </c>
      <c r="E34" s="312">
        <v>2068</v>
      </c>
      <c r="F34" s="312">
        <v>241</v>
      </c>
      <c r="G34" s="312">
        <v>6</v>
      </c>
      <c r="H34" s="312">
        <v>32591</v>
      </c>
      <c r="I34" s="313"/>
      <c r="J34" s="311"/>
      <c r="K34" s="312"/>
      <c r="L34" s="313"/>
      <c r="M34" s="314"/>
      <c r="N34" s="315">
        <v>1.47</v>
      </c>
    </row>
    <row r="35" spans="1:14" ht="20.25">
      <c r="A35" s="328" t="s">
        <v>104</v>
      </c>
      <c r="B35" s="310">
        <f t="shared" si="7"/>
        <v>774612</v>
      </c>
      <c r="C35" s="311">
        <f t="shared" si="8"/>
        <v>433862</v>
      </c>
      <c r="D35" s="312">
        <v>178532</v>
      </c>
      <c r="E35" s="312">
        <v>31794</v>
      </c>
      <c r="F35" s="312">
        <v>70306</v>
      </c>
      <c r="G35" s="312">
        <v>1793</v>
      </c>
      <c r="H35" s="312">
        <v>151437</v>
      </c>
      <c r="I35" s="313"/>
      <c r="J35" s="311">
        <v>340750</v>
      </c>
      <c r="K35" s="312"/>
      <c r="L35" s="313">
        <v>340750</v>
      </c>
      <c r="M35" s="314"/>
      <c r="N35" s="315">
        <v>641.24</v>
      </c>
    </row>
    <row r="36" spans="1:14" ht="20.25">
      <c r="A36" s="328" t="s">
        <v>105</v>
      </c>
      <c r="B36" s="310">
        <f t="shared" si="7"/>
        <v>101829</v>
      </c>
      <c r="C36" s="311">
        <f t="shared" si="8"/>
        <v>101829</v>
      </c>
      <c r="D36" s="312">
        <v>12828</v>
      </c>
      <c r="E36" s="312">
        <v>7858</v>
      </c>
      <c r="F36" s="312">
        <v>3303</v>
      </c>
      <c r="G36" s="312">
        <v>166</v>
      </c>
      <c r="H36" s="312">
        <v>77674</v>
      </c>
      <c r="I36" s="313"/>
      <c r="J36" s="311"/>
      <c r="K36" s="312"/>
      <c r="L36" s="313"/>
      <c r="M36" s="314"/>
      <c r="N36" s="315">
        <v>41.14</v>
      </c>
    </row>
    <row r="37" spans="1:14" ht="20.25" customHeight="1">
      <c r="A37" s="328" t="s">
        <v>323</v>
      </c>
      <c r="B37" s="310">
        <v>37454</v>
      </c>
      <c r="C37" s="311">
        <v>37454</v>
      </c>
      <c r="D37" s="312">
        <v>4430</v>
      </c>
      <c r="E37" s="312">
        <v>0</v>
      </c>
      <c r="F37" s="312">
        <v>1507</v>
      </c>
      <c r="G37" s="312">
        <v>89</v>
      </c>
      <c r="H37" s="312">
        <v>31428</v>
      </c>
      <c r="I37" s="313"/>
      <c r="J37" s="311"/>
      <c r="K37" s="312"/>
      <c r="L37" s="313"/>
      <c r="M37" s="314"/>
      <c r="N37" s="315"/>
    </row>
    <row r="38" spans="1:14" ht="20.25">
      <c r="A38" s="328" t="s">
        <v>106</v>
      </c>
      <c r="B38" s="310">
        <f t="shared" si="7"/>
        <v>322339</v>
      </c>
      <c r="C38" s="311">
        <f t="shared" si="8"/>
        <v>322339</v>
      </c>
      <c r="D38" s="312">
        <v>20970</v>
      </c>
      <c r="E38" s="312">
        <v>35687</v>
      </c>
      <c r="F38" s="312">
        <v>10410</v>
      </c>
      <c r="G38" s="312">
        <v>210</v>
      </c>
      <c r="H38" s="312">
        <v>255062</v>
      </c>
      <c r="I38" s="313"/>
      <c r="J38" s="311"/>
      <c r="K38" s="312"/>
      <c r="L38" s="313"/>
      <c r="M38" s="314"/>
      <c r="N38" s="315">
        <v>159.15</v>
      </c>
    </row>
    <row r="39" spans="1:14" ht="20.25">
      <c r="A39" s="328" t="s">
        <v>107</v>
      </c>
      <c r="B39" s="310">
        <f t="shared" si="7"/>
        <v>670134</v>
      </c>
      <c r="C39" s="311">
        <f t="shared" si="8"/>
        <v>595884</v>
      </c>
      <c r="D39" s="312">
        <v>336055</v>
      </c>
      <c r="E39" s="312">
        <v>6287</v>
      </c>
      <c r="F39" s="312">
        <v>116314</v>
      </c>
      <c r="G39" s="312">
        <v>3361</v>
      </c>
      <c r="H39" s="312">
        <v>133867</v>
      </c>
      <c r="I39" s="313"/>
      <c r="J39" s="311">
        <v>74250</v>
      </c>
      <c r="K39" s="312"/>
      <c r="L39" s="313">
        <v>74250</v>
      </c>
      <c r="M39" s="314">
        <f>105952-76</f>
        <v>105876</v>
      </c>
      <c r="N39" s="315">
        <v>940</v>
      </c>
    </row>
    <row r="40" spans="1:14" ht="20.25" customHeight="1">
      <c r="A40" s="328" t="s">
        <v>50</v>
      </c>
      <c r="B40" s="310">
        <f t="shared" si="7"/>
        <v>8778</v>
      </c>
      <c r="C40" s="311">
        <f t="shared" si="8"/>
        <v>8778</v>
      </c>
      <c r="D40" s="312"/>
      <c r="E40" s="312">
        <v>2969</v>
      </c>
      <c r="F40" s="312"/>
      <c r="G40" s="312"/>
      <c r="H40" s="312">
        <v>5809</v>
      </c>
      <c r="I40" s="313"/>
      <c r="J40" s="311"/>
      <c r="K40" s="312"/>
      <c r="L40" s="313"/>
      <c r="M40" s="314"/>
      <c r="N40" s="315"/>
    </row>
    <row r="41" spans="1:14" ht="20.25">
      <c r="A41" s="328" t="s">
        <v>108</v>
      </c>
      <c r="B41" s="310">
        <f t="shared" si="7"/>
        <v>13252</v>
      </c>
      <c r="C41" s="311">
        <f t="shared" si="8"/>
        <v>13252</v>
      </c>
      <c r="D41" s="312"/>
      <c r="E41" s="312">
        <v>2969</v>
      </c>
      <c r="F41" s="312"/>
      <c r="G41" s="312"/>
      <c r="H41" s="312">
        <v>10283</v>
      </c>
      <c r="I41" s="313"/>
      <c r="J41" s="311"/>
      <c r="K41" s="312"/>
      <c r="L41" s="313"/>
      <c r="M41" s="314"/>
      <c r="N41" s="315"/>
    </row>
    <row r="42" spans="1:14" ht="20.25" customHeight="1">
      <c r="A42" s="328" t="s">
        <v>51</v>
      </c>
      <c r="B42" s="310">
        <f t="shared" si="7"/>
        <v>21887</v>
      </c>
      <c r="C42" s="311">
        <f t="shared" si="8"/>
        <v>21887</v>
      </c>
      <c r="D42" s="312"/>
      <c r="E42" s="312"/>
      <c r="F42" s="312"/>
      <c r="G42" s="312"/>
      <c r="H42" s="312">
        <v>21887</v>
      </c>
      <c r="I42" s="313"/>
      <c r="J42" s="311"/>
      <c r="K42" s="312"/>
      <c r="L42" s="313"/>
      <c r="M42" s="314"/>
      <c r="N42" s="315"/>
    </row>
    <row r="43" spans="1:14" ht="20.25">
      <c r="A43" s="329" t="s">
        <v>252</v>
      </c>
      <c r="B43" s="316">
        <f t="shared" si="7"/>
        <v>3546</v>
      </c>
      <c r="C43" s="317">
        <f t="shared" si="8"/>
        <v>3546</v>
      </c>
      <c r="D43" s="318">
        <v>134</v>
      </c>
      <c r="E43" s="318">
        <v>341</v>
      </c>
      <c r="F43" s="318">
        <v>46</v>
      </c>
      <c r="G43" s="318">
        <v>1</v>
      </c>
      <c r="H43" s="319">
        <v>3024</v>
      </c>
      <c r="I43" s="320"/>
      <c r="J43" s="319"/>
      <c r="K43" s="321"/>
      <c r="L43" s="320"/>
      <c r="M43" s="318"/>
      <c r="N43" s="322"/>
    </row>
    <row r="45" spans="2:14" ht="12.75"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</row>
    <row r="46" spans="2:14" ht="12.75"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</row>
  </sheetData>
  <sheetProtection/>
  <mergeCells count="9">
    <mergeCell ref="B5:B7"/>
    <mergeCell ref="C5:I5"/>
    <mergeCell ref="J5:L5"/>
    <mergeCell ref="M5:M7"/>
    <mergeCell ref="N5:N7"/>
    <mergeCell ref="C6:C7"/>
    <mergeCell ref="D6:I6"/>
    <mergeCell ref="J6:J7"/>
    <mergeCell ref="K6:L6"/>
  </mergeCells>
  <printOptions horizontalCentered="1"/>
  <pageMargins left="0.5118110236220472" right="0.31496062992125984" top="0.984251968503937" bottom="0.984251968503937" header="0.5118110236220472" footer="0.5118110236220472"/>
  <pageSetup fitToHeight="1" fitToWidth="1" horizontalDpi="600" verticalDpi="600" orientation="landscape" paperSize="9" scale="43" r:id="rId1"/>
  <headerFooter alignWithMargins="0">
    <oddHeader>&amp;R&amp;"Arial,Kurzíva"&amp;12Kapitola A.&amp;"Arial,Obyčejné"
&amp;"Arial,Tučné"Tabulka č.2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107.28125" style="1" customWidth="1"/>
    <col min="2" max="2" width="17.8515625" style="1" customWidth="1"/>
    <col min="3" max="3" width="18.8515625" style="1" customWidth="1"/>
    <col min="4" max="4" width="12.421875" style="1" customWidth="1"/>
    <col min="5" max="5" width="18.00390625" style="1" customWidth="1"/>
    <col min="6" max="6" width="12.00390625" style="1" bestFit="1" customWidth="1"/>
    <col min="7" max="7" width="7.00390625" style="1" bestFit="1" customWidth="1"/>
    <col min="8" max="8" width="12.7109375" style="1" bestFit="1" customWidth="1"/>
    <col min="9" max="9" width="10.57421875" style="1" bestFit="1" customWidth="1"/>
    <col min="10" max="16384" width="9.140625" style="1" customWidth="1"/>
  </cols>
  <sheetData>
    <row r="1" spans="1:3" ht="18">
      <c r="A1" s="279" t="s">
        <v>343</v>
      </c>
      <c r="B1" s="279"/>
      <c r="C1" s="279"/>
    </row>
    <row r="2" spans="1:3" ht="18" customHeight="1">
      <c r="A2" s="280" t="s">
        <v>220</v>
      </c>
      <c r="B2" s="280"/>
      <c r="C2" s="280"/>
    </row>
    <row r="3" spans="2:3" ht="18" customHeight="1">
      <c r="B3" s="9"/>
      <c r="C3" s="8"/>
    </row>
    <row r="4" ht="12.75">
      <c r="G4" s="419" t="s">
        <v>360</v>
      </c>
    </row>
    <row r="5" spans="1:7" s="10" customFormat="1" ht="75.75" thickBot="1">
      <c r="A5" s="258" t="s">
        <v>8</v>
      </c>
      <c r="B5" s="259" t="s">
        <v>206</v>
      </c>
      <c r="C5" s="260" t="s">
        <v>207</v>
      </c>
      <c r="D5" s="260" t="s">
        <v>208</v>
      </c>
      <c r="E5" s="260" t="s">
        <v>209</v>
      </c>
      <c r="F5" s="260" t="s">
        <v>210</v>
      </c>
      <c r="G5" s="260" t="s">
        <v>211</v>
      </c>
    </row>
    <row r="6" spans="1:8" s="11" customFormat="1" ht="28.5" customHeight="1">
      <c r="A6" s="261" t="s">
        <v>34</v>
      </c>
      <c r="B6" s="262">
        <v>125207635</v>
      </c>
      <c r="C6" s="263">
        <v>-2022471</v>
      </c>
      <c r="D6" s="263">
        <v>123185164</v>
      </c>
      <c r="E6" s="263">
        <v>121038946</v>
      </c>
      <c r="F6" s="263">
        <v>-2146218</v>
      </c>
      <c r="G6" s="264">
        <v>-1.74</v>
      </c>
      <c r="H6" s="102"/>
    </row>
    <row r="7" spans="1:8" s="12" customFormat="1" ht="15">
      <c r="A7" s="265" t="s">
        <v>38</v>
      </c>
      <c r="B7" s="266">
        <v>35544887</v>
      </c>
      <c r="C7" s="267">
        <v>-1158199</v>
      </c>
      <c r="D7" s="267">
        <v>34386688</v>
      </c>
      <c r="E7" s="267">
        <v>32870934</v>
      </c>
      <c r="F7" s="268">
        <v>-1515754</v>
      </c>
      <c r="G7" s="269">
        <v>-7.316069520856443</v>
      </c>
      <c r="H7" s="102"/>
    </row>
    <row r="8" spans="1:8" s="12" customFormat="1" ht="15">
      <c r="A8" s="265" t="s">
        <v>10</v>
      </c>
      <c r="B8" s="266">
        <v>23449130</v>
      </c>
      <c r="C8" s="267">
        <v>0</v>
      </c>
      <c r="D8" s="267">
        <v>23449130</v>
      </c>
      <c r="E8" s="267">
        <v>22423938</v>
      </c>
      <c r="F8" s="268">
        <v>-1025192</v>
      </c>
      <c r="G8" s="269">
        <v>-8.63653363685561</v>
      </c>
      <c r="H8" s="102"/>
    </row>
    <row r="9" spans="1:8" s="11" customFormat="1" ht="15">
      <c r="A9" s="265" t="s">
        <v>212</v>
      </c>
      <c r="B9" s="266">
        <v>12095757</v>
      </c>
      <c r="C9" s="267">
        <v>-1158199</v>
      </c>
      <c r="D9" s="267">
        <v>10937558</v>
      </c>
      <c r="E9" s="267">
        <v>10446996</v>
      </c>
      <c r="F9" s="268">
        <v>-490562</v>
      </c>
      <c r="G9" s="269">
        <v>-4.485114501792813</v>
      </c>
      <c r="H9" s="102"/>
    </row>
    <row r="10" spans="1:8" s="11" customFormat="1" ht="15">
      <c r="A10" s="265" t="s">
        <v>213</v>
      </c>
      <c r="B10" s="266">
        <v>81117645</v>
      </c>
      <c r="C10" s="267">
        <v>-25024</v>
      </c>
      <c r="D10" s="267">
        <v>81092621</v>
      </c>
      <c r="E10" s="267">
        <v>80506242</v>
      </c>
      <c r="F10" s="268">
        <v>-586379</v>
      </c>
      <c r="G10" s="269">
        <v>-0.7230978512829176</v>
      </c>
      <c r="H10" s="102"/>
    </row>
    <row r="11" spans="1:8" s="11" customFormat="1" ht="15">
      <c r="A11" s="270" t="s">
        <v>214</v>
      </c>
      <c r="B11" s="271" t="s">
        <v>48</v>
      </c>
      <c r="C11" s="272" t="s">
        <v>48</v>
      </c>
      <c r="D11" s="272" t="s">
        <v>48</v>
      </c>
      <c r="E11" s="272">
        <v>59865045</v>
      </c>
      <c r="F11" s="273" t="s">
        <v>48</v>
      </c>
      <c r="G11" s="274" t="s">
        <v>48</v>
      </c>
      <c r="H11" s="102"/>
    </row>
    <row r="12" spans="1:8" s="11" customFormat="1" ht="15">
      <c r="A12" s="265" t="s">
        <v>215</v>
      </c>
      <c r="B12" s="266">
        <v>2363881</v>
      </c>
      <c r="C12" s="267">
        <v>0</v>
      </c>
      <c r="D12" s="267">
        <v>2363881</v>
      </c>
      <c r="E12" s="267">
        <v>2326448</v>
      </c>
      <c r="F12" s="268">
        <v>-37433</v>
      </c>
      <c r="G12" s="269">
        <v>-1.5835399497690452</v>
      </c>
      <c r="H12" s="102"/>
    </row>
    <row r="13" spans="1:8" s="11" customFormat="1" ht="15">
      <c r="A13" s="265" t="s">
        <v>40</v>
      </c>
      <c r="B13" s="266">
        <v>223137</v>
      </c>
      <c r="C13" s="267">
        <v>0</v>
      </c>
      <c r="D13" s="267">
        <v>223137</v>
      </c>
      <c r="E13" s="267">
        <v>202150</v>
      </c>
      <c r="F13" s="268">
        <v>-20987</v>
      </c>
      <c r="G13" s="269">
        <v>-9.405432536961596</v>
      </c>
      <c r="H13" s="102"/>
    </row>
    <row r="14" spans="1:8" s="11" customFormat="1" ht="15">
      <c r="A14" s="265" t="s">
        <v>102</v>
      </c>
      <c r="B14" s="266">
        <v>1899446</v>
      </c>
      <c r="C14" s="267">
        <v>4420</v>
      </c>
      <c r="D14" s="267">
        <v>1903866</v>
      </c>
      <c r="E14" s="267">
        <v>1899160</v>
      </c>
      <c r="F14" s="268">
        <v>-4706</v>
      </c>
      <c r="G14" s="269">
        <v>-0.24718126170644364</v>
      </c>
      <c r="H14" s="102"/>
    </row>
    <row r="15" spans="1:8" s="11" customFormat="1" ht="15">
      <c r="A15" s="265" t="s">
        <v>216</v>
      </c>
      <c r="B15" s="266">
        <v>986822</v>
      </c>
      <c r="C15" s="267">
        <v>4420</v>
      </c>
      <c r="D15" s="267">
        <v>991242</v>
      </c>
      <c r="E15" s="267">
        <v>1061536</v>
      </c>
      <c r="F15" s="268">
        <v>70294</v>
      </c>
      <c r="G15" s="269">
        <v>7.091507422001893</v>
      </c>
      <c r="H15" s="102"/>
    </row>
    <row r="16" spans="1:8" s="11" customFormat="1" ht="15">
      <c r="A16" s="265" t="s">
        <v>217</v>
      </c>
      <c r="B16" s="266">
        <v>912624</v>
      </c>
      <c r="C16" s="267">
        <v>0</v>
      </c>
      <c r="D16" s="267">
        <v>912624</v>
      </c>
      <c r="E16" s="267">
        <v>837624</v>
      </c>
      <c r="F16" s="268">
        <v>-75000</v>
      </c>
      <c r="G16" s="269">
        <v>-8.218061326460843</v>
      </c>
      <c r="H16" s="102"/>
    </row>
    <row r="17" spans="1:8" s="11" customFormat="1" ht="15">
      <c r="A17" s="265" t="s">
        <v>341</v>
      </c>
      <c r="B17" s="266">
        <v>1929773</v>
      </c>
      <c r="C17" s="267">
        <v>-864272</v>
      </c>
      <c r="D17" s="267">
        <v>1065501</v>
      </c>
      <c r="E17" s="267">
        <v>1065501</v>
      </c>
      <c r="F17" s="268">
        <v>0</v>
      </c>
      <c r="G17" s="269">
        <v>0</v>
      </c>
      <c r="H17" s="102"/>
    </row>
    <row r="18" spans="1:8" s="11" customFormat="1" ht="30">
      <c r="A18" s="275" t="s">
        <v>218</v>
      </c>
      <c r="B18" s="266">
        <v>2128866</v>
      </c>
      <c r="C18" s="267">
        <v>20604</v>
      </c>
      <c r="D18" s="267">
        <v>2149470</v>
      </c>
      <c r="E18" s="267">
        <v>2168511</v>
      </c>
      <c r="F18" s="268">
        <v>19041</v>
      </c>
      <c r="G18" s="269">
        <v>0.8858462783849043</v>
      </c>
      <c r="H18" s="102"/>
    </row>
    <row r="19" spans="1:7" s="11" customFormat="1" ht="15">
      <c r="A19" s="276" t="s">
        <v>219</v>
      </c>
      <c r="B19" s="277"/>
      <c r="C19" s="278"/>
      <c r="D19" s="278"/>
      <c r="E19" s="278"/>
      <c r="F19" s="278"/>
      <c r="G19" s="278"/>
    </row>
    <row r="20" s="11" customFormat="1" ht="12.75">
      <c r="A20" s="102"/>
    </row>
    <row r="21" s="11" customFormat="1" ht="12.75">
      <c r="A21" s="102"/>
    </row>
    <row r="22" s="11" customFormat="1" ht="12.75">
      <c r="A22" s="102"/>
    </row>
    <row r="23" s="11" customFormat="1" ht="12.75">
      <c r="A23" s="102"/>
    </row>
    <row r="24" s="11" customFormat="1" ht="12.75">
      <c r="A24" s="102"/>
    </row>
    <row r="25" s="11" customFormat="1" ht="12.75">
      <c r="A25" s="102"/>
    </row>
    <row r="26" s="11" customFormat="1" ht="12.75">
      <c r="A26" s="102"/>
    </row>
    <row r="27" s="11" customFormat="1" ht="12.75">
      <c r="A27" s="102"/>
    </row>
    <row r="28" s="11" customFormat="1" ht="12.75">
      <c r="A28" s="102"/>
    </row>
    <row r="29" s="2" customFormat="1" ht="12.75">
      <c r="A29" s="103"/>
    </row>
    <row r="30" s="2" customFormat="1" ht="12.75" hidden="1">
      <c r="A30" s="103"/>
    </row>
    <row r="31" s="2" customFormat="1" ht="12.75" hidden="1">
      <c r="A31" s="103"/>
    </row>
    <row r="32" s="2" customFormat="1" ht="12.75" hidden="1">
      <c r="A32" s="103"/>
    </row>
    <row r="33" s="2" customFormat="1" ht="12.75" hidden="1">
      <c r="A33" s="103"/>
    </row>
    <row r="34" s="2" customFormat="1" ht="12.75" hidden="1">
      <c r="A34" s="103"/>
    </row>
    <row r="35" s="2" customFormat="1" ht="12.75" hidden="1">
      <c r="A35" s="103"/>
    </row>
    <row r="36" s="2" customFormat="1" ht="12.75">
      <c r="A36" s="103"/>
    </row>
    <row r="37" spans="1:2" s="2" customFormat="1" ht="12.75">
      <c r="A37" s="103"/>
      <c r="B37" s="103"/>
    </row>
    <row r="38" s="2" customFormat="1" ht="12.75">
      <c r="A38" s="103"/>
    </row>
    <row r="39" s="2" customFormat="1" ht="12.75">
      <c r="A39" s="103"/>
    </row>
    <row r="40" s="2" customFormat="1" ht="12.75">
      <c r="A40" s="10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&amp;R&amp;"Arial,Kurzíva"Kapitola A.
&amp;"Arial,Tučné"Tabulka č.3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tabSelected="1" zoomScale="85" zoomScaleNormal="85" workbookViewId="0" topLeftCell="N1">
      <selection activeCell="AK2" sqref="AK2"/>
    </sheetView>
  </sheetViews>
  <sheetFormatPr defaultColWidth="9.140625" defaultRowHeight="12.75"/>
  <cols>
    <col min="1" max="1" width="81.00390625" style="330" customWidth="1"/>
    <col min="2" max="2" width="14.8515625" style="330" bestFit="1" customWidth="1"/>
    <col min="3" max="3" width="9.8515625" style="330" bestFit="1" customWidth="1"/>
    <col min="4" max="6" width="8.8515625" style="330" bestFit="1" customWidth="1"/>
    <col min="7" max="7" width="9.8515625" style="330" bestFit="1" customWidth="1"/>
    <col min="8" max="8" width="11.421875" style="330" bestFit="1" customWidth="1"/>
    <col min="9" max="10" width="8.8515625" style="330" bestFit="1" customWidth="1"/>
    <col min="11" max="11" width="9.8515625" style="330" bestFit="1" customWidth="1"/>
    <col min="12" max="12" width="15.421875" style="330" bestFit="1" customWidth="1"/>
    <col min="13" max="13" width="8.8515625" style="330" bestFit="1" customWidth="1"/>
    <col min="14" max="14" width="9.8515625" style="330" bestFit="1" customWidth="1"/>
    <col min="15" max="15" width="12.140625" style="330" bestFit="1" customWidth="1"/>
    <col min="16" max="22" width="9.8515625" style="330" bestFit="1" customWidth="1"/>
    <col min="23" max="23" width="9.8515625" style="389" bestFit="1" customWidth="1"/>
    <col min="24" max="25" width="9.8515625" style="330" bestFit="1" customWidth="1"/>
    <col min="26" max="26" width="10.28125" style="330" bestFit="1" customWidth="1"/>
    <col min="27" max="33" width="9.8515625" style="330" bestFit="1" customWidth="1"/>
    <col min="34" max="34" width="9.421875" style="330" bestFit="1" customWidth="1"/>
    <col min="35" max="35" width="10.28125" style="330" bestFit="1" customWidth="1"/>
    <col min="36" max="36" width="11.421875" style="330" bestFit="1" customWidth="1"/>
    <col min="37" max="37" width="11.28125" style="330" bestFit="1" customWidth="1"/>
    <col min="38" max="38" width="9.8515625" style="330" bestFit="1" customWidth="1"/>
    <col min="39" max="39" width="10.8515625" style="330" bestFit="1" customWidth="1"/>
    <col min="40" max="40" width="15.7109375" style="330" bestFit="1" customWidth="1"/>
    <col min="41" max="16384" width="9.140625" style="330" customWidth="1"/>
  </cols>
  <sheetData>
    <row r="1" spans="1:37" ht="20.25">
      <c r="A1" s="323" t="s">
        <v>343</v>
      </c>
      <c r="C1" s="331"/>
      <c r="W1" s="330"/>
      <c r="AK1" s="332"/>
    </row>
    <row r="2" spans="1:37" ht="20.25">
      <c r="A2" s="323" t="s">
        <v>254</v>
      </c>
      <c r="W2" s="330"/>
      <c r="AK2" s="418" t="s">
        <v>360</v>
      </c>
    </row>
    <row r="3" ht="7.5" customHeight="1">
      <c r="W3" s="330"/>
    </row>
    <row r="4" spans="1:37" ht="95.25" customHeight="1">
      <c r="A4" s="333" t="s">
        <v>0</v>
      </c>
      <c r="B4" s="334"/>
      <c r="C4" s="335" t="s">
        <v>255</v>
      </c>
      <c r="D4" s="409" t="s">
        <v>256</v>
      </c>
      <c r="E4" s="335" t="s">
        <v>257</v>
      </c>
      <c r="F4" s="335" t="s">
        <v>258</v>
      </c>
      <c r="G4" s="336"/>
      <c r="H4" s="337"/>
      <c r="I4" s="338" t="s">
        <v>259</v>
      </c>
      <c r="J4" s="338" t="s">
        <v>260</v>
      </c>
      <c r="K4" s="335" t="s">
        <v>261</v>
      </c>
      <c r="L4" s="409" t="s">
        <v>329</v>
      </c>
      <c r="M4" s="335" t="s">
        <v>262</v>
      </c>
      <c r="N4" s="336"/>
      <c r="O4" s="337"/>
      <c r="P4" s="338" t="s">
        <v>263</v>
      </c>
      <c r="Q4" s="335" t="s">
        <v>264</v>
      </c>
      <c r="R4" s="335" t="s">
        <v>265</v>
      </c>
      <c r="S4" s="409" t="s">
        <v>345</v>
      </c>
      <c r="T4" s="335" t="s">
        <v>266</v>
      </c>
      <c r="U4" s="335" t="s">
        <v>267</v>
      </c>
      <c r="V4" s="335" t="s">
        <v>268</v>
      </c>
      <c r="W4" s="335" t="s">
        <v>269</v>
      </c>
      <c r="X4" s="335" t="s">
        <v>270</v>
      </c>
      <c r="Y4" s="335" t="s">
        <v>271</v>
      </c>
      <c r="Z4" s="335" t="s">
        <v>272</v>
      </c>
      <c r="AA4" s="335" t="s">
        <v>273</v>
      </c>
      <c r="AB4" s="335" t="s">
        <v>274</v>
      </c>
      <c r="AC4" s="409" t="s">
        <v>353</v>
      </c>
      <c r="AD4" s="335" t="s">
        <v>275</v>
      </c>
      <c r="AE4" s="335" t="s">
        <v>276</v>
      </c>
      <c r="AF4" s="409" t="s">
        <v>328</v>
      </c>
      <c r="AG4" s="335" t="s">
        <v>262</v>
      </c>
      <c r="AH4" s="335" t="s">
        <v>277</v>
      </c>
      <c r="AI4" s="336"/>
      <c r="AJ4" s="339"/>
      <c r="AK4" s="340"/>
    </row>
    <row r="5" spans="1:37" ht="12.75">
      <c r="A5" s="341"/>
      <c r="B5" s="413" t="s">
        <v>331</v>
      </c>
      <c r="C5" s="342"/>
      <c r="D5" s="342"/>
      <c r="E5" s="342"/>
      <c r="F5" s="342"/>
      <c r="G5" s="343" t="s">
        <v>278</v>
      </c>
      <c r="H5" s="344" t="s">
        <v>279</v>
      </c>
      <c r="I5" s="345"/>
      <c r="J5" s="345"/>
      <c r="K5" s="342"/>
      <c r="L5" s="342"/>
      <c r="M5" s="342"/>
      <c r="N5" s="343" t="s">
        <v>109</v>
      </c>
      <c r="O5" s="344" t="s">
        <v>280</v>
      </c>
      <c r="P5" s="345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3" t="s">
        <v>109</v>
      </c>
      <c r="AJ5" s="346" t="s">
        <v>72</v>
      </c>
      <c r="AK5" s="415" t="s">
        <v>331</v>
      </c>
    </row>
    <row r="6" spans="1:37" ht="12.75">
      <c r="A6" s="341"/>
      <c r="B6" s="414" t="s">
        <v>332</v>
      </c>
      <c r="C6" s="348" t="s">
        <v>281</v>
      </c>
      <c r="D6" s="348" t="s">
        <v>282</v>
      </c>
      <c r="E6" s="348" t="s">
        <v>283</v>
      </c>
      <c r="F6" s="348" t="s">
        <v>284</v>
      </c>
      <c r="G6" s="349" t="s">
        <v>285</v>
      </c>
      <c r="H6" s="350" t="s">
        <v>1</v>
      </c>
      <c r="I6" s="351" t="s">
        <v>286</v>
      </c>
      <c r="J6" s="351" t="s">
        <v>287</v>
      </c>
      <c r="K6" s="351" t="s">
        <v>288</v>
      </c>
      <c r="L6" s="351" t="s">
        <v>289</v>
      </c>
      <c r="M6" s="351" t="s">
        <v>290</v>
      </c>
      <c r="N6" s="349" t="s">
        <v>135</v>
      </c>
      <c r="O6" s="350" t="s">
        <v>136</v>
      </c>
      <c r="P6" s="351" t="s">
        <v>291</v>
      </c>
      <c r="Q6" s="351" t="s">
        <v>292</v>
      </c>
      <c r="R6" s="351" t="s">
        <v>293</v>
      </c>
      <c r="S6" s="351" t="s">
        <v>294</v>
      </c>
      <c r="T6" s="351" t="s">
        <v>295</v>
      </c>
      <c r="U6" s="351" t="s">
        <v>296</v>
      </c>
      <c r="V6" s="351" t="s">
        <v>297</v>
      </c>
      <c r="W6" s="351" t="s">
        <v>298</v>
      </c>
      <c r="X6" s="351" t="s">
        <v>299</v>
      </c>
      <c r="Y6" s="351" t="s">
        <v>300</v>
      </c>
      <c r="Z6" s="351" t="s">
        <v>301</v>
      </c>
      <c r="AA6" s="351" t="s">
        <v>302</v>
      </c>
      <c r="AB6" s="351" t="s">
        <v>303</v>
      </c>
      <c r="AC6" s="351" t="s">
        <v>304</v>
      </c>
      <c r="AD6" s="351" t="s">
        <v>305</v>
      </c>
      <c r="AE6" s="351" t="s">
        <v>306</v>
      </c>
      <c r="AF6" s="351" t="s">
        <v>307</v>
      </c>
      <c r="AG6" s="351" t="s">
        <v>308</v>
      </c>
      <c r="AH6" s="351" t="s">
        <v>309</v>
      </c>
      <c r="AI6" s="349" t="s">
        <v>310</v>
      </c>
      <c r="AJ6" s="352" t="s">
        <v>109</v>
      </c>
      <c r="AK6" s="416" t="s">
        <v>332</v>
      </c>
    </row>
    <row r="7" spans="1:37" ht="13.5" thickBot="1">
      <c r="A7" s="341"/>
      <c r="B7" s="347">
        <v>2010</v>
      </c>
      <c r="C7" s="348"/>
      <c r="D7" s="348"/>
      <c r="E7" s="348"/>
      <c r="F7" s="348"/>
      <c r="G7" s="349"/>
      <c r="H7" s="350"/>
      <c r="I7" s="351"/>
      <c r="J7" s="351"/>
      <c r="K7" s="348"/>
      <c r="L7" s="348"/>
      <c r="M7" s="348"/>
      <c r="N7" s="349" t="s">
        <v>137</v>
      </c>
      <c r="O7" s="350" t="s">
        <v>311</v>
      </c>
      <c r="P7" s="351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9"/>
      <c r="AJ7" s="352" t="s">
        <v>312</v>
      </c>
      <c r="AK7" s="353">
        <v>2011</v>
      </c>
    </row>
    <row r="8" spans="1:37" ht="15">
      <c r="A8" s="354" t="s">
        <v>2</v>
      </c>
      <c r="B8" s="355"/>
      <c r="C8" s="356"/>
      <c r="D8" s="356"/>
      <c r="E8" s="356"/>
      <c r="F8" s="356"/>
      <c r="G8" s="357"/>
      <c r="H8" s="358"/>
      <c r="I8" s="359"/>
      <c r="J8" s="359"/>
      <c r="K8" s="356"/>
      <c r="L8" s="356"/>
      <c r="M8" s="356"/>
      <c r="N8" s="357"/>
      <c r="O8" s="358"/>
      <c r="P8" s="359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7"/>
      <c r="AJ8" s="360"/>
      <c r="AK8" s="361"/>
    </row>
    <row r="9" spans="1:38" s="408" customFormat="1" ht="12.75">
      <c r="A9" s="399" t="s">
        <v>3</v>
      </c>
      <c r="B9" s="400">
        <v>2029023</v>
      </c>
      <c r="C9" s="401">
        <v>-2022471</v>
      </c>
      <c r="D9" s="401"/>
      <c r="E9" s="401"/>
      <c r="F9" s="401"/>
      <c r="G9" s="402">
        <f>SUM(C9:F9)</f>
        <v>-2022471</v>
      </c>
      <c r="H9" s="403">
        <f>+B9+G9</f>
        <v>6552</v>
      </c>
      <c r="I9" s="404">
        <v>99400</v>
      </c>
      <c r="J9" s="404"/>
      <c r="K9" s="401"/>
      <c r="L9" s="401"/>
      <c r="M9" s="401"/>
      <c r="N9" s="402">
        <f>SUM(I9:M9)</f>
        <v>99400</v>
      </c>
      <c r="O9" s="403">
        <f>+H9+N9</f>
        <v>105952</v>
      </c>
      <c r="P9" s="404"/>
      <c r="Q9" s="401"/>
      <c r="R9" s="401"/>
      <c r="S9" s="401"/>
      <c r="T9" s="401"/>
      <c r="U9" s="401"/>
      <c r="V9" s="401">
        <v>7</v>
      </c>
      <c r="W9" s="401"/>
      <c r="X9" s="401"/>
      <c r="Y9" s="401"/>
      <c r="Z9" s="401">
        <v>-7</v>
      </c>
      <c r="AA9" s="401"/>
      <c r="AB9" s="401"/>
      <c r="AC9" s="401"/>
      <c r="AD9" s="401">
        <v>6047469</v>
      </c>
      <c r="AE9" s="401"/>
      <c r="AF9" s="401"/>
      <c r="AG9" s="401"/>
      <c r="AH9" s="401"/>
      <c r="AI9" s="402">
        <v>6047469</v>
      </c>
      <c r="AJ9" s="405">
        <f>+AI9+N9+G9</f>
        <v>4124398</v>
      </c>
      <c r="AK9" s="406">
        <v>6153421</v>
      </c>
      <c r="AL9" s="407"/>
    </row>
    <row r="10" spans="1:38" s="408" customFormat="1" ht="12.75">
      <c r="A10" s="399" t="s">
        <v>4</v>
      </c>
      <c r="B10" s="400">
        <v>125207635</v>
      </c>
      <c r="C10" s="401">
        <v>-2022471</v>
      </c>
      <c r="D10" s="401"/>
      <c r="E10" s="401"/>
      <c r="F10" s="401"/>
      <c r="G10" s="402">
        <f aca="true" t="shared" si="0" ref="G10:G42">SUM(C10:F10)</f>
        <v>-2022471</v>
      </c>
      <c r="H10" s="403">
        <f aca="true" t="shared" si="1" ref="H10:H42">+B10+G10</f>
        <v>123185164</v>
      </c>
      <c r="I10" s="404"/>
      <c r="J10" s="404"/>
      <c r="K10" s="401">
        <v>-1050893</v>
      </c>
      <c r="L10" s="401">
        <v>918797</v>
      </c>
      <c r="M10" s="401"/>
      <c r="N10" s="402">
        <f aca="true" t="shared" si="2" ref="N10:N42">SUM(I10:M10)</f>
        <v>-132096</v>
      </c>
      <c r="O10" s="403">
        <f aca="true" t="shared" si="3" ref="O10:O42">+H10+N10</f>
        <v>123053068</v>
      </c>
      <c r="P10" s="404">
        <v>2850</v>
      </c>
      <c r="Q10" s="401">
        <v>2100000</v>
      </c>
      <c r="R10" s="401">
        <v>-3842077</v>
      </c>
      <c r="S10" s="401">
        <v>3238</v>
      </c>
      <c r="T10" s="401"/>
      <c r="U10" s="401">
        <v>-196858</v>
      </c>
      <c r="V10" s="401">
        <v>47758</v>
      </c>
      <c r="W10" s="401">
        <v>-599983</v>
      </c>
      <c r="X10" s="401">
        <v>-563648</v>
      </c>
      <c r="Y10" s="401"/>
      <c r="Z10" s="401"/>
      <c r="AA10" s="401">
        <v>-265402</v>
      </c>
      <c r="AB10" s="401">
        <v>300000</v>
      </c>
      <c r="AC10" s="401"/>
      <c r="AD10" s="401">
        <v>6047469</v>
      </c>
      <c r="AE10" s="401"/>
      <c r="AF10" s="401"/>
      <c r="AG10" s="401">
        <v>0</v>
      </c>
      <c r="AH10" s="401">
        <v>1000000</v>
      </c>
      <c r="AI10" s="402">
        <v>3033347</v>
      </c>
      <c r="AJ10" s="405">
        <f>+AI10+N10+G10</f>
        <v>878780</v>
      </c>
      <c r="AK10" s="406">
        <v>127086415</v>
      </c>
      <c r="AL10" s="407"/>
    </row>
    <row r="11" spans="1:37" ht="15">
      <c r="A11" s="370" t="s">
        <v>5</v>
      </c>
      <c r="B11" s="371"/>
      <c r="C11" s="372"/>
      <c r="D11" s="372"/>
      <c r="E11" s="372"/>
      <c r="F11" s="372"/>
      <c r="G11" s="373"/>
      <c r="H11" s="374"/>
      <c r="I11" s="375"/>
      <c r="J11" s="375"/>
      <c r="K11" s="372"/>
      <c r="L11" s="372"/>
      <c r="M11" s="372"/>
      <c r="N11" s="373"/>
      <c r="O11" s="374"/>
      <c r="P11" s="375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3"/>
      <c r="AJ11" s="376"/>
      <c r="AK11" s="377"/>
    </row>
    <row r="12" spans="1:37" ht="12.75">
      <c r="A12" s="367" t="s">
        <v>6</v>
      </c>
      <c r="B12" s="362">
        <v>400</v>
      </c>
      <c r="C12" s="368"/>
      <c r="D12" s="368"/>
      <c r="E12" s="368"/>
      <c r="F12" s="368"/>
      <c r="G12" s="363">
        <f t="shared" si="0"/>
        <v>0</v>
      </c>
      <c r="H12" s="364">
        <f t="shared" si="1"/>
        <v>400</v>
      </c>
      <c r="I12" s="369"/>
      <c r="J12" s="369"/>
      <c r="K12" s="368"/>
      <c r="L12" s="368"/>
      <c r="M12" s="368"/>
      <c r="N12" s="363">
        <f t="shared" si="2"/>
        <v>0</v>
      </c>
      <c r="O12" s="364">
        <f t="shared" si="3"/>
        <v>400</v>
      </c>
      <c r="P12" s="369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3">
        <v>0</v>
      </c>
      <c r="AJ12" s="365">
        <f aca="true" t="shared" si="4" ref="AJ12:AJ21">+AI12+N12+G12</f>
        <v>0</v>
      </c>
      <c r="AK12" s="366">
        <v>400</v>
      </c>
    </row>
    <row r="13" spans="1:37" ht="12.75">
      <c r="A13" s="367" t="s">
        <v>7</v>
      </c>
      <c r="B13" s="362">
        <v>2028623</v>
      </c>
      <c r="C13" s="368">
        <v>-2022471</v>
      </c>
      <c r="D13" s="368"/>
      <c r="E13" s="368"/>
      <c r="F13" s="368"/>
      <c r="G13" s="363">
        <f t="shared" si="0"/>
        <v>-2022471</v>
      </c>
      <c r="H13" s="364">
        <f t="shared" si="1"/>
        <v>6152</v>
      </c>
      <c r="I13" s="369">
        <v>99400</v>
      </c>
      <c r="J13" s="369"/>
      <c r="K13" s="368"/>
      <c r="L13" s="368"/>
      <c r="M13" s="368"/>
      <c r="N13" s="363">
        <f t="shared" si="2"/>
        <v>99400</v>
      </c>
      <c r="O13" s="364">
        <f t="shared" si="3"/>
        <v>105552</v>
      </c>
      <c r="P13" s="369"/>
      <c r="Q13" s="368"/>
      <c r="R13" s="368"/>
      <c r="S13" s="368"/>
      <c r="T13" s="368"/>
      <c r="U13" s="368"/>
      <c r="V13" s="368">
        <v>7</v>
      </c>
      <c r="W13" s="368"/>
      <c r="X13" s="368"/>
      <c r="Y13" s="368"/>
      <c r="Z13" s="368">
        <v>-7</v>
      </c>
      <c r="AA13" s="368"/>
      <c r="AB13" s="368"/>
      <c r="AC13" s="368"/>
      <c r="AD13" s="368">
        <v>6047469</v>
      </c>
      <c r="AE13" s="368"/>
      <c r="AF13" s="368"/>
      <c r="AG13" s="368"/>
      <c r="AH13" s="368"/>
      <c r="AI13" s="363">
        <v>6047469</v>
      </c>
      <c r="AJ13" s="365">
        <f t="shared" si="4"/>
        <v>4124398</v>
      </c>
      <c r="AK13" s="366">
        <v>6153021</v>
      </c>
    </row>
    <row r="14" spans="1:37" ht="12.75">
      <c r="A14" s="390" t="s">
        <v>327</v>
      </c>
      <c r="B14" s="362">
        <v>2003040</v>
      </c>
      <c r="C14" s="368">
        <v>-2003040</v>
      </c>
      <c r="D14" s="368"/>
      <c r="E14" s="368"/>
      <c r="F14" s="368"/>
      <c r="G14" s="363">
        <f t="shared" si="0"/>
        <v>-2003040</v>
      </c>
      <c r="H14" s="364">
        <f t="shared" si="1"/>
        <v>0</v>
      </c>
      <c r="I14" s="369"/>
      <c r="J14" s="369"/>
      <c r="K14" s="368"/>
      <c r="L14" s="368"/>
      <c r="M14" s="368"/>
      <c r="N14" s="363">
        <f t="shared" si="2"/>
        <v>0</v>
      </c>
      <c r="O14" s="364">
        <f t="shared" si="3"/>
        <v>0</v>
      </c>
      <c r="P14" s="369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>
        <v>6037469</v>
      </c>
      <c r="AE14" s="368"/>
      <c r="AF14" s="368"/>
      <c r="AG14" s="368"/>
      <c r="AH14" s="368"/>
      <c r="AI14" s="363">
        <v>6037469</v>
      </c>
      <c r="AJ14" s="365">
        <f t="shared" si="4"/>
        <v>4034429</v>
      </c>
      <c r="AK14" s="366">
        <v>6037469</v>
      </c>
    </row>
    <row r="15" spans="1:37" ht="12.75">
      <c r="A15" s="367" t="s">
        <v>138</v>
      </c>
      <c r="B15" s="362">
        <v>976210</v>
      </c>
      <c r="C15" s="368">
        <v>-976210</v>
      </c>
      <c r="D15" s="368"/>
      <c r="E15" s="368"/>
      <c r="F15" s="368"/>
      <c r="G15" s="363">
        <f t="shared" si="0"/>
        <v>-976210</v>
      </c>
      <c r="H15" s="364">
        <f t="shared" si="1"/>
        <v>0</v>
      </c>
      <c r="I15" s="369"/>
      <c r="J15" s="369"/>
      <c r="K15" s="368"/>
      <c r="L15" s="368"/>
      <c r="M15" s="368"/>
      <c r="N15" s="363">
        <f t="shared" si="2"/>
        <v>0</v>
      </c>
      <c r="O15" s="364">
        <f t="shared" si="3"/>
        <v>0</v>
      </c>
      <c r="P15" s="369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>
        <v>3000000</v>
      </c>
      <c r="AE15" s="368"/>
      <c r="AF15" s="368"/>
      <c r="AG15" s="368"/>
      <c r="AH15" s="368"/>
      <c r="AI15" s="363">
        <v>3000000</v>
      </c>
      <c r="AJ15" s="365">
        <f t="shared" si="4"/>
        <v>2023790</v>
      </c>
      <c r="AK15" s="366">
        <v>3000000</v>
      </c>
    </row>
    <row r="16" spans="1:37" ht="12.75">
      <c r="A16" s="367" t="s">
        <v>139</v>
      </c>
      <c r="B16" s="362">
        <v>993549</v>
      </c>
      <c r="C16" s="368">
        <v>-993549</v>
      </c>
      <c r="D16" s="368"/>
      <c r="E16" s="368"/>
      <c r="F16" s="368"/>
      <c r="G16" s="363">
        <f t="shared" si="0"/>
        <v>-993549</v>
      </c>
      <c r="H16" s="364">
        <f t="shared" si="1"/>
        <v>0</v>
      </c>
      <c r="I16" s="369"/>
      <c r="J16" s="369"/>
      <c r="K16" s="368"/>
      <c r="L16" s="368"/>
      <c r="M16" s="368"/>
      <c r="N16" s="363">
        <f t="shared" si="2"/>
        <v>0</v>
      </c>
      <c r="O16" s="364">
        <f t="shared" si="3"/>
        <v>0</v>
      </c>
      <c r="P16" s="369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>
        <v>3000000</v>
      </c>
      <c r="AE16" s="368"/>
      <c r="AF16" s="368"/>
      <c r="AG16" s="368"/>
      <c r="AH16" s="368"/>
      <c r="AI16" s="363">
        <v>3000000</v>
      </c>
      <c r="AJ16" s="365">
        <f t="shared" si="4"/>
        <v>2006451</v>
      </c>
      <c r="AK16" s="366">
        <v>3000000</v>
      </c>
    </row>
    <row r="17" spans="1:37" ht="12.75">
      <c r="A17" s="367" t="s">
        <v>140</v>
      </c>
      <c r="B17" s="362">
        <v>13731</v>
      </c>
      <c r="C17" s="368">
        <v>-13731</v>
      </c>
      <c r="D17" s="368"/>
      <c r="E17" s="368"/>
      <c r="F17" s="368"/>
      <c r="G17" s="363">
        <f t="shared" si="0"/>
        <v>-13731</v>
      </c>
      <c r="H17" s="364">
        <f t="shared" si="1"/>
        <v>0</v>
      </c>
      <c r="I17" s="369"/>
      <c r="J17" s="369"/>
      <c r="K17" s="368"/>
      <c r="L17" s="368"/>
      <c r="M17" s="368"/>
      <c r="N17" s="363">
        <f t="shared" si="2"/>
        <v>0</v>
      </c>
      <c r="O17" s="364">
        <f t="shared" si="3"/>
        <v>0</v>
      </c>
      <c r="P17" s="369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>
        <v>14496</v>
      </c>
      <c r="AE17" s="368"/>
      <c r="AF17" s="368"/>
      <c r="AG17" s="368"/>
      <c r="AH17" s="368"/>
      <c r="AI17" s="363">
        <v>14496</v>
      </c>
      <c r="AJ17" s="365">
        <f t="shared" si="4"/>
        <v>765</v>
      </c>
      <c r="AK17" s="366">
        <v>14496</v>
      </c>
    </row>
    <row r="18" spans="1:37" ht="12.75">
      <c r="A18" s="367" t="s">
        <v>141</v>
      </c>
      <c r="B18" s="362">
        <v>19550</v>
      </c>
      <c r="C18" s="368">
        <v>-19550</v>
      </c>
      <c r="D18" s="368"/>
      <c r="E18" s="368"/>
      <c r="F18" s="368"/>
      <c r="G18" s="363">
        <f t="shared" si="0"/>
        <v>-19550</v>
      </c>
      <c r="H18" s="364">
        <f t="shared" si="1"/>
        <v>0</v>
      </c>
      <c r="I18" s="369"/>
      <c r="J18" s="369"/>
      <c r="K18" s="368"/>
      <c r="L18" s="368"/>
      <c r="M18" s="368"/>
      <c r="N18" s="363">
        <f t="shared" si="2"/>
        <v>0</v>
      </c>
      <c r="O18" s="364">
        <f t="shared" si="3"/>
        <v>0</v>
      </c>
      <c r="P18" s="369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>
        <v>22973</v>
      </c>
      <c r="AE18" s="368"/>
      <c r="AF18" s="368"/>
      <c r="AG18" s="368"/>
      <c r="AH18" s="368"/>
      <c r="AI18" s="363">
        <v>22973</v>
      </c>
      <c r="AJ18" s="365">
        <f t="shared" si="4"/>
        <v>3423</v>
      </c>
      <c r="AK18" s="366">
        <v>22973</v>
      </c>
    </row>
    <row r="19" spans="1:37" ht="12.75">
      <c r="A19" s="367" t="s">
        <v>142</v>
      </c>
      <c r="B19" s="362">
        <v>19431</v>
      </c>
      <c r="C19" s="368">
        <v>-19431</v>
      </c>
      <c r="D19" s="368"/>
      <c r="E19" s="368"/>
      <c r="F19" s="368"/>
      <c r="G19" s="363">
        <f t="shared" si="0"/>
        <v>-19431</v>
      </c>
      <c r="H19" s="364">
        <f t="shared" si="1"/>
        <v>0</v>
      </c>
      <c r="I19" s="369"/>
      <c r="J19" s="369"/>
      <c r="K19" s="368"/>
      <c r="L19" s="368"/>
      <c r="M19" s="368"/>
      <c r="N19" s="363">
        <f t="shared" si="2"/>
        <v>0</v>
      </c>
      <c r="O19" s="364">
        <f t="shared" si="3"/>
        <v>0</v>
      </c>
      <c r="P19" s="369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>
        <v>10000</v>
      </c>
      <c r="AE19" s="368"/>
      <c r="AF19" s="368"/>
      <c r="AG19" s="368"/>
      <c r="AH19" s="368"/>
      <c r="AI19" s="363">
        <v>10000</v>
      </c>
      <c r="AJ19" s="365">
        <f t="shared" si="4"/>
        <v>-9431</v>
      </c>
      <c r="AK19" s="366">
        <v>10000</v>
      </c>
    </row>
    <row r="20" spans="1:37" ht="12.75">
      <c r="A20" s="367" t="s">
        <v>143</v>
      </c>
      <c r="B20" s="362">
        <v>19431</v>
      </c>
      <c r="C20" s="368">
        <v>-19431</v>
      </c>
      <c r="D20" s="368"/>
      <c r="E20" s="368"/>
      <c r="F20" s="368"/>
      <c r="G20" s="363">
        <f t="shared" si="0"/>
        <v>-19431</v>
      </c>
      <c r="H20" s="364">
        <f t="shared" si="1"/>
        <v>0</v>
      </c>
      <c r="I20" s="369"/>
      <c r="J20" s="369"/>
      <c r="K20" s="368"/>
      <c r="L20" s="368"/>
      <c r="M20" s="368"/>
      <c r="N20" s="363">
        <f t="shared" si="2"/>
        <v>0</v>
      </c>
      <c r="O20" s="364">
        <f t="shared" si="3"/>
        <v>0</v>
      </c>
      <c r="P20" s="369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>
        <v>10000</v>
      </c>
      <c r="AE20" s="368"/>
      <c r="AF20" s="368"/>
      <c r="AG20" s="368"/>
      <c r="AH20" s="368"/>
      <c r="AI20" s="363">
        <v>10000</v>
      </c>
      <c r="AJ20" s="365">
        <f t="shared" si="4"/>
        <v>-9431</v>
      </c>
      <c r="AK20" s="366">
        <v>10000</v>
      </c>
    </row>
    <row r="21" spans="1:37" ht="12.75">
      <c r="A21" s="367" t="s">
        <v>49</v>
      </c>
      <c r="B21" s="362">
        <v>6152</v>
      </c>
      <c r="C21" s="368"/>
      <c r="D21" s="368"/>
      <c r="E21" s="368"/>
      <c r="F21" s="368"/>
      <c r="G21" s="363">
        <f t="shared" si="0"/>
        <v>0</v>
      </c>
      <c r="H21" s="364">
        <f t="shared" si="1"/>
        <v>6152</v>
      </c>
      <c r="I21" s="369">
        <v>99400</v>
      </c>
      <c r="J21" s="369"/>
      <c r="K21" s="368"/>
      <c r="L21" s="368"/>
      <c r="M21" s="368"/>
      <c r="N21" s="363">
        <f t="shared" si="2"/>
        <v>99400</v>
      </c>
      <c r="O21" s="364">
        <f t="shared" si="3"/>
        <v>105552</v>
      </c>
      <c r="P21" s="369"/>
      <c r="Q21" s="368"/>
      <c r="R21" s="368"/>
      <c r="S21" s="368"/>
      <c r="T21" s="368"/>
      <c r="U21" s="368"/>
      <c r="V21" s="368">
        <v>7</v>
      </c>
      <c r="W21" s="368"/>
      <c r="X21" s="368"/>
      <c r="Y21" s="368"/>
      <c r="Z21" s="368">
        <v>-7</v>
      </c>
      <c r="AA21" s="368"/>
      <c r="AB21" s="368"/>
      <c r="AC21" s="368"/>
      <c r="AD21" s="368"/>
      <c r="AE21" s="368"/>
      <c r="AF21" s="368"/>
      <c r="AG21" s="368"/>
      <c r="AH21" s="368"/>
      <c r="AI21" s="363">
        <v>0</v>
      </c>
      <c r="AJ21" s="365">
        <f t="shared" si="4"/>
        <v>99400</v>
      </c>
      <c r="AK21" s="366">
        <v>105552</v>
      </c>
    </row>
    <row r="22" spans="1:37" ht="15">
      <c r="A22" s="370" t="s">
        <v>8</v>
      </c>
      <c r="B22" s="371"/>
      <c r="C22" s="372"/>
      <c r="D22" s="372"/>
      <c r="E22" s="372"/>
      <c r="F22" s="372"/>
      <c r="G22" s="373"/>
      <c r="H22" s="374"/>
      <c r="I22" s="375"/>
      <c r="J22" s="375"/>
      <c r="K22" s="372"/>
      <c r="L22" s="372"/>
      <c r="M22" s="372"/>
      <c r="N22" s="373"/>
      <c r="O22" s="374"/>
      <c r="P22" s="375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3"/>
      <c r="AJ22" s="376"/>
      <c r="AK22" s="377"/>
    </row>
    <row r="23" spans="1:37" ht="12.75">
      <c r="A23" s="367" t="s">
        <v>9</v>
      </c>
      <c r="B23" s="362">
        <v>35544887</v>
      </c>
      <c r="C23" s="368">
        <v>-1158199</v>
      </c>
      <c r="D23" s="368"/>
      <c r="E23" s="368"/>
      <c r="F23" s="368"/>
      <c r="G23" s="363">
        <f t="shared" si="0"/>
        <v>-1158199</v>
      </c>
      <c r="H23" s="364">
        <f t="shared" si="1"/>
        <v>34386688</v>
      </c>
      <c r="I23" s="369"/>
      <c r="J23" s="369"/>
      <c r="K23" s="368">
        <v>-1050893</v>
      </c>
      <c r="L23" s="368">
        <v>800000</v>
      </c>
      <c r="M23" s="368"/>
      <c r="N23" s="363">
        <f t="shared" si="2"/>
        <v>-250893</v>
      </c>
      <c r="O23" s="364">
        <f t="shared" si="3"/>
        <v>34135795</v>
      </c>
      <c r="P23" s="369"/>
      <c r="Q23" s="368"/>
      <c r="R23" s="368">
        <v>-1955151</v>
      </c>
      <c r="S23" s="368"/>
      <c r="T23" s="368"/>
      <c r="U23" s="368">
        <v>-139853</v>
      </c>
      <c r="V23" s="368"/>
      <c r="W23" s="368">
        <v>-173450</v>
      </c>
      <c r="X23" s="368"/>
      <c r="Y23" s="368"/>
      <c r="Z23" s="368"/>
      <c r="AA23" s="368">
        <v>-265402</v>
      </c>
      <c r="AB23" s="368">
        <v>300000</v>
      </c>
      <c r="AC23" s="368"/>
      <c r="AD23" s="368">
        <v>3000000</v>
      </c>
      <c r="AE23" s="368"/>
      <c r="AF23" s="368"/>
      <c r="AG23" s="368">
        <v>-31005</v>
      </c>
      <c r="AH23" s="368">
        <v>1000000</v>
      </c>
      <c r="AI23" s="363">
        <v>735139</v>
      </c>
      <c r="AJ23" s="365">
        <f aca="true" t="shared" si="5" ref="AJ23:AJ36">+AI23+N23+G23</f>
        <v>-673953</v>
      </c>
      <c r="AK23" s="366">
        <v>35870934</v>
      </c>
    </row>
    <row r="24" spans="1:37" ht="12.75">
      <c r="A24" s="367" t="s">
        <v>10</v>
      </c>
      <c r="B24" s="362">
        <v>23449130</v>
      </c>
      <c r="C24" s="368"/>
      <c r="D24" s="368"/>
      <c r="E24" s="368"/>
      <c r="F24" s="368"/>
      <c r="G24" s="363">
        <f t="shared" si="0"/>
        <v>0</v>
      </c>
      <c r="H24" s="364">
        <f t="shared" si="1"/>
        <v>23449130</v>
      </c>
      <c r="I24" s="369"/>
      <c r="J24" s="369"/>
      <c r="K24" s="368"/>
      <c r="L24" s="368">
        <v>800000</v>
      </c>
      <c r="M24" s="368"/>
      <c r="N24" s="363">
        <f t="shared" si="2"/>
        <v>800000</v>
      </c>
      <c r="O24" s="364">
        <f t="shared" si="3"/>
        <v>24249130</v>
      </c>
      <c r="P24" s="369"/>
      <c r="Q24" s="368"/>
      <c r="R24" s="368">
        <v>-1955151</v>
      </c>
      <c r="S24" s="368"/>
      <c r="T24" s="368"/>
      <c r="U24" s="368">
        <v>-139853</v>
      </c>
      <c r="V24" s="368"/>
      <c r="W24" s="368">
        <v>-173450</v>
      </c>
      <c r="X24" s="368"/>
      <c r="Y24" s="368"/>
      <c r="Z24" s="368"/>
      <c r="AA24" s="368"/>
      <c r="AB24" s="368"/>
      <c r="AC24" s="368">
        <v>-525733</v>
      </c>
      <c r="AD24" s="368"/>
      <c r="AE24" s="368"/>
      <c r="AF24" s="368"/>
      <c r="AG24" s="368">
        <v>-31005</v>
      </c>
      <c r="AH24" s="368">
        <v>1000000</v>
      </c>
      <c r="AI24" s="363">
        <v>-2825192</v>
      </c>
      <c r="AJ24" s="365">
        <f t="shared" si="5"/>
        <v>-2025192</v>
      </c>
      <c r="AK24" s="366">
        <v>22423938</v>
      </c>
    </row>
    <row r="25" spans="1:37" ht="12.75">
      <c r="A25" s="367" t="s">
        <v>313</v>
      </c>
      <c r="B25" s="362">
        <v>12095757</v>
      </c>
      <c r="C25" s="368">
        <v>-1158199</v>
      </c>
      <c r="D25" s="368"/>
      <c r="E25" s="368"/>
      <c r="F25" s="368"/>
      <c r="G25" s="363">
        <f t="shared" si="0"/>
        <v>-1158199</v>
      </c>
      <c r="H25" s="364">
        <f t="shared" si="1"/>
        <v>10937558</v>
      </c>
      <c r="I25" s="369"/>
      <c r="J25" s="369"/>
      <c r="K25" s="368">
        <v>-1050893</v>
      </c>
      <c r="L25" s="368"/>
      <c r="M25" s="368"/>
      <c r="N25" s="363">
        <f t="shared" si="2"/>
        <v>-1050893</v>
      </c>
      <c r="O25" s="364">
        <f t="shared" si="3"/>
        <v>9886665</v>
      </c>
      <c r="P25" s="369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>
        <v>-265402</v>
      </c>
      <c r="AB25" s="368">
        <v>300000</v>
      </c>
      <c r="AC25" s="368">
        <v>525733</v>
      </c>
      <c r="AD25" s="368">
        <v>3000000</v>
      </c>
      <c r="AE25" s="368"/>
      <c r="AF25" s="368"/>
      <c r="AG25" s="368">
        <v>0</v>
      </c>
      <c r="AH25" s="368"/>
      <c r="AI25" s="363">
        <v>3560331</v>
      </c>
      <c r="AJ25" s="365">
        <f t="shared" si="5"/>
        <v>1351239</v>
      </c>
      <c r="AK25" s="366">
        <v>13446996</v>
      </c>
    </row>
    <row r="26" spans="1:37" ht="12.75">
      <c r="A26" s="367" t="s">
        <v>11</v>
      </c>
      <c r="B26" s="362">
        <v>81117645</v>
      </c>
      <c r="C26" s="368"/>
      <c r="D26" s="368"/>
      <c r="E26" s="368"/>
      <c r="F26" s="368">
        <v>-25024</v>
      </c>
      <c r="G26" s="363">
        <f t="shared" si="0"/>
        <v>-25024</v>
      </c>
      <c r="H26" s="364">
        <f t="shared" si="1"/>
        <v>81092621</v>
      </c>
      <c r="I26" s="369"/>
      <c r="J26" s="369"/>
      <c r="K26" s="368"/>
      <c r="L26" s="368">
        <v>100000</v>
      </c>
      <c r="M26" s="368"/>
      <c r="N26" s="363">
        <f t="shared" si="2"/>
        <v>100000</v>
      </c>
      <c r="O26" s="364">
        <f t="shared" si="3"/>
        <v>81192621</v>
      </c>
      <c r="P26" s="369"/>
      <c r="Q26" s="368">
        <v>2100000</v>
      </c>
      <c r="R26" s="368">
        <v>-1750063</v>
      </c>
      <c r="S26" s="368"/>
      <c r="T26" s="368">
        <v>-163215</v>
      </c>
      <c r="U26" s="368"/>
      <c r="V26" s="368"/>
      <c r="W26" s="368">
        <v>-235234</v>
      </c>
      <c r="X26" s="368">
        <v>-545934</v>
      </c>
      <c r="Y26" s="368"/>
      <c r="Z26" s="368"/>
      <c r="AA26" s="368"/>
      <c r="AB26" s="368"/>
      <c r="AC26" s="368"/>
      <c r="AD26" s="368"/>
      <c r="AE26" s="368"/>
      <c r="AF26" s="368"/>
      <c r="AG26" s="368">
        <v>-91933</v>
      </c>
      <c r="AH26" s="368"/>
      <c r="AI26" s="363">
        <v>-686379</v>
      </c>
      <c r="AJ26" s="365">
        <f t="shared" si="5"/>
        <v>-611403</v>
      </c>
      <c r="AK26" s="366">
        <v>80506242</v>
      </c>
    </row>
    <row r="27" spans="1:37" ht="12.75">
      <c r="A27" s="367" t="s">
        <v>12</v>
      </c>
      <c r="B27" s="362">
        <v>2363881</v>
      </c>
      <c r="C27" s="368"/>
      <c r="D27" s="368"/>
      <c r="E27" s="368"/>
      <c r="F27" s="368"/>
      <c r="G27" s="363">
        <f t="shared" si="0"/>
        <v>0</v>
      </c>
      <c r="H27" s="364">
        <f t="shared" si="1"/>
        <v>2363881</v>
      </c>
      <c r="I27" s="369"/>
      <c r="J27" s="369">
        <v>70000</v>
      </c>
      <c r="K27" s="368"/>
      <c r="L27" s="368"/>
      <c r="M27" s="368"/>
      <c r="N27" s="363">
        <f t="shared" si="2"/>
        <v>70000</v>
      </c>
      <c r="O27" s="364">
        <f t="shared" si="3"/>
        <v>2433881</v>
      </c>
      <c r="P27" s="369"/>
      <c r="Q27" s="368"/>
      <c r="R27" s="368">
        <v>-40104</v>
      </c>
      <c r="S27" s="368"/>
      <c r="T27" s="368"/>
      <c r="U27" s="368">
        <v>-16000</v>
      </c>
      <c r="V27" s="368"/>
      <c r="W27" s="368">
        <v>-39039</v>
      </c>
      <c r="X27" s="368">
        <v>-12290</v>
      </c>
      <c r="Y27" s="368"/>
      <c r="Z27" s="368"/>
      <c r="AA27" s="368"/>
      <c r="AB27" s="368"/>
      <c r="AC27" s="368"/>
      <c r="AD27" s="368"/>
      <c r="AE27" s="368"/>
      <c r="AF27" s="368"/>
      <c r="AG27" s="368">
        <v>0</v>
      </c>
      <c r="AH27" s="368"/>
      <c r="AI27" s="363">
        <v>-107433</v>
      </c>
      <c r="AJ27" s="365">
        <f t="shared" si="5"/>
        <v>-37433</v>
      </c>
      <c r="AK27" s="366">
        <v>2326448</v>
      </c>
    </row>
    <row r="28" spans="1:37" ht="12.75">
      <c r="A28" s="367" t="s">
        <v>13</v>
      </c>
      <c r="B28" s="362">
        <v>223137</v>
      </c>
      <c r="C28" s="368"/>
      <c r="D28" s="368"/>
      <c r="E28" s="368"/>
      <c r="F28" s="368"/>
      <c r="G28" s="363">
        <f t="shared" si="0"/>
        <v>0</v>
      </c>
      <c r="H28" s="364">
        <f t="shared" si="1"/>
        <v>223137</v>
      </c>
      <c r="I28" s="369"/>
      <c r="J28" s="369"/>
      <c r="K28" s="368"/>
      <c r="L28" s="368"/>
      <c r="M28" s="368"/>
      <c r="N28" s="363">
        <f t="shared" si="2"/>
        <v>0</v>
      </c>
      <c r="O28" s="364">
        <f t="shared" si="3"/>
        <v>223137</v>
      </c>
      <c r="P28" s="369"/>
      <c r="Q28" s="368"/>
      <c r="R28" s="368">
        <v>-1140</v>
      </c>
      <c r="S28" s="368"/>
      <c r="T28" s="368"/>
      <c r="U28" s="368"/>
      <c r="V28" s="368"/>
      <c r="W28" s="368">
        <v>-19847</v>
      </c>
      <c r="X28" s="368"/>
      <c r="Y28" s="368"/>
      <c r="Z28" s="368"/>
      <c r="AA28" s="368"/>
      <c r="AB28" s="368"/>
      <c r="AC28" s="368"/>
      <c r="AD28" s="368"/>
      <c r="AE28" s="368"/>
      <c r="AF28" s="368"/>
      <c r="AG28" s="368">
        <v>0</v>
      </c>
      <c r="AH28" s="368"/>
      <c r="AI28" s="363">
        <v>-20987</v>
      </c>
      <c r="AJ28" s="365">
        <f t="shared" si="5"/>
        <v>-20987</v>
      </c>
      <c r="AK28" s="366">
        <v>202150</v>
      </c>
    </row>
    <row r="29" spans="1:37" ht="12.75">
      <c r="A29" s="367" t="s">
        <v>14</v>
      </c>
      <c r="B29" s="362">
        <v>1899446</v>
      </c>
      <c r="C29" s="368"/>
      <c r="D29" s="368"/>
      <c r="E29" s="368"/>
      <c r="F29" s="368">
        <v>4420</v>
      </c>
      <c r="G29" s="363">
        <f t="shared" si="0"/>
        <v>4420</v>
      </c>
      <c r="H29" s="364">
        <f t="shared" si="1"/>
        <v>1903866</v>
      </c>
      <c r="I29" s="369"/>
      <c r="J29" s="369"/>
      <c r="K29" s="368"/>
      <c r="L29" s="368"/>
      <c r="M29" s="368"/>
      <c r="N29" s="363">
        <f t="shared" si="2"/>
        <v>0</v>
      </c>
      <c r="O29" s="364">
        <f t="shared" si="3"/>
        <v>1903866</v>
      </c>
      <c r="P29" s="369"/>
      <c r="Q29" s="368"/>
      <c r="R29" s="368">
        <v>-4578</v>
      </c>
      <c r="S29" s="368"/>
      <c r="T29" s="368"/>
      <c r="U29" s="368">
        <v>-31005</v>
      </c>
      <c r="V29" s="368"/>
      <c r="W29" s="368">
        <v>-91775</v>
      </c>
      <c r="X29" s="368">
        <v>-286</v>
      </c>
      <c r="Y29" s="368"/>
      <c r="Z29" s="368"/>
      <c r="AA29" s="368"/>
      <c r="AB29" s="368"/>
      <c r="AC29" s="368"/>
      <c r="AD29" s="368"/>
      <c r="AE29" s="368"/>
      <c r="AF29" s="368"/>
      <c r="AG29" s="368">
        <v>122938</v>
      </c>
      <c r="AH29" s="368"/>
      <c r="AI29" s="363">
        <v>-4706</v>
      </c>
      <c r="AJ29" s="365">
        <f t="shared" si="5"/>
        <v>-286</v>
      </c>
      <c r="AK29" s="366">
        <v>1899160</v>
      </c>
    </row>
    <row r="30" spans="1:37" ht="12.75">
      <c r="A30" s="367" t="s">
        <v>216</v>
      </c>
      <c r="B30" s="362">
        <v>986822</v>
      </c>
      <c r="C30" s="368"/>
      <c r="D30" s="368"/>
      <c r="E30" s="368"/>
      <c r="F30" s="368">
        <v>4420</v>
      </c>
      <c r="G30" s="363">
        <f t="shared" si="0"/>
        <v>4420</v>
      </c>
      <c r="H30" s="364">
        <f t="shared" si="1"/>
        <v>991242</v>
      </c>
      <c r="I30" s="369"/>
      <c r="J30" s="369"/>
      <c r="K30" s="368"/>
      <c r="L30" s="368"/>
      <c r="M30" s="368"/>
      <c r="N30" s="363">
        <f t="shared" si="2"/>
        <v>0</v>
      </c>
      <c r="O30" s="364">
        <f t="shared" si="3"/>
        <v>991242</v>
      </c>
      <c r="P30" s="369"/>
      <c r="Q30" s="368"/>
      <c r="R30" s="368">
        <v>-4578</v>
      </c>
      <c r="S30" s="368"/>
      <c r="T30" s="368"/>
      <c r="U30" s="368"/>
      <c r="V30" s="368"/>
      <c r="W30" s="368">
        <v>-70023</v>
      </c>
      <c r="X30" s="368">
        <v>-286</v>
      </c>
      <c r="Y30" s="368"/>
      <c r="Z30" s="368"/>
      <c r="AA30" s="368"/>
      <c r="AB30" s="368"/>
      <c r="AC30" s="368"/>
      <c r="AD30" s="368"/>
      <c r="AE30" s="368"/>
      <c r="AF30" s="368"/>
      <c r="AG30" s="368">
        <v>145181</v>
      </c>
      <c r="AH30" s="368"/>
      <c r="AI30" s="363">
        <v>70294</v>
      </c>
      <c r="AJ30" s="365">
        <f t="shared" si="5"/>
        <v>74714</v>
      </c>
      <c r="AK30" s="366">
        <v>1061536</v>
      </c>
    </row>
    <row r="31" spans="1:37" ht="12.75">
      <c r="A31" s="367" t="s">
        <v>314</v>
      </c>
      <c r="B31" s="362">
        <v>912624</v>
      </c>
      <c r="C31" s="368"/>
      <c r="D31" s="368"/>
      <c r="E31" s="368"/>
      <c r="F31" s="368"/>
      <c r="G31" s="363">
        <f t="shared" si="0"/>
        <v>0</v>
      </c>
      <c r="H31" s="364">
        <f t="shared" si="1"/>
        <v>912624</v>
      </c>
      <c r="I31" s="369"/>
      <c r="J31" s="369"/>
      <c r="K31" s="368"/>
      <c r="L31" s="368"/>
      <c r="M31" s="368"/>
      <c r="N31" s="363">
        <f t="shared" si="2"/>
        <v>0</v>
      </c>
      <c r="O31" s="364">
        <f t="shared" si="3"/>
        <v>912624</v>
      </c>
      <c r="P31" s="369"/>
      <c r="Q31" s="368"/>
      <c r="R31" s="368"/>
      <c r="S31" s="368"/>
      <c r="T31" s="368"/>
      <c r="U31" s="368">
        <v>-31005</v>
      </c>
      <c r="V31" s="368"/>
      <c r="W31" s="368">
        <v>-21752</v>
      </c>
      <c r="X31" s="368"/>
      <c r="Y31" s="368"/>
      <c r="Z31" s="368"/>
      <c r="AA31" s="368"/>
      <c r="AB31" s="368"/>
      <c r="AC31" s="368"/>
      <c r="AD31" s="368"/>
      <c r="AE31" s="368"/>
      <c r="AF31" s="368"/>
      <c r="AG31" s="368">
        <v>-22243</v>
      </c>
      <c r="AH31" s="368"/>
      <c r="AI31" s="363">
        <v>-75000</v>
      </c>
      <c r="AJ31" s="365">
        <f t="shared" si="5"/>
        <v>-75000</v>
      </c>
      <c r="AK31" s="366">
        <v>837624</v>
      </c>
    </row>
    <row r="32" spans="1:37" ht="12.75">
      <c r="A32" s="390" t="s">
        <v>344</v>
      </c>
      <c r="B32" s="362">
        <v>1929773</v>
      </c>
      <c r="C32" s="368">
        <v>-864272</v>
      </c>
      <c r="D32" s="368"/>
      <c r="E32" s="368"/>
      <c r="F32" s="368"/>
      <c r="G32" s="363">
        <f t="shared" si="0"/>
        <v>-864272</v>
      </c>
      <c r="H32" s="364">
        <f t="shared" si="1"/>
        <v>1065501</v>
      </c>
      <c r="I32" s="369"/>
      <c r="J32" s="369"/>
      <c r="K32" s="368"/>
      <c r="L32" s="368"/>
      <c r="M32" s="368"/>
      <c r="N32" s="363">
        <f t="shared" si="2"/>
        <v>0</v>
      </c>
      <c r="O32" s="364">
        <f t="shared" si="3"/>
        <v>1065501</v>
      </c>
      <c r="P32" s="369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>
        <v>3047469</v>
      </c>
      <c r="AE32" s="368"/>
      <c r="AF32" s="368"/>
      <c r="AG32" s="368">
        <v>0</v>
      </c>
      <c r="AH32" s="368"/>
      <c r="AI32" s="363">
        <v>3047469</v>
      </c>
      <c r="AJ32" s="365">
        <f t="shared" si="5"/>
        <v>2183197</v>
      </c>
      <c r="AK32" s="366">
        <v>4112970</v>
      </c>
    </row>
    <row r="33" spans="1:37" ht="12.75">
      <c r="A33" s="367" t="s">
        <v>315</v>
      </c>
      <c r="B33" s="362">
        <v>2128866</v>
      </c>
      <c r="C33" s="368"/>
      <c r="D33" s="368"/>
      <c r="E33" s="368"/>
      <c r="F33" s="368">
        <v>20604</v>
      </c>
      <c r="G33" s="363">
        <f t="shared" si="0"/>
        <v>20604</v>
      </c>
      <c r="H33" s="364">
        <f t="shared" si="1"/>
        <v>2149470</v>
      </c>
      <c r="I33" s="369"/>
      <c r="J33" s="369">
        <v>-70000</v>
      </c>
      <c r="K33" s="368"/>
      <c r="L33" s="368">
        <v>18797</v>
      </c>
      <c r="M33" s="368"/>
      <c r="N33" s="363">
        <f t="shared" si="2"/>
        <v>-51203</v>
      </c>
      <c r="O33" s="364">
        <f t="shared" si="3"/>
        <v>2098267</v>
      </c>
      <c r="P33" s="369">
        <v>2850</v>
      </c>
      <c r="Q33" s="368"/>
      <c r="R33" s="368">
        <v>-91041</v>
      </c>
      <c r="S33" s="368">
        <v>3238</v>
      </c>
      <c r="T33" s="368">
        <v>163215</v>
      </c>
      <c r="U33" s="368">
        <v>-10000</v>
      </c>
      <c r="V33" s="368">
        <v>47758</v>
      </c>
      <c r="W33" s="368">
        <v>-40638</v>
      </c>
      <c r="X33" s="368">
        <v>-5138</v>
      </c>
      <c r="Y33" s="368"/>
      <c r="Z33" s="368"/>
      <c r="AA33" s="368"/>
      <c r="AB33" s="368"/>
      <c r="AC33" s="368"/>
      <c r="AD33" s="368"/>
      <c r="AE33" s="368"/>
      <c r="AF33" s="368"/>
      <c r="AG33" s="368">
        <v>0</v>
      </c>
      <c r="AH33" s="368"/>
      <c r="AI33" s="363">
        <v>70244</v>
      </c>
      <c r="AJ33" s="365">
        <f t="shared" si="5"/>
        <v>39645</v>
      </c>
      <c r="AK33" s="366">
        <v>2168511</v>
      </c>
    </row>
    <row r="34" spans="1:37" ht="12.75">
      <c r="A34" s="367" t="s">
        <v>15</v>
      </c>
      <c r="B34" s="362">
        <v>140673</v>
      </c>
      <c r="C34" s="368"/>
      <c r="D34" s="368"/>
      <c r="E34" s="368"/>
      <c r="F34" s="368"/>
      <c r="G34" s="363">
        <f t="shared" si="0"/>
        <v>0</v>
      </c>
      <c r="H34" s="364">
        <f t="shared" si="1"/>
        <v>140673</v>
      </c>
      <c r="I34" s="369"/>
      <c r="J34" s="369"/>
      <c r="K34" s="368"/>
      <c r="L34" s="368"/>
      <c r="M34" s="368"/>
      <c r="N34" s="363">
        <f t="shared" si="2"/>
        <v>0</v>
      </c>
      <c r="O34" s="364">
        <f t="shared" si="3"/>
        <v>140673</v>
      </c>
      <c r="P34" s="369">
        <v>2850</v>
      </c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>
        <v>0</v>
      </c>
      <c r="AH34" s="368"/>
      <c r="AI34" s="363">
        <v>2850</v>
      </c>
      <c r="AJ34" s="365">
        <f t="shared" si="5"/>
        <v>2850</v>
      </c>
      <c r="AK34" s="366">
        <v>143523</v>
      </c>
    </row>
    <row r="35" spans="1:37" ht="12.75">
      <c r="A35" s="367" t="s">
        <v>250</v>
      </c>
      <c r="B35" s="362">
        <v>18317</v>
      </c>
      <c r="C35" s="368"/>
      <c r="D35" s="368"/>
      <c r="E35" s="368"/>
      <c r="F35" s="368"/>
      <c r="G35" s="363">
        <f t="shared" si="0"/>
        <v>0</v>
      </c>
      <c r="H35" s="364">
        <f t="shared" si="1"/>
        <v>18317</v>
      </c>
      <c r="I35" s="369"/>
      <c r="J35" s="369"/>
      <c r="K35" s="368"/>
      <c r="L35" s="368"/>
      <c r="M35" s="368"/>
      <c r="N35" s="363">
        <f t="shared" si="2"/>
        <v>0</v>
      </c>
      <c r="O35" s="364">
        <f t="shared" si="3"/>
        <v>18317</v>
      </c>
      <c r="P35" s="369"/>
      <c r="Q35" s="368"/>
      <c r="R35" s="368">
        <v>-125</v>
      </c>
      <c r="S35" s="368"/>
      <c r="T35" s="368"/>
      <c r="U35" s="368"/>
      <c r="V35" s="368"/>
      <c r="W35" s="368">
        <v>-1707</v>
      </c>
      <c r="X35" s="368"/>
      <c r="Y35" s="368"/>
      <c r="Z35" s="368"/>
      <c r="AA35" s="368"/>
      <c r="AB35" s="368"/>
      <c r="AC35" s="368"/>
      <c r="AD35" s="368"/>
      <c r="AE35" s="368"/>
      <c r="AF35" s="368"/>
      <c r="AG35" s="368">
        <v>0</v>
      </c>
      <c r="AH35" s="368"/>
      <c r="AI35" s="363">
        <v>-1832</v>
      </c>
      <c r="AJ35" s="365">
        <f t="shared" si="5"/>
        <v>-1832</v>
      </c>
      <c r="AK35" s="366">
        <v>16485</v>
      </c>
    </row>
    <row r="36" spans="1:37" ht="12.75">
      <c r="A36" s="390" t="s">
        <v>352</v>
      </c>
      <c r="B36" s="362">
        <v>1969876</v>
      </c>
      <c r="C36" s="368"/>
      <c r="D36" s="368"/>
      <c r="E36" s="368"/>
      <c r="F36" s="368">
        <v>20604</v>
      </c>
      <c r="G36" s="363">
        <f t="shared" si="0"/>
        <v>20604</v>
      </c>
      <c r="H36" s="364">
        <f t="shared" si="1"/>
        <v>1990480</v>
      </c>
      <c r="I36" s="369"/>
      <c r="J36" s="369">
        <v>-70000</v>
      </c>
      <c r="K36" s="368"/>
      <c r="L36" s="368">
        <v>18797</v>
      </c>
      <c r="M36" s="368"/>
      <c r="N36" s="363">
        <f t="shared" si="2"/>
        <v>-51203</v>
      </c>
      <c r="O36" s="364">
        <f t="shared" si="3"/>
        <v>1939277</v>
      </c>
      <c r="P36" s="369"/>
      <c r="Q36" s="368"/>
      <c r="R36" s="368">
        <v>-90916</v>
      </c>
      <c r="S36" s="368">
        <v>3238</v>
      </c>
      <c r="T36" s="368">
        <v>163215</v>
      </c>
      <c r="U36" s="368">
        <v>-10000</v>
      </c>
      <c r="V36" s="368">
        <v>47758</v>
      </c>
      <c r="W36" s="368">
        <v>-38931</v>
      </c>
      <c r="X36" s="368">
        <v>-5138</v>
      </c>
      <c r="Y36" s="368"/>
      <c r="Z36" s="368"/>
      <c r="AA36" s="368"/>
      <c r="AB36" s="368"/>
      <c r="AC36" s="368"/>
      <c r="AD36" s="368"/>
      <c r="AE36" s="368"/>
      <c r="AF36" s="368"/>
      <c r="AG36" s="368">
        <v>0</v>
      </c>
      <c r="AH36" s="368"/>
      <c r="AI36" s="363">
        <v>69226</v>
      </c>
      <c r="AJ36" s="365">
        <f t="shared" si="5"/>
        <v>38627</v>
      </c>
      <c r="AK36" s="366">
        <v>2008503</v>
      </c>
    </row>
    <row r="37" spans="1:37" ht="15">
      <c r="A37" s="378" t="s">
        <v>16</v>
      </c>
      <c r="B37" s="371"/>
      <c r="C37" s="379"/>
      <c r="D37" s="379"/>
      <c r="E37" s="379"/>
      <c r="F37" s="379"/>
      <c r="G37" s="373"/>
      <c r="H37" s="374"/>
      <c r="I37" s="380"/>
      <c r="J37" s="380"/>
      <c r="K37" s="379"/>
      <c r="L37" s="379"/>
      <c r="M37" s="379"/>
      <c r="N37" s="373"/>
      <c r="O37" s="374"/>
      <c r="P37" s="380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3"/>
      <c r="AJ37" s="376"/>
      <c r="AK37" s="377"/>
    </row>
    <row r="38" spans="1:37" ht="12.75">
      <c r="A38" s="367" t="s">
        <v>17</v>
      </c>
      <c r="B38" s="362">
        <v>757867</v>
      </c>
      <c r="C38" s="368">
        <v>-296087</v>
      </c>
      <c r="D38" s="368"/>
      <c r="E38" s="368"/>
      <c r="F38" s="368">
        <v>18400</v>
      </c>
      <c r="G38" s="363">
        <f t="shared" si="0"/>
        <v>-277687</v>
      </c>
      <c r="H38" s="364">
        <f t="shared" si="1"/>
        <v>480180</v>
      </c>
      <c r="I38" s="369"/>
      <c r="J38" s="369"/>
      <c r="K38" s="368"/>
      <c r="L38" s="368"/>
      <c r="M38" s="368"/>
      <c r="N38" s="363">
        <f t="shared" si="2"/>
        <v>0</v>
      </c>
      <c r="O38" s="364">
        <f t="shared" si="3"/>
        <v>480180</v>
      </c>
      <c r="P38" s="369"/>
      <c r="Q38" s="368"/>
      <c r="R38" s="368">
        <v>-46889</v>
      </c>
      <c r="S38" s="368">
        <v>2381</v>
      </c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>
        <v>382553</v>
      </c>
      <c r="AE38" s="368"/>
      <c r="AF38" s="368"/>
      <c r="AG38" s="368">
        <v>20459</v>
      </c>
      <c r="AH38" s="368"/>
      <c r="AI38" s="363">
        <v>358504</v>
      </c>
      <c r="AJ38" s="365">
        <f aca="true" t="shared" si="6" ref="AJ38:AJ51">+AI38+N38+G38</f>
        <v>80817</v>
      </c>
      <c r="AK38" s="366">
        <v>838684</v>
      </c>
    </row>
    <row r="39" spans="1:37" ht="12.75">
      <c r="A39" s="367" t="s">
        <v>18</v>
      </c>
      <c r="B39" s="362">
        <v>253255</v>
      </c>
      <c r="C39" s="368">
        <v>-100669</v>
      </c>
      <c r="D39" s="368"/>
      <c r="E39" s="368"/>
      <c r="F39" s="368">
        <v>6256</v>
      </c>
      <c r="G39" s="363">
        <f t="shared" si="0"/>
        <v>-94413</v>
      </c>
      <c r="H39" s="364">
        <f t="shared" si="1"/>
        <v>158842</v>
      </c>
      <c r="I39" s="369"/>
      <c r="J39" s="369"/>
      <c r="K39" s="368"/>
      <c r="L39" s="368"/>
      <c r="M39" s="368"/>
      <c r="N39" s="363">
        <f t="shared" si="2"/>
        <v>0</v>
      </c>
      <c r="O39" s="364">
        <f t="shared" si="3"/>
        <v>158842</v>
      </c>
      <c r="P39" s="369"/>
      <c r="Q39" s="368"/>
      <c r="R39" s="368">
        <v>-15825</v>
      </c>
      <c r="S39" s="368">
        <v>809</v>
      </c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>
        <v>130069</v>
      </c>
      <c r="AE39" s="368"/>
      <c r="AF39" s="368"/>
      <c r="AG39" s="368">
        <v>3317</v>
      </c>
      <c r="AH39" s="368"/>
      <c r="AI39" s="363">
        <v>118370</v>
      </c>
      <c r="AJ39" s="365">
        <f t="shared" si="6"/>
        <v>23957</v>
      </c>
      <c r="AK39" s="366">
        <v>277212</v>
      </c>
    </row>
    <row r="40" spans="1:37" ht="12.75">
      <c r="A40" s="367" t="s">
        <v>19</v>
      </c>
      <c r="B40" s="362">
        <v>10708</v>
      </c>
      <c r="C40" s="368">
        <v>-2538</v>
      </c>
      <c r="D40" s="368"/>
      <c r="E40" s="368"/>
      <c r="F40" s="368">
        <v>368</v>
      </c>
      <c r="G40" s="363">
        <f t="shared" si="0"/>
        <v>-2170</v>
      </c>
      <c r="H40" s="364">
        <f t="shared" si="1"/>
        <v>8538</v>
      </c>
      <c r="I40" s="369"/>
      <c r="J40" s="369"/>
      <c r="K40" s="368"/>
      <c r="L40" s="368"/>
      <c r="M40" s="368"/>
      <c r="N40" s="363">
        <f t="shared" si="2"/>
        <v>0</v>
      </c>
      <c r="O40" s="364">
        <f t="shared" si="3"/>
        <v>8538</v>
      </c>
      <c r="P40" s="369"/>
      <c r="Q40" s="368"/>
      <c r="R40" s="368">
        <v>-948</v>
      </c>
      <c r="S40" s="368">
        <v>48</v>
      </c>
      <c r="T40" s="368"/>
      <c r="U40" s="368"/>
      <c r="V40" s="368"/>
      <c r="W40" s="368"/>
      <c r="X40" s="368">
        <v>-3937</v>
      </c>
      <c r="Y40" s="368"/>
      <c r="Z40" s="368"/>
      <c r="AA40" s="368"/>
      <c r="AB40" s="368"/>
      <c r="AC40" s="368"/>
      <c r="AD40" s="368">
        <v>1814</v>
      </c>
      <c r="AE40" s="368"/>
      <c r="AF40" s="368"/>
      <c r="AG40" s="368">
        <v>251</v>
      </c>
      <c r="AH40" s="368"/>
      <c r="AI40" s="363">
        <v>-2772</v>
      </c>
      <c r="AJ40" s="365">
        <f t="shared" si="6"/>
        <v>-4942</v>
      </c>
      <c r="AK40" s="366">
        <v>5766</v>
      </c>
    </row>
    <row r="41" spans="1:37" ht="12.75">
      <c r="A41" s="417" t="s">
        <v>346</v>
      </c>
      <c r="B41" s="381">
        <v>1375</v>
      </c>
      <c r="C41" s="382">
        <v>-229</v>
      </c>
      <c r="D41" s="382"/>
      <c r="E41" s="382"/>
      <c r="F41" s="382"/>
      <c r="G41" s="383">
        <f t="shared" si="0"/>
        <v>-229</v>
      </c>
      <c r="H41" s="384">
        <f t="shared" si="1"/>
        <v>1146</v>
      </c>
      <c r="I41" s="385"/>
      <c r="J41" s="385"/>
      <c r="K41" s="382"/>
      <c r="L41" s="382"/>
      <c r="M41" s="382"/>
      <c r="N41" s="383">
        <f t="shared" si="2"/>
        <v>0</v>
      </c>
      <c r="O41" s="384">
        <f t="shared" si="3"/>
        <v>1146</v>
      </c>
      <c r="P41" s="385"/>
      <c r="Q41" s="382"/>
      <c r="R41" s="382"/>
      <c r="S41" s="382">
        <v>5</v>
      </c>
      <c r="T41" s="382"/>
      <c r="U41" s="382"/>
      <c r="V41" s="382"/>
      <c r="W41" s="382"/>
      <c r="X41" s="382"/>
      <c r="Y41" s="382">
        <v>-88</v>
      </c>
      <c r="Z41" s="382"/>
      <c r="AA41" s="382"/>
      <c r="AB41" s="382"/>
      <c r="AC41" s="382"/>
      <c r="AD41" s="382">
        <v>351</v>
      </c>
      <c r="AE41" s="382"/>
      <c r="AF41" s="382"/>
      <c r="AG41" s="382">
        <v>28</v>
      </c>
      <c r="AH41" s="382"/>
      <c r="AI41" s="383">
        <v>296</v>
      </c>
      <c r="AJ41" s="386">
        <f t="shared" si="6"/>
        <v>67</v>
      </c>
      <c r="AK41" s="387">
        <v>1442</v>
      </c>
    </row>
    <row r="42" spans="1:37" ht="12.75">
      <c r="A42" s="367" t="s">
        <v>316</v>
      </c>
      <c r="B42" s="362">
        <v>503854</v>
      </c>
      <c r="C42" s="368">
        <v>-126941</v>
      </c>
      <c r="D42" s="368"/>
      <c r="E42" s="368"/>
      <c r="F42" s="368">
        <v>15150</v>
      </c>
      <c r="G42" s="363">
        <f t="shared" si="0"/>
        <v>-111791</v>
      </c>
      <c r="H42" s="364">
        <f t="shared" si="1"/>
        <v>392063</v>
      </c>
      <c r="I42" s="369"/>
      <c r="J42" s="369"/>
      <c r="K42" s="368"/>
      <c r="L42" s="368"/>
      <c r="M42" s="368"/>
      <c r="N42" s="363">
        <f t="shared" si="2"/>
        <v>0</v>
      </c>
      <c r="O42" s="364">
        <f t="shared" si="3"/>
        <v>392063</v>
      </c>
      <c r="P42" s="369"/>
      <c r="Q42" s="368"/>
      <c r="R42" s="368">
        <v>-39028</v>
      </c>
      <c r="S42" s="368">
        <v>2381</v>
      </c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>
        <v>181319</v>
      </c>
      <c r="AE42" s="368"/>
      <c r="AF42" s="368"/>
      <c r="AG42" s="368">
        <v>12637</v>
      </c>
      <c r="AH42" s="368"/>
      <c r="AI42" s="363">
        <v>157309</v>
      </c>
      <c r="AJ42" s="365">
        <f t="shared" si="6"/>
        <v>45518</v>
      </c>
      <c r="AK42" s="366">
        <v>549372</v>
      </c>
    </row>
    <row r="43" spans="1:37" ht="12.75">
      <c r="A43" s="367" t="s">
        <v>317</v>
      </c>
      <c r="B43" s="362"/>
      <c r="C43" s="368"/>
      <c r="D43" s="368"/>
      <c r="E43" s="368"/>
      <c r="F43" s="368"/>
      <c r="G43" s="363">
        <f aca="true" t="shared" si="7" ref="G43:G75">SUM(C43:F43)</f>
        <v>0</v>
      </c>
      <c r="H43" s="364">
        <f aca="true" t="shared" si="8" ref="H43:H75">+B43+G43</f>
        <v>0</v>
      </c>
      <c r="I43" s="369"/>
      <c r="J43" s="369"/>
      <c r="K43" s="368"/>
      <c r="L43" s="368"/>
      <c r="M43" s="368"/>
      <c r="N43" s="363">
        <f aca="true" t="shared" si="9" ref="N43:N75">SUM(I43:M43)</f>
        <v>0</v>
      </c>
      <c r="O43" s="364">
        <f aca="true" t="shared" si="10" ref="O43:O75">+H43+N43</f>
        <v>0</v>
      </c>
      <c r="P43" s="369"/>
      <c r="Q43" s="368"/>
      <c r="R43" s="368"/>
      <c r="S43" s="368"/>
      <c r="T43" s="368"/>
      <c r="U43" s="368"/>
      <c r="V43" s="368"/>
      <c r="W43" s="368"/>
      <c r="X43" s="368"/>
      <c r="Y43" s="368"/>
      <c r="Z43" s="368">
        <v>59865045</v>
      </c>
      <c r="AA43" s="368"/>
      <c r="AB43" s="368"/>
      <c r="AC43" s="368"/>
      <c r="AD43" s="368"/>
      <c r="AE43" s="368"/>
      <c r="AF43" s="368"/>
      <c r="AG43" s="368">
        <v>0</v>
      </c>
      <c r="AH43" s="368"/>
      <c r="AI43" s="363">
        <v>59865045</v>
      </c>
      <c r="AJ43" s="365">
        <f t="shared" si="6"/>
        <v>59865045</v>
      </c>
      <c r="AK43" s="366">
        <v>59865045</v>
      </c>
    </row>
    <row r="44" spans="1:37" ht="12.75">
      <c r="A44" s="390" t="s">
        <v>324</v>
      </c>
      <c r="B44" s="362">
        <v>12095757</v>
      </c>
      <c r="C44" s="368">
        <v>-1158199</v>
      </c>
      <c r="D44" s="368"/>
      <c r="E44" s="368"/>
      <c r="F44" s="368"/>
      <c r="G44" s="363">
        <f t="shared" si="7"/>
        <v>-1158199</v>
      </c>
      <c r="H44" s="364">
        <f t="shared" si="8"/>
        <v>10937558</v>
      </c>
      <c r="I44" s="369"/>
      <c r="J44" s="369"/>
      <c r="K44" s="368">
        <v>-1050893</v>
      </c>
      <c r="L44" s="368"/>
      <c r="M44" s="368"/>
      <c r="N44" s="363">
        <f t="shared" si="9"/>
        <v>-1050893</v>
      </c>
      <c r="O44" s="364">
        <f t="shared" si="10"/>
        <v>9886665</v>
      </c>
      <c r="P44" s="369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>
        <v>-265402</v>
      </c>
      <c r="AB44" s="368">
        <v>300000</v>
      </c>
      <c r="AC44" s="368">
        <v>525733</v>
      </c>
      <c r="AD44" s="368">
        <v>3000000</v>
      </c>
      <c r="AE44" s="368"/>
      <c r="AF44" s="368"/>
      <c r="AG44" s="368">
        <v>0</v>
      </c>
      <c r="AH44" s="368"/>
      <c r="AI44" s="363">
        <v>3560331</v>
      </c>
      <c r="AJ44" s="365">
        <f t="shared" si="6"/>
        <v>1351239</v>
      </c>
      <c r="AK44" s="366">
        <v>13446996</v>
      </c>
    </row>
    <row r="45" spans="1:37" ht="12.75">
      <c r="A45" s="367" t="s">
        <v>20</v>
      </c>
      <c r="B45" s="362">
        <v>10937558</v>
      </c>
      <c r="C45" s="368"/>
      <c r="D45" s="368"/>
      <c r="E45" s="368"/>
      <c r="F45" s="368"/>
      <c r="G45" s="363">
        <f t="shared" si="7"/>
        <v>0</v>
      </c>
      <c r="H45" s="364">
        <f t="shared" si="8"/>
        <v>10937558</v>
      </c>
      <c r="I45" s="369"/>
      <c r="J45" s="369"/>
      <c r="K45" s="368">
        <v>-1050893</v>
      </c>
      <c r="L45" s="368"/>
      <c r="M45" s="368"/>
      <c r="N45" s="363">
        <f t="shared" si="9"/>
        <v>-1050893</v>
      </c>
      <c r="O45" s="364">
        <f t="shared" si="10"/>
        <v>9886665</v>
      </c>
      <c r="P45" s="369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>
        <v>-265402</v>
      </c>
      <c r="AB45" s="368">
        <v>300000</v>
      </c>
      <c r="AC45" s="368">
        <v>525733</v>
      </c>
      <c r="AD45" s="368"/>
      <c r="AE45" s="368"/>
      <c r="AF45" s="368"/>
      <c r="AG45" s="368">
        <v>0</v>
      </c>
      <c r="AH45" s="368"/>
      <c r="AI45" s="363">
        <v>560331</v>
      </c>
      <c r="AJ45" s="365">
        <f t="shared" si="6"/>
        <v>-490562</v>
      </c>
      <c r="AK45" s="366">
        <v>10446996</v>
      </c>
    </row>
    <row r="46" spans="1:37" ht="12.75">
      <c r="A46" s="367" t="s">
        <v>21</v>
      </c>
      <c r="B46" s="362">
        <v>7209895</v>
      </c>
      <c r="C46" s="368"/>
      <c r="D46" s="368"/>
      <c r="E46" s="368"/>
      <c r="F46" s="368"/>
      <c r="G46" s="363">
        <f t="shared" si="7"/>
        <v>0</v>
      </c>
      <c r="H46" s="364">
        <f t="shared" si="8"/>
        <v>7209895</v>
      </c>
      <c r="I46" s="369"/>
      <c r="J46" s="369"/>
      <c r="K46" s="368">
        <v>-639605</v>
      </c>
      <c r="L46" s="368"/>
      <c r="M46" s="368"/>
      <c r="N46" s="363">
        <f t="shared" si="9"/>
        <v>-639605</v>
      </c>
      <c r="O46" s="364">
        <f t="shared" si="10"/>
        <v>6570290</v>
      </c>
      <c r="P46" s="369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>
        <v>-341985</v>
      </c>
      <c r="AB46" s="368">
        <v>164996</v>
      </c>
      <c r="AC46" s="368">
        <v>525733</v>
      </c>
      <c r="AD46" s="368"/>
      <c r="AE46" s="368"/>
      <c r="AF46" s="368"/>
      <c r="AG46" s="368">
        <v>0</v>
      </c>
      <c r="AH46" s="368"/>
      <c r="AI46" s="363">
        <v>348744</v>
      </c>
      <c r="AJ46" s="365">
        <f t="shared" si="6"/>
        <v>-290861</v>
      </c>
      <c r="AK46" s="366">
        <v>6919034</v>
      </c>
    </row>
    <row r="47" spans="1:37" ht="12.75">
      <c r="A47" s="367" t="s">
        <v>22</v>
      </c>
      <c r="B47" s="362">
        <v>3727663</v>
      </c>
      <c r="C47" s="368"/>
      <c r="D47" s="368"/>
      <c r="E47" s="368"/>
      <c r="F47" s="368"/>
      <c r="G47" s="363">
        <f t="shared" si="7"/>
        <v>0</v>
      </c>
      <c r="H47" s="364">
        <f t="shared" si="8"/>
        <v>3727663</v>
      </c>
      <c r="I47" s="369"/>
      <c r="J47" s="369"/>
      <c r="K47" s="368">
        <v>-411288</v>
      </c>
      <c r="L47" s="368"/>
      <c r="M47" s="368"/>
      <c r="N47" s="363">
        <f t="shared" si="9"/>
        <v>-411288</v>
      </c>
      <c r="O47" s="364">
        <f t="shared" si="10"/>
        <v>3316375</v>
      </c>
      <c r="P47" s="369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>
        <v>76583</v>
      </c>
      <c r="AB47" s="368">
        <v>135004</v>
      </c>
      <c r="AC47" s="368"/>
      <c r="AD47" s="368"/>
      <c r="AE47" s="368"/>
      <c r="AF47" s="368"/>
      <c r="AG47" s="368">
        <v>0</v>
      </c>
      <c r="AH47" s="368"/>
      <c r="AI47" s="363">
        <v>211587</v>
      </c>
      <c r="AJ47" s="365">
        <f t="shared" si="6"/>
        <v>-199701</v>
      </c>
      <c r="AK47" s="366">
        <v>3527962</v>
      </c>
    </row>
    <row r="48" spans="1:37" ht="12.75">
      <c r="A48" s="367" t="s">
        <v>144</v>
      </c>
      <c r="B48" s="362">
        <v>1158199</v>
      </c>
      <c r="C48" s="368">
        <v>-1158199</v>
      </c>
      <c r="D48" s="368"/>
      <c r="E48" s="368"/>
      <c r="F48" s="368"/>
      <c r="G48" s="363">
        <f t="shared" si="7"/>
        <v>-1158199</v>
      </c>
      <c r="H48" s="364">
        <f t="shared" si="8"/>
        <v>0</v>
      </c>
      <c r="I48" s="369"/>
      <c r="J48" s="369"/>
      <c r="K48" s="368"/>
      <c r="L48" s="368"/>
      <c r="M48" s="368"/>
      <c r="N48" s="363">
        <f t="shared" si="9"/>
        <v>0</v>
      </c>
      <c r="O48" s="364">
        <f t="shared" si="10"/>
        <v>0</v>
      </c>
      <c r="P48" s="369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>
        <v>3000000</v>
      </c>
      <c r="AE48" s="368"/>
      <c r="AF48" s="368"/>
      <c r="AG48" s="368">
        <v>0</v>
      </c>
      <c r="AH48" s="368"/>
      <c r="AI48" s="363">
        <v>3000000</v>
      </c>
      <c r="AJ48" s="365">
        <f t="shared" si="6"/>
        <v>1841801</v>
      </c>
      <c r="AK48" s="366">
        <v>3000000</v>
      </c>
    </row>
    <row r="49" spans="1:37" ht="12.75">
      <c r="A49" s="367" t="s">
        <v>145</v>
      </c>
      <c r="B49" s="362">
        <v>2790060</v>
      </c>
      <c r="C49" s="368"/>
      <c r="D49" s="368"/>
      <c r="E49" s="368"/>
      <c r="F49" s="368"/>
      <c r="G49" s="363">
        <f t="shared" si="7"/>
        <v>0</v>
      </c>
      <c r="H49" s="364">
        <f t="shared" si="8"/>
        <v>2790060</v>
      </c>
      <c r="I49" s="369"/>
      <c r="J49" s="369"/>
      <c r="K49" s="368">
        <v>-421535</v>
      </c>
      <c r="L49" s="368"/>
      <c r="M49" s="368"/>
      <c r="N49" s="363">
        <f t="shared" si="9"/>
        <v>-421535</v>
      </c>
      <c r="O49" s="364">
        <f t="shared" si="10"/>
        <v>2368525</v>
      </c>
      <c r="P49" s="369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>
        <v>-477936</v>
      </c>
      <c r="AB49" s="368">
        <v>72061</v>
      </c>
      <c r="AC49" s="368"/>
      <c r="AD49" s="368"/>
      <c r="AE49" s="368"/>
      <c r="AF49" s="368"/>
      <c r="AG49" s="368">
        <v>0</v>
      </c>
      <c r="AH49" s="368"/>
      <c r="AI49" s="363">
        <v>-405875</v>
      </c>
      <c r="AJ49" s="365">
        <f t="shared" si="6"/>
        <v>-827410</v>
      </c>
      <c r="AK49" s="366">
        <v>1962650</v>
      </c>
    </row>
    <row r="50" spans="1:37" ht="12.75">
      <c r="A50" s="367" t="s">
        <v>146</v>
      </c>
      <c r="B50" s="362">
        <v>937603</v>
      </c>
      <c r="C50" s="368"/>
      <c r="D50" s="368"/>
      <c r="E50" s="368"/>
      <c r="F50" s="368"/>
      <c r="G50" s="363">
        <f t="shared" si="7"/>
        <v>0</v>
      </c>
      <c r="H50" s="364">
        <f t="shared" si="8"/>
        <v>937603</v>
      </c>
      <c r="I50" s="369"/>
      <c r="J50" s="369"/>
      <c r="K50" s="368">
        <v>10247</v>
      </c>
      <c r="L50" s="368"/>
      <c r="M50" s="368"/>
      <c r="N50" s="363">
        <f t="shared" si="9"/>
        <v>10247</v>
      </c>
      <c r="O50" s="364">
        <f t="shared" si="10"/>
        <v>947850</v>
      </c>
      <c r="P50" s="369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>
        <v>-43094</v>
      </c>
      <c r="AB50" s="368">
        <v>36942</v>
      </c>
      <c r="AC50" s="368"/>
      <c r="AD50" s="368"/>
      <c r="AE50" s="368"/>
      <c r="AF50" s="368"/>
      <c r="AG50" s="368">
        <v>0</v>
      </c>
      <c r="AH50" s="368"/>
      <c r="AI50" s="363">
        <v>-6152</v>
      </c>
      <c r="AJ50" s="365">
        <f t="shared" si="6"/>
        <v>4095</v>
      </c>
      <c r="AK50" s="366">
        <v>941698</v>
      </c>
    </row>
    <row r="51" spans="1:37" ht="12.75">
      <c r="A51" s="367" t="s">
        <v>147</v>
      </c>
      <c r="B51" s="362">
        <v>1471941</v>
      </c>
      <c r="C51" s="368"/>
      <c r="D51" s="368"/>
      <c r="E51" s="368"/>
      <c r="F51" s="368"/>
      <c r="G51" s="363">
        <f t="shared" si="7"/>
        <v>0</v>
      </c>
      <c r="H51" s="364">
        <f t="shared" si="8"/>
        <v>1471941</v>
      </c>
      <c r="I51" s="369"/>
      <c r="J51" s="369"/>
      <c r="K51" s="368">
        <v>1313686</v>
      </c>
      <c r="L51" s="368"/>
      <c r="M51" s="368"/>
      <c r="N51" s="363">
        <f t="shared" si="9"/>
        <v>1313686</v>
      </c>
      <c r="O51" s="364">
        <f t="shared" si="10"/>
        <v>2785627</v>
      </c>
      <c r="P51" s="369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>
        <v>-109856</v>
      </c>
      <c r="AB51" s="368">
        <v>100033</v>
      </c>
      <c r="AC51" s="368"/>
      <c r="AD51" s="368"/>
      <c r="AE51" s="368"/>
      <c r="AF51" s="368"/>
      <c r="AG51" s="368">
        <v>0</v>
      </c>
      <c r="AH51" s="368"/>
      <c r="AI51" s="363">
        <v>-9823</v>
      </c>
      <c r="AJ51" s="365">
        <f t="shared" si="6"/>
        <v>1303863</v>
      </c>
      <c r="AK51" s="366">
        <v>2775804</v>
      </c>
    </row>
    <row r="52" spans="1:37" ht="12.75">
      <c r="A52" s="367" t="s">
        <v>318</v>
      </c>
      <c r="B52" s="362">
        <v>3100046</v>
      </c>
      <c r="C52" s="368"/>
      <c r="D52" s="368"/>
      <c r="E52" s="368"/>
      <c r="F52" s="368"/>
      <c r="G52" s="363">
        <f t="shared" si="7"/>
        <v>0</v>
      </c>
      <c r="H52" s="364">
        <f t="shared" si="8"/>
        <v>3100046</v>
      </c>
      <c r="I52" s="369"/>
      <c r="J52" s="369"/>
      <c r="K52" s="368">
        <v>-520682</v>
      </c>
      <c r="L52" s="368"/>
      <c r="M52" s="368"/>
      <c r="N52" s="363">
        <f t="shared" si="9"/>
        <v>-520682</v>
      </c>
      <c r="O52" s="364">
        <f t="shared" si="10"/>
        <v>2579364</v>
      </c>
      <c r="P52" s="369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3">
        <v>0</v>
      </c>
      <c r="AJ52" s="365">
        <v>0</v>
      </c>
      <c r="AK52" s="366">
        <v>0</v>
      </c>
    </row>
    <row r="53" spans="1:37" ht="12.75">
      <c r="A53" s="367" t="s">
        <v>319</v>
      </c>
      <c r="B53" s="362"/>
      <c r="C53" s="368"/>
      <c r="D53" s="368"/>
      <c r="E53" s="368"/>
      <c r="F53" s="368"/>
      <c r="G53" s="363">
        <f t="shared" si="7"/>
        <v>0</v>
      </c>
      <c r="H53" s="364">
        <f t="shared" si="8"/>
        <v>0</v>
      </c>
      <c r="I53" s="369"/>
      <c r="J53" s="369"/>
      <c r="K53" s="368"/>
      <c r="L53" s="368"/>
      <c r="M53" s="368"/>
      <c r="N53" s="363">
        <f t="shared" si="9"/>
        <v>0</v>
      </c>
      <c r="O53" s="364">
        <f t="shared" si="10"/>
        <v>0</v>
      </c>
      <c r="P53" s="369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>
        <v>661402</v>
      </c>
      <c r="AG53" s="368">
        <v>0</v>
      </c>
      <c r="AH53" s="368"/>
      <c r="AI53" s="363">
        <v>661402</v>
      </c>
      <c r="AJ53" s="365">
        <f aca="true" t="shared" si="11" ref="AJ53:AJ75">+AI53+N53+G53</f>
        <v>661402</v>
      </c>
      <c r="AK53" s="366">
        <v>661402</v>
      </c>
    </row>
    <row r="54" spans="1:37" ht="12.75">
      <c r="A54" s="367" t="s">
        <v>15</v>
      </c>
      <c r="B54" s="362">
        <v>140673</v>
      </c>
      <c r="C54" s="368"/>
      <c r="D54" s="368"/>
      <c r="E54" s="368"/>
      <c r="F54" s="368"/>
      <c r="G54" s="363">
        <v>0</v>
      </c>
      <c r="H54" s="364">
        <v>140673</v>
      </c>
      <c r="I54" s="369"/>
      <c r="J54" s="369"/>
      <c r="K54" s="368"/>
      <c r="L54" s="368"/>
      <c r="M54" s="368"/>
      <c r="N54" s="363">
        <v>0</v>
      </c>
      <c r="O54" s="364">
        <v>140673</v>
      </c>
      <c r="P54" s="369">
        <v>2850</v>
      </c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>
        <v>0</v>
      </c>
      <c r="AH54" s="368"/>
      <c r="AI54" s="363">
        <v>2850</v>
      </c>
      <c r="AJ54" s="365">
        <v>2850</v>
      </c>
      <c r="AK54" s="366">
        <v>143523</v>
      </c>
    </row>
    <row r="55" spans="1:37" ht="12.75">
      <c r="A55" s="390" t="s">
        <v>347</v>
      </c>
      <c r="B55" s="362">
        <v>9754</v>
      </c>
      <c r="C55" s="368"/>
      <c r="D55" s="368"/>
      <c r="E55" s="368"/>
      <c r="F55" s="368"/>
      <c r="G55" s="363">
        <f>SUM(C55:F55)</f>
        <v>0</v>
      </c>
      <c r="H55" s="364">
        <f>+B55+G55</f>
        <v>9754</v>
      </c>
      <c r="I55" s="369"/>
      <c r="J55" s="369"/>
      <c r="K55" s="368"/>
      <c r="L55" s="368"/>
      <c r="M55" s="368"/>
      <c r="N55" s="363">
        <f>SUM(I55:M55)</f>
        <v>0</v>
      </c>
      <c r="O55" s="364">
        <f>+H55+N55</f>
        <v>9754</v>
      </c>
      <c r="P55" s="369"/>
      <c r="Q55" s="368"/>
      <c r="R55" s="368">
        <v>-330</v>
      </c>
      <c r="S55" s="368"/>
      <c r="T55" s="368"/>
      <c r="U55" s="368"/>
      <c r="V55" s="368"/>
      <c r="W55" s="368">
        <v>-646</v>
      </c>
      <c r="X55" s="368"/>
      <c r="Y55" s="368"/>
      <c r="Z55" s="368"/>
      <c r="AA55" s="368"/>
      <c r="AB55" s="368"/>
      <c r="AC55" s="368"/>
      <c r="AD55" s="368"/>
      <c r="AE55" s="368"/>
      <c r="AF55" s="368"/>
      <c r="AG55" s="368">
        <v>0</v>
      </c>
      <c r="AH55" s="368"/>
      <c r="AI55" s="363">
        <v>-976</v>
      </c>
      <c r="AJ55" s="365">
        <f>+AI55+N55+G55</f>
        <v>-976</v>
      </c>
      <c r="AK55" s="366">
        <v>8778</v>
      </c>
    </row>
    <row r="56" spans="1:37" ht="12.75">
      <c r="A56" s="390" t="s">
        <v>348</v>
      </c>
      <c r="B56" s="362">
        <v>14724</v>
      </c>
      <c r="C56" s="368"/>
      <c r="D56" s="368"/>
      <c r="E56" s="368"/>
      <c r="F56" s="368"/>
      <c r="G56" s="363">
        <f>SUM(C56:F56)</f>
        <v>0</v>
      </c>
      <c r="H56" s="364">
        <f>+B56+G56</f>
        <v>14724</v>
      </c>
      <c r="I56" s="369"/>
      <c r="J56" s="369"/>
      <c r="K56" s="368"/>
      <c r="L56" s="368"/>
      <c r="M56" s="368"/>
      <c r="N56" s="363">
        <f>SUM(I56:M56)</f>
        <v>0</v>
      </c>
      <c r="O56" s="364">
        <f>+H56+N56</f>
        <v>14724</v>
      </c>
      <c r="P56" s="369"/>
      <c r="Q56" s="368"/>
      <c r="R56" s="368">
        <v>-330</v>
      </c>
      <c r="S56" s="368"/>
      <c r="T56" s="368"/>
      <c r="U56" s="368"/>
      <c r="V56" s="368"/>
      <c r="W56" s="368">
        <v>-1142</v>
      </c>
      <c r="X56" s="368"/>
      <c r="Y56" s="368"/>
      <c r="Z56" s="368"/>
      <c r="AA56" s="368"/>
      <c r="AB56" s="368"/>
      <c r="AC56" s="368"/>
      <c r="AD56" s="368"/>
      <c r="AE56" s="368"/>
      <c r="AF56" s="368"/>
      <c r="AG56" s="368">
        <v>0</v>
      </c>
      <c r="AH56" s="368"/>
      <c r="AI56" s="363">
        <v>-1472</v>
      </c>
      <c r="AJ56" s="365">
        <f>+AI56+N56+G56</f>
        <v>-1472</v>
      </c>
      <c r="AK56" s="366">
        <v>13252</v>
      </c>
    </row>
    <row r="57" spans="1:37" ht="12.75">
      <c r="A57" s="390" t="s">
        <v>349</v>
      </c>
      <c r="B57" s="362">
        <v>24319</v>
      </c>
      <c r="C57" s="368"/>
      <c r="D57" s="368"/>
      <c r="E57" s="368"/>
      <c r="F57" s="368"/>
      <c r="G57" s="363">
        <f>SUM(C57:F57)</f>
        <v>0</v>
      </c>
      <c r="H57" s="364">
        <f>+B57+G57</f>
        <v>24319</v>
      </c>
      <c r="I57" s="369"/>
      <c r="J57" s="369"/>
      <c r="K57" s="368"/>
      <c r="L57" s="368"/>
      <c r="M57" s="368"/>
      <c r="N57" s="363">
        <f>SUM(I57:M57)</f>
        <v>0</v>
      </c>
      <c r="O57" s="364">
        <f>+H57+N57</f>
        <v>24319</v>
      </c>
      <c r="P57" s="369"/>
      <c r="Q57" s="368"/>
      <c r="R57" s="368"/>
      <c r="S57" s="368"/>
      <c r="T57" s="368"/>
      <c r="U57" s="368"/>
      <c r="V57" s="368"/>
      <c r="W57" s="368">
        <v>-2432</v>
      </c>
      <c r="X57" s="368"/>
      <c r="Y57" s="368"/>
      <c r="Z57" s="368"/>
      <c r="AA57" s="368"/>
      <c r="AB57" s="368"/>
      <c r="AC57" s="368"/>
      <c r="AD57" s="368"/>
      <c r="AE57" s="368"/>
      <c r="AF57" s="368"/>
      <c r="AG57" s="368">
        <v>0</v>
      </c>
      <c r="AH57" s="368"/>
      <c r="AI57" s="363">
        <v>-2432</v>
      </c>
      <c r="AJ57" s="365">
        <f>+AI57+N57+G57</f>
        <v>-2432</v>
      </c>
      <c r="AK57" s="366">
        <v>21887</v>
      </c>
    </row>
    <row r="58" spans="1:37" ht="12.75">
      <c r="A58" s="390" t="s">
        <v>350</v>
      </c>
      <c r="B58" s="362"/>
      <c r="C58" s="368"/>
      <c r="D58" s="368"/>
      <c r="E58" s="368"/>
      <c r="F58" s="368"/>
      <c r="G58" s="363">
        <f>SUM(C58:F58)</f>
        <v>0</v>
      </c>
      <c r="H58" s="364">
        <f>+B58+G58</f>
        <v>0</v>
      </c>
      <c r="I58" s="369"/>
      <c r="J58" s="369"/>
      <c r="K58" s="368"/>
      <c r="L58" s="368"/>
      <c r="M58" s="368"/>
      <c r="N58" s="363">
        <f>SUM(I58:M58)</f>
        <v>0</v>
      </c>
      <c r="O58" s="364">
        <f>+H58+N58</f>
        <v>0</v>
      </c>
      <c r="P58" s="369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>
        <v>0</v>
      </c>
      <c r="AH58" s="368"/>
      <c r="AI58" s="363">
        <v>0</v>
      </c>
      <c r="AJ58" s="365">
        <f>+AI58+N58+G58</f>
        <v>0</v>
      </c>
      <c r="AK58" s="366">
        <v>0</v>
      </c>
    </row>
    <row r="59" spans="1:37" ht="12.75">
      <c r="A59" s="367" t="s">
        <v>320</v>
      </c>
      <c r="B59" s="362">
        <v>5100395</v>
      </c>
      <c r="C59" s="368">
        <v>-2003040</v>
      </c>
      <c r="D59" s="368"/>
      <c r="E59" s="368"/>
      <c r="F59" s="368"/>
      <c r="G59" s="363">
        <f t="shared" si="7"/>
        <v>-2003040</v>
      </c>
      <c r="H59" s="364">
        <f t="shared" si="8"/>
        <v>3097355</v>
      </c>
      <c r="I59" s="369"/>
      <c r="J59" s="369"/>
      <c r="K59" s="368">
        <v>-724144</v>
      </c>
      <c r="L59" s="368"/>
      <c r="M59" s="368"/>
      <c r="N59" s="363">
        <f t="shared" si="9"/>
        <v>-724144</v>
      </c>
      <c r="O59" s="364">
        <f t="shared" si="10"/>
        <v>2373211</v>
      </c>
      <c r="P59" s="369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>
        <v>-59152</v>
      </c>
      <c r="AB59" s="368"/>
      <c r="AC59" s="368">
        <v>525733</v>
      </c>
      <c r="AD59" s="368">
        <v>6037469</v>
      </c>
      <c r="AE59" s="368"/>
      <c r="AF59" s="368"/>
      <c r="AG59" s="368">
        <v>0</v>
      </c>
      <c r="AH59" s="368"/>
      <c r="AI59" s="363">
        <v>6504050</v>
      </c>
      <c r="AJ59" s="365">
        <f t="shared" si="11"/>
        <v>3776866</v>
      </c>
      <c r="AK59" s="366">
        <v>8877261</v>
      </c>
    </row>
    <row r="60" spans="1:37" ht="12.75">
      <c r="A60" s="367" t="s">
        <v>26</v>
      </c>
      <c r="B60" s="362">
        <v>1323853</v>
      </c>
      <c r="C60" s="368"/>
      <c r="D60" s="368"/>
      <c r="E60" s="368"/>
      <c r="F60" s="368"/>
      <c r="G60" s="363">
        <f t="shared" si="7"/>
        <v>0</v>
      </c>
      <c r="H60" s="364">
        <f t="shared" si="8"/>
        <v>1323853</v>
      </c>
      <c r="I60" s="369"/>
      <c r="J60" s="369"/>
      <c r="K60" s="368">
        <v>-99634</v>
      </c>
      <c r="L60" s="368"/>
      <c r="M60" s="368"/>
      <c r="N60" s="363">
        <f t="shared" si="9"/>
        <v>-99634</v>
      </c>
      <c r="O60" s="364">
        <f t="shared" si="10"/>
        <v>1224219</v>
      </c>
      <c r="P60" s="369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>
        <v>-7593</v>
      </c>
      <c r="AB60" s="368"/>
      <c r="AC60" s="368"/>
      <c r="AD60" s="368"/>
      <c r="AE60" s="368"/>
      <c r="AF60" s="368"/>
      <c r="AG60" s="368">
        <v>-739</v>
      </c>
      <c r="AH60" s="368"/>
      <c r="AI60" s="363">
        <v>-8332</v>
      </c>
      <c r="AJ60" s="365">
        <f t="shared" si="11"/>
        <v>-107966</v>
      </c>
      <c r="AK60" s="366">
        <v>1215887</v>
      </c>
    </row>
    <row r="61" spans="1:37" ht="12.75">
      <c r="A61" s="367" t="s">
        <v>27</v>
      </c>
      <c r="B61" s="362">
        <v>976210</v>
      </c>
      <c r="C61" s="368">
        <v>-976210</v>
      </c>
      <c r="D61" s="368"/>
      <c r="E61" s="368"/>
      <c r="F61" s="368"/>
      <c r="G61" s="363">
        <f t="shared" si="7"/>
        <v>-976210</v>
      </c>
      <c r="H61" s="364">
        <f t="shared" si="8"/>
        <v>0</v>
      </c>
      <c r="I61" s="369"/>
      <c r="J61" s="369"/>
      <c r="K61" s="368"/>
      <c r="L61" s="368"/>
      <c r="M61" s="368"/>
      <c r="N61" s="363">
        <f t="shared" si="9"/>
        <v>0</v>
      </c>
      <c r="O61" s="364">
        <f t="shared" si="10"/>
        <v>0</v>
      </c>
      <c r="P61" s="369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>
        <v>3000000</v>
      </c>
      <c r="AE61" s="368"/>
      <c r="AF61" s="368"/>
      <c r="AG61" s="368">
        <v>0</v>
      </c>
      <c r="AH61" s="368"/>
      <c r="AI61" s="363">
        <v>3000000</v>
      </c>
      <c r="AJ61" s="365">
        <f t="shared" si="11"/>
        <v>2023790</v>
      </c>
      <c r="AK61" s="366">
        <v>3000000</v>
      </c>
    </row>
    <row r="62" spans="1:37" ht="12.75">
      <c r="A62" s="367" t="s">
        <v>148</v>
      </c>
      <c r="B62" s="362">
        <v>3450</v>
      </c>
      <c r="C62" s="368"/>
      <c r="D62" s="368"/>
      <c r="E62" s="368"/>
      <c r="F62" s="368"/>
      <c r="G62" s="363">
        <f t="shared" si="7"/>
        <v>0</v>
      </c>
      <c r="H62" s="364">
        <f t="shared" si="8"/>
        <v>3450</v>
      </c>
      <c r="I62" s="369"/>
      <c r="J62" s="369"/>
      <c r="K62" s="368"/>
      <c r="L62" s="368"/>
      <c r="M62" s="368"/>
      <c r="N62" s="363">
        <f t="shared" si="9"/>
        <v>0</v>
      </c>
      <c r="O62" s="364">
        <f t="shared" si="10"/>
        <v>3450</v>
      </c>
      <c r="P62" s="369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>
        <v>604</v>
      </c>
      <c r="AH62" s="368"/>
      <c r="AI62" s="363">
        <v>604</v>
      </c>
      <c r="AJ62" s="365">
        <f t="shared" si="11"/>
        <v>604</v>
      </c>
      <c r="AK62" s="366">
        <v>4054</v>
      </c>
    </row>
    <row r="63" spans="1:37" ht="12.75">
      <c r="A63" s="367" t="s">
        <v>149</v>
      </c>
      <c r="B63" s="362">
        <v>19550</v>
      </c>
      <c r="C63" s="368">
        <v>-19550</v>
      </c>
      <c r="D63" s="368"/>
      <c r="E63" s="368"/>
      <c r="F63" s="368"/>
      <c r="G63" s="363">
        <f t="shared" si="7"/>
        <v>-19550</v>
      </c>
      <c r="H63" s="364">
        <f t="shared" si="8"/>
        <v>0</v>
      </c>
      <c r="I63" s="369"/>
      <c r="J63" s="369"/>
      <c r="K63" s="368"/>
      <c r="L63" s="368"/>
      <c r="M63" s="368"/>
      <c r="N63" s="363">
        <f t="shared" si="9"/>
        <v>0</v>
      </c>
      <c r="O63" s="364">
        <f t="shared" si="10"/>
        <v>0</v>
      </c>
      <c r="P63" s="369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>
        <v>22973</v>
      </c>
      <c r="AE63" s="368"/>
      <c r="AF63" s="368"/>
      <c r="AG63" s="368">
        <v>0</v>
      </c>
      <c r="AH63" s="368"/>
      <c r="AI63" s="363">
        <v>22973</v>
      </c>
      <c r="AJ63" s="365">
        <f t="shared" si="11"/>
        <v>3423</v>
      </c>
      <c r="AK63" s="366">
        <v>22973</v>
      </c>
    </row>
    <row r="64" spans="1:37" ht="12.75">
      <c r="A64" s="367" t="s">
        <v>28</v>
      </c>
      <c r="B64" s="362">
        <v>1715323</v>
      </c>
      <c r="C64" s="368"/>
      <c r="D64" s="368"/>
      <c r="E64" s="368"/>
      <c r="F64" s="368"/>
      <c r="G64" s="363">
        <f t="shared" si="7"/>
        <v>0</v>
      </c>
      <c r="H64" s="364">
        <f t="shared" si="8"/>
        <v>1715323</v>
      </c>
      <c r="I64" s="369"/>
      <c r="J64" s="369"/>
      <c r="K64" s="368">
        <v>-625363</v>
      </c>
      <c r="L64" s="368"/>
      <c r="M64" s="368"/>
      <c r="N64" s="363">
        <f t="shared" si="9"/>
        <v>-625363</v>
      </c>
      <c r="O64" s="364">
        <f t="shared" si="10"/>
        <v>1089960</v>
      </c>
      <c r="P64" s="369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>
        <v>-49556</v>
      </c>
      <c r="AB64" s="368"/>
      <c r="AC64" s="368">
        <v>525733</v>
      </c>
      <c r="AD64" s="368"/>
      <c r="AE64" s="368"/>
      <c r="AF64" s="368"/>
      <c r="AG64" s="368">
        <v>0</v>
      </c>
      <c r="AH64" s="368"/>
      <c r="AI64" s="363">
        <v>476177</v>
      </c>
      <c r="AJ64" s="365">
        <f t="shared" si="11"/>
        <v>-149186</v>
      </c>
      <c r="AK64" s="366">
        <v>1566137</v>
      </c>
    </row>
    <row r="65" spans="1:37" ht="12.75">
      <c r="A65" s="367" t="s">
        <v>29</v>
      </c>
      <c r="B65" s="362">
        <v>993549</v>
      </c>
      <c r="C65" s="368">
        <v>-993549</v>
      </c>
      <c r="D65" s="368"/>
      <c r="E65" s="368"/>
      <c r="F65" s="368"/>
      <c r="G65" s="363">
        <f t="shared" si="7"/>
        <v>-993549</v>
      </c>
      <c r="H65" s="364">
        <f t="shared" si="8"/>
        <v>0</v>
      </c>
      <c r="I65" s="369"/>
      <c r="J65" s="369"/>
      <c r="K65" s="368"/>
      <c r="L65" s="368"/>
      <c r="M65" s="368"/>
      <c r="N65" s="363">
        <f t="shared" si="9"/>
        <v>0</v>
      </c>
      <c r="O65" s="364">
        <f t="shared" si="10"/>
        <v>0</v>
      </c>
      <c r="P65" s="369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>
        <v>3000000</v>
      </c>
      <c r="AE65" s="368"/>
      <c r="AF65" s="368"/>
      <c r="AG65" s="368">
        <v>0</v>
      </c>
      <c r="AH65" s="368"/>
      <c r="AI65" s="363">
        <v>3000000</v>
      </c>
      <c r="AJ65" s="365">
        <f t="shared" si="11"/>
        <v>2006451</v>
      </c>
      <c r="AK65" s="366">
        <v>3000000</v>
      </c>
    </row>
    <row r="66" spans="1:37" ht="12.75">
      <c r="A66" s="367" t="s">
        <v>30</v>
      </c>
      <c r="B66" s="362">
        <v>2423</v>
      </c>
      <c r="C66" s="368"/>
      <c r="D66" s="368"/>
      <c r="E66" s="368"/>
      <c r="F66" s="368"/>
      <c r="G66" s="363">
        <f t="shared" si="7"/>
        <v>0</v>
      </c>
      <c r="H66" s="364">
        <f t="shared" si="8"/>
        <v>2423</v>
      </c>
      <c r="I66" s="369"/>
      <c r="J66" s="369"/>
      <c r="K66" s="368"/>
      <c r="L66" s="368"/>
      <c r="M66" s="368"/>
      <c r="N66" s="363">
        <f t="shared" si="9"/>
        <v>0</v>
      </c>
      <c r="O66" s="364">
        <f t="shared" si="10"/>
        <v>2423</v>
      </c>
      <c r="P66" s="369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>
        <v>135</v>
      </c>
      <c r="AH66" s="368"/>
      <c r="AI66" s="363">
        <v>135</v>
      </c>
      <c r="AJ66" s="365">
        <f t="shared" si="11"/>
        <v>135</v>
      </c>
      <c r="AK66" s="366">
        <v>2558</v>
      </c>
    </row>
    <row r="67" spans="1:37" ht="12.75">
      <c r="A67" s="367" t="s">
        <v>31</v>
      </c>
      <c r="B67" s="362">
        <v>13731</v>
      </c>
      <c r="C67" s="368">
        <v>-13731</v>
      </c>
      <c r="D67" s="368"/>
      <c r="E67" s="368"/>
      <c r="F67" s="368"/>
      <c r="G67" s="363">
        <f t="shared" si="7"/>
        <v>-13731</v>
      </c>
      <c r="H67" s="364">
        <f t="shared" si="8"/>
        <v>0</v>
      </c>
      <c r="I67" s="369"/>
      <c r="J67" s="369"/>
      <c r="K67" s="368"/>
      <c r="L67" s="368"/>
      <c r="M67" s="368"/>
      <c r="N67" s="363">
        <f t="shared" si="9"/>
        <v>0</v>
      </c>
      <c r="O67" s="364">
        <f t="shared" si="10"/>
        <v>0</v>
      </c>
      <c r="P67" s="369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>
        <v>14496</v>
      </c>
      <c r="AE67" s="368"/>
      <c r="AF67" s="368"/>
      <c r="AG67" s="368">
        <v>0</v>
      </c>
      <c r="AH67" s="368"/>
      <c r="AI67" s="363">
        <v>14496</v>
      </c>
      <c r="AJ67" s="365">
        <f t="shared" si="11"/>
        <v>765</v>
      </c>
      <c r="AK67" s="366">
        <v>14496</v>
      </c>
    </row>
    <row r="68" spans="1:37" ht="12.75">
      <c r="A68" s="367" t="s">
        <v>32</v>
      </c>
      <c r="B68" s="362">
        <v>52306</v>
      </c>
      <c r="C68" s="368"/>
      <c r="D68" s="368"/>
      <c r="E68" s="368"/>
      <c r="F68" s="368"/>
      <c r="G68" s="363">
        <f t="shared" si="7"/>
        <v>0</v>
      </c>
      <c r="H68" s="364">
        <f t="shared" si="8"/>
        <v>52306</v>
      </c>
      <c r="I68" s="369"/>
      <c r="J68" s="369"/>
      <c r="K68" s="368">
        <v>853</v>
      </c>
      <c r="L68" s="368"/>
      <c r="M68" s="368"/>
      <c r="N68" s="363">
        <f t="shared" si="9"/>
        <v>853</v>
      </c>
      <c r="O68" s="364">
        <f t="shared" si="10"/>
        <v>53159</v>
      </c>
      <c r="P68" s="369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>
        <v>-2003</v>
      </c>
      <c r="AB68" s="368"/>
      <c r="AC68" s="368"/>
      <c r="AD68" s="368"/>
      <c r="AE68" s="368"/>
      <c r="AF68" s="368"/>
      <c r="AG68" s="368">
        <v>0</v>
      </c>
      <c r="AH68" s="368"/>
      <c r="AI68" s="363">
        <v>-2003</v>
      </c>
      <c r="AJ68" s="365">
        <f t="shared" si="11"/>
        <v>-1150</v>
      </c>
      <c r="AK68" s="366">
        <v>51156</v>
      </c>
    </row>
    <row r="69" spans="1:37" ht="12.75">
      <c r="A69" s="390" t="s">
        <v>351</v>
      </c>
      <c r="B69" s="362"/>
      <c r="C69" s="368"/>
      <c r="D69" s="368"/>
      <c r="E69" s="368"/>
      <c r="F69" s="368"/>
      <c r="G69" s="363">
        <f t="shared" si="7"/>
        <v>0</v>
      </c>
      <c r="H69" s="364">
        <f t="shared" si="8"/>
        <v>0</v>
      </c>
      <c r="I69" s="369"/>
      <c r="J69" s="369"/>
      <c r="K69" s="368"/>
      <c r="L69" s="368"/>
      <c r="M69" s="368"/>
      <c r="N69" s="363">
        <f t="shared" si="9"/>
        <v>0</v>
      </c>
      <c r="O69" s="364">
        <f t="shared" si="10"/>
        <v>0</v>
      </c>
      <c r="P69" s="369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>
        <v>0</v>
      </c>
      <c r="AH69" s="368"/>
      <c r="AI69" s="363">
        <v>0</v>
      </c>
      <c r="AJ69" s="365">
        <f t="shared" si="11"/>
        <v>0</v>
      </c>
      <c r="AK69" s="366">
        <v>0</v>
      </c>
    </row>
    <row r="70" spans="1:37" ht="12.75">
      <c r="A70" s="367" t="s">
        <v>150</v>
      </c>
      <c r="B70" s="362">
        <v>31838</v>
      </c>
      <c r="C70" s="368">
        <v>-19431</v>
      </c>
      <c r="D70" s="368"/>
      <c r="E70" s="368"/>
      <c r="F70" s="368"/>
      <c r="G70" s="363">
        <f t="shared" si="7"/>
        <v>-19431</v>
      </c>
      <c r="H70" s="364">
        <f t="shared" si="8"/>
        <v>12407</v>
      </c>
      <c r="I70" s="369"/>
      <c r="J70" s="369"/>
      <c r="K70" s="368">
        <v>-1871</v>
      </c>
      <c r="L70" s="368"/>
      <c r="M70" s="368"/>
      <c r="N70" s="363">
        <f t="shared" si="9"/>
        <v>-1871</v>
      </c>
      <c r="O70" s="364">
        <f t="shared" si="10"/>
        <v>10536</v>
      </c>
      <c r="P70" s="369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>
        <v>-7227</v>
      </c>
      <c r="AB70" s="368"/>
      <c r="AC70" s="368"/>
      <c r="AD70" s="368">
        <v>10000</v>
      </c>
      <c r="AE70" s="368"/>
      <c r="AF70" s="368"/>
      <c r="AG70" s="368">
        <v>0</v>
      </c>
      <c r="AH70" s="368"/>
      <c r="AI70" s="363">
        <v>2773</v>
      </c>
      <c r="AJ70" s="365">
        <f t="shared" si="11"/>
        <v>-18529</v>
      </c>
      <c r="AK70" s="366">
        <v>13309</v>
      </c>
    </row>
    <row r="71" spans="1:37" ht="12.75">
      <c r="A71" s="367" t="s">
        <v>330</v>
      </c>
      <c r="B71" s="362">
        <v>12157</v>
      </c>
      <c r="C71" s="368"/>
      <c r="D71" s="368"/>
      <c r="E71" s="368"/>
      <c r="F71" s="368"/>
      <c r="G71" s="363">
        <f t="shared" si="7"/>
        <v>0</v>
      </c>
      <c r="H71" s="364">
        <f t="shared" si="8"/>
        <v>12157</v>
      </c>
      <c r="I71" s="369"/>
      <c r="J71" s="369"/>
      <c r="K71" s="368">
        <v>-1871</v>
      </c>
      <c r="L71" s="368"/>
      <c r="M71" s="368"/>
      <c r="N71" s="363">
        <f t="shared" si="9"/>
        <v>-1871</v>
      </c>
      <c r="O71" s="364">
        <f t="shared" si="10"/>
        <v>10286</v>
      </c>
      <c r="P71" s="369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>
        <v>-7227</v>
      </c>
      <c r="AB71" s="368"/>
      <c r="AC71" s="368"/>
      <c r="AD71" s="368"/>
      <c r="AE71" s="368"/>
      <c r="AF71" s="368"/>
      <c r="AG71" s="368">
        <v>0</v>
      </c>
      <c r="AH71" s="368"/>
      <c r="AI71" s="363">
        <v>-7227</v>
      </c>
      <c r="AJ71" s="365">
        <f t="shared" si="11"/>
        <v>-9098</v>
      </c>
      <c r="AK71" s="366">
        <v>3059</v>
      </c>
    </row>
    <row r="72" spans="1:37" ht="12.75">
      <c r="A72" s="367" t="s">
        <v>52</v>
      </c>
      <c r="B72" s="362">
        <v>19431</v>
      </c>
      <c r="C72" s="368">
        <v>-19431</v>
      </c>
      <c r="D72" s="368"/>
      <c r="E72" s="368"/>
      <c r="F72" s="368"/>
      <c r="G72" s="363">
        <f t="shared" si="7"/>
        <v>-19431</v>
      </c>
      <c r="H72" s="364">
        <f t="shared" si="8"/>
        <v>0</v>
      </c>
      <c r="I72" s="369"/>
      <c r="J72" s="369"/>
      <c r="K72" s="368"/>
      <c r="L72" s="368"/>
      <c r="M72" s="368"/>
      <c r="N72" s="363">
        <f t="shared" si="9"/>
        <v>0</v>
      </c>
      <c r="O72" s="364">
        <f t="shared" si="10"/>
        <v>0</v>
      </c>
      <c r="P72" s="369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>
        <v>10000</v>
      </c>
      <c r="AE72" s="368"/>
      <c r="AF72" s="368"/>
      <c r="AG72" s="368">
        <v>0</v>
      </c>
      <c r="AH72" s="368"/>
      <c r="AI72" s="363">
        <v>10000</v>
      </c>
      <c r="AJ72" s="365">
        <f t="shared" si="11"/>
        <v>-9431</v>
      </c>
      <c r="AK72" s="366">
        <v>10000</v>
      </c>
    </row>
    <row r="73" spans="1:37" ht="12.75">
      <c r="A73" s="367" t="s">
        <v>151</v>
      </c>
      <c r="B73" s="362">
        <v>250</v>
      </c>
      <c r="C73" s="368"/>
      <c r="D73" s="368"/>
      <c r="E73" s="368"/>
      <c r="F73" s="368"/>
      <c r="G73" s="363">
        <f t="shared" si="7"/>
        <v>0</v>
      </c>
      <c r="H73" s="364">
        <f t="shared" si="8"/>
        <v>250</v>
      </c>
      <c r="I73" s="369"/>
      <c r="J73" s="369"/>
      <c r="K73" s="368"/>
      <c r="L73" s="368"/>
      <c r="M73" s="368"/>
      <c r="N73" s="363">
        <f t="shared" si="9"/>
        <v>0</v>
      </c>
      <c r="O73" s="364">
        <f t="shared" si="10"/>
        <v>250</v>
      </c>
      <c r="P73" s="369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>
        <v>0</v>
      </c>
      <c r="AH73" s="368"/>
      <c r="AI73" s="363">
        <v>0</v>
      </c>
      <c r="AJ73" s="365">
        <f t="shared" si="11"/>
        <v>0</v>
      </c>
      <c r="AK73" s="366">
        <v>250</v>
      </c>
    </row>
    <row r="74" spans="1:37" ht="12.75">
      <c r="A74" s="367" t="s">
        <v>152</v>
      </c>
      <c r="B74" s="362"/>
      <c r="C74" s="368"/>
      <c r="D74" s="368"/>
      <c r="E74" s="368"/>
      <c r="F74" s="368"/>
      <c r="G74" s="363">
        <f t="shared" si="7"/>
        <v>0</v>
      </c>
      <c r="H74" s="364">
        <f t="shared" si="8"/>
        <v>0</v>
      </c>
      <c r="I74" s="369"/>
      <c r="J74" s="369"/>
      <c r="K74" s="368"/>
      <c r="L74" s="368"/>
      <c r="M74" s="368"/>
      <c r="N74" s="363">
        <f t="shared" si="9"/>
        <v>0</v>
      </c>
      <c r="O74" s="364">
        <f t="shared" si="10"/>
        <v>0</v>
      </c>
      <c r="P74" s="369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>
        <v>0</v>
      </c>
      <c r="AH74" s="368"/>
      <c r="AI74" s="363">
        <v>0</v>
      </c>
      <c r="AJ74" s="365">
        <f t="shared" si="11"/>
        <v>0</v>
      </c>
      <c r="AK74" s="366">
        <v>0</v>
      </c>
    </row>
    <row r="75" spans="1:37" ht="12.75">
      <c r="A75" s="367" t="s">
        <v>321</v>
      </c>
      <c r="B75" s="362">
        <v>3998988</v>
      </c>
      <c r="C75" s="368"/>
      <c r="D75" s="368"/>
      <c r="E75" s="368"/>
      <c r="F75" s="368"/>
      <c r="G75" s="363">
        <f t="shared" si="7"/>
        <v>0</v>
      </c>
      <c r="H75" s="364">
        <f t="shared" si="8"/>
        <v>3998988</v>
      </c>
      <c r="I75" s="369"/>
      <c r="J75" s="369"/>
      <c r="K75" s="368"/>
      <c r="L75" s="368"/>
      <c r="M75" s="368"/>
      <c r="N75" s="363">
        <f t="shared" si="9"/>
        <v>0</v>
      </c>
      <c r="O75" s="364">
        <f t="shared" si="10"/>
        <v>3998988</v>
      </c>
      <c r="P75" s="369"/>
      <c r="Q75" s="368"/>
      <c r="R75" s="368"/>
      <c r="S75" s="368"/>
      <c r="T75" s="368"/>
      <c r="U75" s="368">
        <v>-196858</v>
      </c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>
        <v>-200000</v>
      </c>
      <c r="AH75" s="368"/>
      <c r="AI75" s="363">
        <v>-396858</v>
      </c>
      <c r="AJ75" s="365">
        <f t="shared" si="11"/>
        <v>-396858</v>
      </c>
      <c r="AK75" s="366">
        <v>3602130</v>
      </c>
    </row>
    <row r="76" ht="15">
      <c r="A76" s="388" t="s">
        <v>322</v>
      </c>
    </row>
  </sheetData>
  <sheetProtection/>
  <printOptions/>
  <pageMargins left="0.4330708661417323" right="0.5118110236220472" top="0.6692913385826772" bottom="0.27" header="0.31496062992125984" footer="0.16"/>
  <pageSetup fitToWidth="2" fitToHeight="1" horizontalDpi="600" verticalDpi="600" orientation="landscape" paperSize="9" scale="46" r:id="rId1"/>
  <headerFooter>
    <oddHeader>&amp;R&amp;"Arial,Kurzíva"&amp;12Kapitola A&amp;"Arial,Obyčejné".
&amp;"Arial,Tučné"Tabulka č.3a/Str.&amp;P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zoomScale="80" zoomScaleNormal="80" workbookViewId="0" topLeftCell="A1">
      <selection activeCell="AI14" sqref="AI14"/>
    </sheetView>
  </sheetViews>
  <sheetFormatPr defaultColWidth="9.140625" defaultRowHeight="12.75"/>
  <cols>
    <col min="1" max="1" width="62.00390625" style="13" customWidth="1"/>
    <col min="2" max="2" width="13.28125" style="0" hidden="1" customWidth="1"/>
    <col min="3" max="3" width="10.421875" style="0" hidden="1" customWidth="1"/>
    <col min="4" max="4" width="13.7109375" style="0" hidden="1" customWidth="1"/>
    <col min="5" max="5" width="10.421875" style="0" hidden="1" customWidth="1"/>
    <col min="6" max="9" width="9.140625" style="0" hidden="1" customWidth="1"/>
    <col min="10" max="10" width="7.00390625" style="0" hidden="1" customWidth="1"/>
    <col min="11" max="12" width="9.140625" style="0" hidden="1" customWidth="1"/>
    <col min="13" max="13" width="0.13671875" style="0" hidden="1" customWidth="1"/>
    <col min="14" max="16" width="9.140625" style="0" hidden="1" customWidth="1"/>
    <col min="17" max="17" width="0.2890625" style="0" hidden="1" customWidth="1"/>
    <col min="18" max="18" width="0.13671875" style="0" hidden="1" customWidth="1"/>
    <col min="19" max="19" width="16.140625" style="0" customWidth="1"/>
    <col min="20" max="20" width="13.8515625" style="0" customWidth="1"/>
    <col min="21" max="21" width="15.28125" style="0" customWidth="1"/>
    <col min="22" max="22" width="11.421875" style="0" customWidth="1"/>
    <col min="23" max="23" width="9.8515625" style="0" customWidth="1"/>
    <col min="24" max="24" width="13.8515625" style="0" hidden="1" customWidth="1"/>
    <col min="25" max="25" width="10.8515625" style="0" hidden="1" customWidth="1"/>
    <col min="26" max="26" width="13.57421875" style="0" hidden="1" customWidth="1"/>
    <col min="27" max="27" width="11.28125" style="0" hidden="1" customWidth="1"/>
    <col min="28" max="28" width="9.7109375" style="0" hidden="1" customWidth="1"/>
    <col min="29" max="29" width="11.421875" style="0" hidden="1" customWidth="1"/>
    <col min="30" max="30" width="11.28125" style="0" hidden="1" customWidth="1"/>
    <col min="31" max="31" width="11.00390625" style="0" hidden="1" customWidth="1"/>
    <col min="32" max="32" width="10.7109375" style="0" hidden="1" customWidth="1"/>
    <col min="33" max="33" width="0" style="0" hidden="1" customWidth="1"/>
    <col min="34" max="35" width="10.140625" style="0" bestFit="1" customWidth="1"/>
  </cols>
  <sheetData>
    <row r="1" spans="1:23" ht="18">
      <c r="A1" s="14" t="s">
        <v>193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16"/>
    </row>
    <row r="2" spans="1:23" ht="18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W2" s="18"/>
    </row>
    <row r="3" spans="1:23" ht="15.75">
      <c r="A3" s="173"/>
      <c r="B3" s="432" t="s">
        <v>53</v>
      </c>
      <c r="C3" s="432"/>
      <c r="D3" s="432"/>
      <c r="E3" s="432"/>
      <c r="F3" s="433"/>
      <c r="G3" s="174" t="s">
        <v>54</v>
      </c>
      <c r="H3" s="174"/>
      <c r="I3" s="174"/>
      <c r="J3" s="175"/>
      <c r="K3" s="174" t="s">
        <v>54</v>
      </c>
      <c r="L3" s="174"/>
      <c r="M3" s="174"/>
      <c r="N3" s="175"/>
      <c r="O3" s="434" t="s">
        <v>55</v>
      </c>
      <c r="P3" s="432"/>
      <c r="Q3" s="432"/>
      <c r="R3" s="432"/>
      <c r="S3" s="435" t="s">
        <v>194</v>
      </c>
      <c r="T3" s="436"/>
      <c r="U3" s="436"/>
      <c r="V3" s="436"/>
      <c r="W3" s="437"/>
    </row>
    <row r="4" spans="1:23" s="19" customFormat="1" ht="13.5" thickBot="1">
      <c r="A4" s="176"/>
      <c r="B4" s="438" t="s">
        <v>56</v>
      </c>
      <c r="C4" s="438"/>
      <c r="D4" s="438"/>
      <c r="E4" s="438"/>
      <c r="F4" s="439"/>
      <c r="G4" s="177" t="s">
        <v>57</v>
      </c>
      <c r="H4" s="177"/>
      <c r="I4" s="177"/>
      <c r="J4" s="178"/>
      <c r="K4" s="179" t="s">
        <v>58</v>
      </c>
      <c r="L4" s="177"/>
      <c r="M4" s="177"/>
      <c r="N4" s="178"/>
      <c r="O4" s="440" t="s">
        <v>59</v>
      </c>
      <c r="P4" s="438"/>
      <c r="Q4" s="438"/>
      <c r="R4" s="438"/>
      <c r="S4" s="441"/>
      <c r="T4" s="442"/>
      <c r="U4" s="442"/>
      <c r="V4" s="442"/>
      <c r="W4" s="443"/>
    </row>
    <row r="5" spans="1:23" s="19" customFormat="1" ht="12.75">
      <c r="A5" s="180"/>
      <c r="B5" s="181" t="s">
        <v>60</v>
      </c>
      <c r="C5" s="182" t="s">
        <v>61</v>
      </c>
      <c r="D5" s="183"/>
      <c r="E5" s="184" t="s">
        <v>62</v>
      </c>
      <c r="F5" s="185" t="s">
        <v>63</v>
      </c>
      <c r="G5" s="186" t="s">
        <v>64</v>
      </c>
      <c r="H5" s="187" t="s">
        <v>61</v>
      </c>
      <c r="I5" s="188"/>
      <c r="J5" s="189" t="s">
        <v>62</v>
      </c>
      <c r="K5" s="186" t="s">
        <v>64</v>
      </c>
      <c r="L5" s="187" t="s">
        <v>61</v>
      </c>
      <c r="M5" s="188"/>
      <c r="N5" s="189" t="s">
        <v>62</v>
      </c>
      <c r="O5" s="186" t="s">
        <v>64</v>
      </c>
      <c r="P5" s="187" t="s">
        <v>61</v>
      </c>
      <c r="Q5" s="188"/>
      <c r="R5" s="190" t="s">
        <v>62</v>
      </c>
      <c r="S5" s="191" t="s">
        <v>64</v>
      </c>
      <c r="T5" s="187" t="s">
        <v>65</v>
      </c>
      <c r="U5" s="188"/>
      <c r="V5" s="184" t="s">
        <v>62</v>
      </c>
      <c r="W5" s="184" t="s">
        <v>63</v>
      </c>
    </row>
    <row r="6" spans="1:23" s="19" customFormat="1" ht="12.75">
      <c r="A6" s="192" t="s">
        <v>66</v>
      </c>
      <c r="B6" s="181" t="s">
        <v>67</v>
      </c>
      <c r="C6" s="181" t="s">
        <v>68</v>
      </c>
      <c r="D6" s="181" t="s">
        <v>69</v>
      </c>
      <c r="E6" s="181" t="s">
        <v>70</v>
      </c>
      <c r="F6" s="185" t="s">
        <v>71</v>
      </c>
      <c r="G6" s="186" t="s">
        <v>67</v>
      </c>
      <c r="H6" s="181" t="s">
        <v>68</v>
      </c>
      <c r="I6" s="181" t="s">
        <v>69</v>
      </c>
      <c r="J6" s="193" t="s">
        <v>70</v>
      </c>
      <c r="K6" s="186" t="s">
        <v>67</v>
      </c>
      <c r="L6" s="181" t="s">
        <v>68</v>
      </c>
      <c r="M6" s="181" t="s">
        <v>69</v>
      </c>
      <c r="N6" s="193" t="s">
        <v>70</v>
      </c>
      <c r="O6" s="186" t="s">
        <v>67</v>
      </c>
      <c r="P6" s="181" t="s">
        <v>68</v>
      </c>
      <c r="Q6" s="181" t="s">
        <v>69</v>
      </c>
      <c r="R6" s="194" t="s">
        <v>70</v>
      </c>
      <c r="S6" s="191" t="s">
        <v>67</v>
      </c>
      <c r="T6" s="181" t="s">
        <v>68</v>
      </c>
      <c r="U6" s="181" t="s">
        <v>69</v>
      </c>
      <c r="V6" s="181" t="s">
        <v>70</v>
      </c>
      <c r="W6" s="184" t="s">
        <v>71</v>
      </c>
    </row>
    <row r="7" spans="1:23" s="19" customFormat="1" ht="13.5" thickBot="1">
      <c r="A7" s="180"/>
      <c r="B7" s="195" t="s">
        <v>72</v>
      </c>
      <c r="C7" s="195" t="s">
        <v>73</v>
      </c>
      <c r="D7" s="195" t="s">
        <v>74</v>
      </c>
      <c r="E7" s="195" t="s">
        <v>75</v>
      </c>
      <c r="F7" s="196" t="s">
        <v>76</v>
      </c>
      <c r="G7" s="197" t="s">
        <v>72</v>
      </c>
      <c r="H7" s="195" t="s">
        <v>73</v>
      </c>
      <c r="I7" s="195" t="s">
        <v>74</v>
      </c>
      <c r="J7" s="198" t="s">
        <v>75</v>
      </c>
      <c r="K7" s="197" t="s">
        <v>72</v>
      </c>
      <c r="L7" s="195" t="s">
        <v>73</v>
      </c>
      <c r="M7" s="195" t="s">
        <v>74</v>
      </c>
      <c r="N7" s="198" t="s">
        <v>75</v>
      </c>
      <c r="O7" s="197" t="s">
        <v>72</v>
      </c>
      <c r="P7" s="195" t="s">
        <v>73</v>
      </c>
      <c r="Q7" s="195" t="s">
        <v>74</v>
      </c>
      <c r="R7" s="199" t="s">
        <v>75</v>
      </c>
      <c r="S7" s="200" t="s">
        <v>77</v>
      </c>
      <c r="T7" s="201" t="s">
        <v>195</v>
      </c>
      <c r="U7" s="201" t="s">
        <v>196</v>
      </c>
      <c r="V7" s="201" t="s">
        <v>75</v>
      </c>
      <c r="W7" s="202" t="s">
        <v>78</v>
      </c>
    </row>
    <row r="8" spans="1:23" s="19" customFormat="1" ht="13.5" thickTop="1">
      <c r="A8" s="203"/>
      <c r="B8" s="20"/>
      <c r="C8" s="20"/>
      <c r="D8" s="20"/>
      <c r="E8" s="20"/>
      <c r="F8" s="21"/>
      <c r="G8" s="22"/>
      <c r="H8" s="22"/>
      <c r="I8" s="22"/>
      <c r="J8" s="21"/>
      <c r="K8" s="22"/>
      <c r="L8" s="22"/>
      <c r="M8" s="22"/>
      <c r="N8" s="21"/>
      <c r="O8" s="22"/>
      <c r="P8" s="22"/>
      <c r="Q8" s="22"/>
      <c r="R8" s="23"/>
      <c r="S8" s="204"/>
      <c r="T8" s="20"/>
      <c r="U8" s="20"/>
      <c r="V8" s="20"/>
      <c r="W8" s="20"/>
    </row>
    <row r="9" spans="1:23" ht="12.75">
      <c r="A9" s="205" t="s">
        <v>79</v>
      </c>
      <c r="B9" s="24"/>
      <c r="C9" s="25"/>
      <c r="D9" s="25"/>
      <c r="E9" s="25"/>
      <c r="F9" s="26"/>
      <c r="G9" s="27"/>
      <c r="H9" s="27"/>
      <c r="I9" s="27"/>
      <c r="J9" s="28"/>
      <c r="K9" s="27"/>
      <c r="L9" s="27"/>
      <c r="M9" s="27"/>
      <c r="N9" s="28"/>
      <c r="O9" s="27"/>
      <c r="P9" s="27"/>
      <c r="Q9" s="27"/>
      <c r="R9" s="29"/>
      <c r="S9" s="30">
        <v>627615</v>
      </c>
      <c r="T9" s="206">
        <v>238668</v>
      </c>
      <c r="U9" s="206">
        <v>388947</v>
      </c>
      <c r="V9" s="206">
        <v>854</v>
      </c>
      <c r="W9" s="86">
        <v>37953</v>
      </c>
    </row>
    <row r="10" spans="1:23" ht="12.75">
      <c r="A10" s="207" t="s">
        <v>80</v>
      </c>
      <c r="B10" s="31"/>
      <c r="C10" s="31"/>
      <c r="D10" s="31"/>
      <c r="E10" s="31"/>
      <c r="F10" s="26"/>
      <c r="G10" s="27"/>
      <c r="H10" s="27"/>
      <c r="I10" s="27"/>
      <c r="J10" s="28"/>
      <c r="K10" s="27"/>
      <c r="L10" s="27"/>
      <c r="M10" s="27"/>
      <c r="N10" s="28"/>
      <c r="O10" s="27"/>
      <c r="P10" s="27"/>
      <c r="Q10" s="27"/>
      <c r="R10" s="29"/>
      <c r="S10" s="32"/>
      <c r="T10" s="31"/>
      <c r="U10" s="31"/>
      <c r="V10" s="31"/>
      <c r="W10" s="31"/>
    </row>
    <row r="11" spans="1:23" ht="12.75">
      <c r="A11" s="208" t="s">
        <v>81</v>
      </c>
      <c r="B11" s="33">
        <v>98675</v>
      </c>
      <c r="C11" s="34">
        <v>1045</v>
      </c>
      <c r="D11" s="34">
        <v>97630</v>
      </c>
      <c r="E11" s="34">
        <v>415</v>
      </c>
      <c r="F11" s="35">
        <v>19604.41767068273</v>
      </c>
      <c r="G11" s="36">
        <v>410</v>
      </c>
      <c r="H11" s="37">
        <v>410</v>
      </c>
      <c r="I11" s="37"/>
      <c r="J11" s="38"/>
      <c r="K11" s="36">
        <v>0</v>
      </c>
      <c r="L11" s="37"/>
      <c r="M11" s="37"/>
      <c r="N11" s="38"/>
      <c r="O11" s="36">
        <v>-410</v>
      </c>
      <c r="P11" s="37">
        <v>-410</v>
      </c>
      <c r="Q11" s="37"/>
      <c r="R11" s="39"/>
      <c r="S11" s="40">
        <v>177552</v>
      </c>
      <c r="T11" s="209">
        <v>1922</v>
      </c>
      <c r="U11" s="209">
        <v>175630</v>
      </c>
      <c r="V11" s="209">
        <v>435</v>
      </c>
      <c r="W11" s="209">
        <v>33646</v>
      </c>
    </row>
    <row r="12" spans="1:23" ht="12.75">
      <c r="A12" s="210" t="s">
        <v>129</v>
      </c>
      <c r="B12" s="41"/>
      <c r="C12" s="42"/>
      <c r="D12" s="42"/>
      <c r="E12" s="42"/>
      <c r="F12" s="43"/>
      <c r="G12" s="44"/>
      <c r="H12" s="45"/>
      <c r="I12" s="45"/>
      <c r="J12" s="46"/>
      <c r="K12" s="44"/>
      <c r="L12" s="45"/>
      <c r="M12" s="45"/>
      <c r="N12" s="46"/>
      <c r="O12" s="44"/>
      <c r="P12" s="45"/>
      <c r="Q12" s="45"/>
      <c r="R12" s="47"/>
      <c r="S12" s="40">
        <v>284888</v>
      </c>
      <c r="T12" s="48">
        <v>156129</v>
      </c>
      <c r="U12" s="48">
        <v>128759</v>
      </c>
      <c r="V12" s="48">
        <v>273</v>
      </c>
      <c r="W12" s="209">
        <v>39304</v>
      </c>
    </row>
    <row r="13" spans="1:23" ht="12.75">
      <c r="A13" s="210" t="s">
        <v>130</v>
      </c>
      <c r="B13" s="41"/>
      <c r="C13" s="42"/>
      <c r="D13" s="42"/>
      <c r="E13" s="42"/>
      <c r="F13" s="43"/>
      <c r="G13" s="44">
        <v>0</v>
      </c>
      <c r="H13" s="45"/>
      <c r="I13" s="45"/>
      <c r="J13" s="46"/>
      <c r="K13" s="44">
        <v>0</v>
      </c>
      <c r="L13" s="45"/>
      <c r="M13" s="45"/>
      <c r="N13" s="46"/>
      <c r="O13" s="44">
        <v>0</v>
      </c>
      <c r="P13" s="45"/>
      <c r="Q13" s="45"/>
      <c r="R13" s="47"/>
      <c r="S13" s="40">
        <v>150625</v>
      </c>
      <c r="T13" s="48">
        <v>80131</v>
      </c>
      <c r="U13" s="48">
        <v>70494</v>
      </c>
      <c r="V13" s="48">
        <v>117</v>
      </c>
      <c r="W13" s="209">
        <v>50209</v>
      </c>
    </row>
    <row r="14" spans="1:23" ht="12.75">
      <c r="A14" s="210" t="s">
        <v>131</v>
      </c>
      <c r="B14" s="41"/>
      <c r="C14" s="42"/>
      <c r="D14" s="42"/>
      <c r="E14" s="42"/>
      <c r="F14" s="43"/>
      <c r="G14" s="44"/>
      <c r="H14" s="45"/>
      <c r="I14" s="45"/>
      <c r="J14" s="46"/>
      <c r="K14" s="44"/>
      <c r="L14" s="45"/>
      <c r="M14" s="45"/>
      <c r="N14" s="46"/>
      <c r="O14" s="44"/>
      <c r="P14" s="45"/>
      <c r="Q14" s="45"/>
      <c r="R14" s="47"/>
      <c r="S14" s="40">
        <v>12540</v>
      </c>
      <c r="T14" s="48">
        <v>0</v>
      </c>
      <c r="U14" s="48">
        <v>12540</v>
      </c>
      <c r="V14" s="48">
        <v>22</v>
      </c>
      <c r="W14" s="209">
        <v>47500</v>
      </c>
    </row>
    <row r="15" spans="1:23" s="19" customFormat="1" ht="13.5" thickBot="1">
      <c r="A15" s="210" t="s">
        <v>197</v>
      </c>
      <c r="B15" s="41"/>
      <c r="C15" s="42"/>
      <c r="D15" s="42"/>
      <c r="E15" s="42"/>
      <c r="F15" s="43"/>
      <c r="G15" s="44">
        <v>0</v>
      </c>
      <c r="H15" s="45"/>
      <c r="I15" s="45"/>
      <c r="J15" s="46"/>
      <c r="K15" s="44">
        <v>0</v>
      </c>
      <c r="L15" s="45"/>
      <c r="M15" s="45"/>
      <c r="N15" s="46"/>
      <c r="O15" s="44">
        <v>0</v>
      </c>
      <c r="P15" s="45"/>
      <c r="Q15" s="45"/>
      <c r="R15" s="47"/>
      <c r="S15" s="40">
        <v>2010</v>
      </c>
      <c r="T15" s="48">
        <v>486</v>
      </c>
      <c r="U15" s="48">
        <v>1524</v>
      </c>
      <c r="V15" s="48">
        <v>7</v>
      </c>
      <c r="W15" s="209">
        <v>18143</v>
      </c>
    </row>
    <row r="16" spans="1:23" ht="13.5" thickBot="1">
      <c r="A16" s="211" t="s">
        <v>82</v>
      </c>
      <c r="B16" s="49">
        <v>98675</v>
      </c>
      <c r="C16" s="49">
        <v>1045</v>
      </c>
      <c r="D16" s="49">
        <v>97630</v>
      </c>
      <c r="E16" s="49">
        <v>415</v>
      </c>
      <c r="F16" s="50">
        <v>19604.41767068273</v>
      </c>
      <c r="G16" s="51">
        <v>410</v>
      </c>
      <c r="H16" s="52">
        <v>410</v>
      </c>
      <c r="I16" s="52">
        <v>0</v>
      </c>
      <c r="J16" s="53">
        <v>0</v>
      </c>
      <c r="K16" s="51">
        <v>0</v>
      </c>
      <c r="L16" s="52">
        <v>0</v>
      </c>
      <c r="M16" s="52">
        <v>0</v>
      </c>
      <c r="N16" s="53">
        <v>0</v>
      </c>
      <c r="O16" s="51">
        <v>-410</v>
      </c>
      <c r="P16" s="52">
        <v>-410</v>
      </c>
      <c r="Q16" s="52">
        <v>0</v>
      </c>
      <c r="R16" s="54">
        <v>0</v>
      </c>
      <c r="S16" s="55">
        <v>627615</v>
      </c>
      <c r="T16" s="49">
        <v>238668</v>
      </c>
      <c r="U16" s="49">
        <v>388947</v>
      </c>
      <c r="V16" s="49">
        <v>854</v>
      </c>
      <c r="W16" s="49">
        <v>37953</v>
      </c>
    </row>
    <row r="17" spans="1:23" ht="12.75">
      <c r="A17" s="205" t="s">
        <v>83</v>
      </c>
      <c r="B17" s="31"/>
      <c r="C17" s="31"/>
      <c r="D17" s="31"/>
      <c r="E17" s="31"/>
      <c r="F17" s="26"/>
      <c r="G17" s="27"/>
      <c r="H17" s="27"/>
      <c r="I17" s="27"/>
      <c r="J17" s="28"/>
      <c r="K17" s="27"/>
      <c r="L17" s="27"/>
      <c r="M17" s="27"/>
      <c r="N17" s="28"/>
      <c r="O17" s="27"/>
      <c r="P17" s="27"/>
      <c r="Q17" s="27"/>
      <c r="R17" s="29"/>
      <c r="S17" s="30"/>
      <c r="T17" s="206"/>
      <c r="U17" s="206"/>
      <c r="V17" s="206"/>
      <c r="W17" s="86"/>
    </row>
    <row r="18" spans="1:23" ht="12.75">
      <c r="A18" s="212" t="s">
        <v>80</v>
      </c>
      <c r="B18" s="48"/>
      <c r="C18" s="48"/>
      <c r="D18" s="48"/>
      <c r="E18" s="48"/>
      <c r="F18" s="43"/>
      <c r="G18" s="56"/>
      <c r="H18" s="56"/>
      <c r="I18" s="56"/>
      <c r="J18" s="57"/>
      <c r="K18" s="56"/>
      <c r="L18" s="56"/>
      <c r="M18" s="56"/>
      <c r="N18" s="57"/>
      <c r="O18" s="56"/>
      <c r="P18" s="56"/>
      <c r="Q18" s="56"/>
      <c r="R18" s="58"/>
      <c r="S18" s="59"/>
      <c r="T18" s="48"/>
      <c r="U18" s="48"/>
      <c r="V18" s="48"/>
      <c r="W18" s="48"/>
    </row>
    <row r="19" spans="1:23" ht="13.5" thickBot="1">
      <c r="A19" s="213" t="s">
        <v>84</v>
      </c>
      <c r="B19" s="41">
        <v>141874</v>
      </c>
      <c r="C19" s="42">
        <v>1035</v>
      </c>
      <c r="D19" s="42">
        <v>140839</v>
      </c>
      <c r="E19" s="42">
        <v>674</v>
      </c>
      <c r="F19" s="43">
        <v>17413.328387734917</v>
      </c>
      <c r="G19" s="56">
        <v>0</v>
      </c>
      <c r="H19" s="45"/>
      <c r="I19" s="45"/>
      <c r="J19" s="46"/>
      <c r="K19" s="56">
        <v>0</v>
      </c>
      <c r="L19" s="45"/>
      <c r="M19" s="45"/>
      <c r="N19" s="46"/>
      <c r="O19" s="56">
        <v>0</v>
      </c>
      <c r="P19" s="45"/>
      <c r="Q19" s="45"/>
      <c r="R19" s="47"/>
      <c r="S19" s="60">
        <v>164790</v>
      </c>
      <c r="T19" s="48">
        <v>4365</v>
      </c>
      <c r="U19" s="48">
        <v>160425</v>
      </c>
      <c r="V19" s="48">
        <v>505</v>
      </c>
      <c r="W19" s="48">
        <v>26473</v>
      </c>
    </row>
    <row r="20" spans="1:23" ht="13.5" thickBot="1">
      <c r="A20" s="211" t="s">
        <v>85</v>
      </c>
      <c r="B20" s="49">
        <v>141874</v>
      </c>
      <c r="C20" s="49">
        <v>1035</v>
      </c>
      <c r="D20" s="49">
        <v>140839</v>
      </c>
      <c r="E20" s="49">
        <v>674</v>
      </c>
      <c r="F20" s="50">
        <v>17413.328387734917</v>
      </c>
      <c r="G20" s="51">
        <v>0</v>
      </c>
      <c r="H20" s="52">
        <v>0</v>
      </c>
      <c r="I20" s="52">
        <v>0</v>
      </c>
      <c r="J20" s="53">
        <v>0</v>
      </c>
      <c r="K20" s="51">
        <v>0</v>
      </c>
      <c r="L20" s="52">
        <v>0</v>
      </c>
      <c r="M20" s="52">
        <v>0</v>
      </c>
      <c r="N20" s="53">
        <v>0</v>
      </c>
      <c r="O20" s="51">
        <v>0</v>
      </c>
      <c r="P20" s="52">
        <v>0</v>
      </c>
      <c r="Q20" s="52">
        <v>0</v>
      </c>
      <c r="R20" s="54">
        <v>0</v>
      </c>
      <c r="S20" s="61">
        <v>164790</v>
      </c>
      <c r="T20" s="49">
        <v>4365</v>
      </c>
      <c r="U20" s="49">
        <v>160425</v>
      </c>
      <c r="V20" s="49">
        <v>505</v>
      </c>
      <c r="W20" s="49">
        <v>26473</v>
      </c>
    </row>
    <row r="21" spans="1:23" ht="13.5" customHeight="1" thickBot="1">
      <c r="A21" s="214" t="s">
        <v>86</v>
      </c>
      <c r="B21" s="62">
        <v>141874</v>
      </c>
      <c r="C21" s="62">
        <v>1035</v>
      </c>
      <c r="D21" s="62">
        <v>140839</v>
      </c>
      <c r="E21" s="62">
        <v>674</v>
      </c>
      <c r="F21" s="62">
        <v>17413.328387734917</v>
      </c>
      <c r="G21" s="63">
        <v>0</v>
      </c>
      <c r="H21" s="64">
        <v>0</v>
      </c>
      <c r="I21" s="64">
        <v>0</v>
      </c>
      <c r="J21" s="65">
        <v>0</v>
      </c>
      <c r="K21" s="63">
        <v>0</v>
      </c>
      <c r="L21" s="64">
        <v>0</v>
      </c>
      <c r="M21" s="64">
        <v>0</v>
      </c>
      <c r="N21" s="65">
        <v>0</v>
      </c>
      <c r="O21" s="63">
        <v>0</v>
      </c>
      <c r="P21" s="64">
        <v>0</v>
      </c>
      <c r="Q21" s="64">
        <v>0</v>
      </c>
      <c r="R21" s="66">
        <v>0</v>
      </c>
      <c r="S21" s="67">
        <v>164790</v>
      </c>
      <c r="T21" s="62">
        <v>4365</v>
      </c>
      <c r="U21" s="62">
        <v>160425</v>
      </c>
      <c r="V21" s="62">
        <v>505</v>
      </c>
      <c r="W21" s="62">
        <v>26473</v>
      </c>
    </row>
    <row r="22" spans="1:23" ht="13.5" thickBot="1">
      <c r="A22" s="215" t="s">
        <v>87</v>
      </c>
      <c r="B22" s="68">
        <v>240549</v>
      </c>
      <c r="C22" s="69">
        <v>2080</v>
      </c>
      <c r="D22" s="69">
        <v>238469</v>
      </c>
      <c r="E22" s="69">
        <v>1089</v>
      </c>
      <c r="F22" s="70">
        <v>18248.316498316497</v>
      </c>
      <c r="G22" s="71">
        <v>410</v>
      </c>
      <c r="H22" s="71">
        <v>410</v>
      </c>
      <c r="I22" s="71">
        <v>0</v>
      </c>
      <c r="J22" s="72">
        <v>0</v>
      </c>
      <c r="K22" s="71">
        <v>0</v>
      </c>
      <c r="L22" s="71">
        <v>0</v>
      </c>
      <c r="M22" s="71">
        <v>0</v>
      </c>
      <c r="N22" s="72">
        <v>0</v>
      </c>
      <c r="O22" s="71">
        <v>-410</v>
      </c>
      <c r="P22" s="71">
        <v>-410</v>
      </c>
      <c r="Q22" s="71">
        <v>0</v>
      </c>
      <c r="R22" s="73">
        <v>0</v>
      </c>
      <c r="S22" s="74">
        <v>792405</v>
      </c>
      <c r="T22" s="68">
        <v>243033</v>
      </c>
      <c r="U22" s="68">
        <v>549372</v>
      </c>
      <c r="V22" s="68">
        <v>1359</v>
      </c>
      <c r="W22" s="68">
        <v>33687</v>
      </c>
    </row>
    <row r="23" spans="1:23" s="75" customFormat="1" ht="12">
      <c r="A23" s="216"/>
      <c r="B23" s="31"/>
      <c r="C23" s="76"/>
      <c r="D23" s="76"/>
      <c r="E23" s="76"/>
      <c r="F23" s="26"/>
      <c r="G23" s="77"/>
      <c r="H23" s="77"/>
      <c r="I23" s="77"/>
      <c r="J23" s="26"/>
      <c r="K23" s="77"/>
      <c r="L23" s="77"/>
      <c r="M23" s="77"/>
      <c r="N23" s="26"/>
      <c r="O23" s="77"/>
      <c r="P23" s="77"/>
      <c r="Q23" s="77"/>
      <c r="R23" s="78"/>
      <c r="S23" s="32"/>
      <c r="T23" s="31"/>
      <c r="U23" s="31"/>
      <c r="V23" s="31"/>
      <c r="W23" s="31"/>
    </row>
    <row r="24" spans="1:23" ht="12.75">
      <c r="A24" s="217" t="s">
        <v>88</v>
      </c>
      <c r="B24" s="31"/>
      <c r="C24" s="76"/>
      <c r="D24" s="76"/>
      <c r="E24" s="76"/>
      <c r="F24" s="26"/>
      <c r="G24" s="77"/>
      <c r="H24" s="77"/>
      <c r="I24" s="77"/>
      <c r="J24" s="26"/>
      <c r="K24" s="77"/>
      <c r="L24" s="77"/>
      <c r="M24" s="77"/>
      <c r="N24" s="26"/>
      <c r="O24" s="77"/>
      <c r="P24" s="77"/>
      <c r="Q24" s="77"/>
      <c r="R24" s="78"/>
      <c r="S24" s="32"/>
      <c r="T24" s="25"/>
      <c r="U24" s="25"/>
      <c r="V24" s="25"/>
      <c r="W24" s="31"/>
    </row>
    <row r="25" spans="1:23" ht="12.75">
      <c r="A25" s="207" t="s">
        <v>80</v>
      </c>
      <c r="B25" s="31"/>
      <c r="C25" s="76"/>
      <c r="D25" s="76"/>
      <c r="E25" s="76"/>
      <c r="F25" s="26"/>
      <c r="G25" s="27"/>
      <c r="H25" s="27"/>
      <c r="I25" s="27"/>
      <c r="J25" s="28"/>
      <c r="K25" s="27"/>
      <c r="L25" s="27"/>
      <c r="M25" s="27"/>
      <c r="N25" s="28"/>
      <c r="O25" s="27"/>
      <c r="P25" s="27"/>
      <c r="Q25" s="27"/>
      <c r="R25" s="29"/>
      <c r="S25" s="32"/>
      <c r="T25" s="31"/>
      <c r="U25" s="31"/>
      <c r="V25" s="31"/>
      <c r="W25" s="31"/>
    </row>
    <row r="26" spans="1:23" ht="12.75">
      <c r="A26" s="218" t="s">
        <v>89</v>
      </c>
      <c r="B26" s="41">
        <v>11321661</v>
      </c>
      <c r="C26" s="42">
        <v>61361</v>
      </c>
      <c r="D26" s="42">
        <v>11260300</v>
      </c>
      <c r="E26" s="42">
        <v>85934</v>
      </c>
      <c r="F26" s="43">
        <v>10919.523510290845</v>
      </c>
      <c r="G26" s="56">
        <v>-410</v>
      </c>
      <c r="H26" s="45">
        <v>-410</v>
      </c>
      <c r="I26" s="45"/>
      <c r="J26" s="46"/>
      <c r="K26" s="56">
        <v>0</v>
      </c>
      <c r="L26" s="45"/>
      <c r="M26" s="45"/>
      <c r="N26" s="46"/>
      <c r="O26" s="56">
        <v>410</v>
      </c>
      <c r="P26" s="45">
        <v>410</v>
      </c>
      <c r="Q26" s="45"/>
      <c r="R26" s="47"/>
      <c r="S26" s="59">
        <v>27781</v>
      </c>
      <c r="T26" s="48">
        <v>1266</v>
      </c>
      <c r="U26" s="48">
        <v>26515</v>
      </c>
      <c r="V26" s="48">
        <v>83</v>
      </c>
      <c r="W26" s="48">
        <v>26621</v>
      </c>
    </row>
    <row r="27" spans="1:23" ht="12.75">
      <c r="A27" s="218" t="s">
        <v>90</v>
      </c>
      <c r="B27" s="41">
        <v>4001</v>
      </c>
      <c r="C27" s="42">
        <v>4001</v>
      </c>
      <c r="D27" s="42"/>
      <c r="E27" s="42"/>
      <c r="F27" s="43">
        <v>0</v>
      </c>
      <c r="G27" s="56">
        <v>0</v>
      </c>
      <c r="H27" s="45"/>
      <c r="I27" s="45"/>
      <c r="J27" s="46"/>
      <c r="K27" s="56">
        <v>0</v>
      </c>
      <c r="L27" s="45"/>
      <c r="M27" s="45"/>
      <c r="N27" s="46"/>
      <c r="O27" s="56">
        <v>0</v>
      </c>
      <c r="P27" s="45"/>
      <c r="Q27" s="45"/>
      <c r="R27" s="47"/>
      <c r="S27" s="40">
        <v>9728</v>
      </c>
      <c r="T27" s="48">
        <v>9728</v>
      </c>
      <c r="U27" s="48">
        <v>0</v>
      </c>
      <c r="V27" s="48">
        <v>0</v>
      </c>
      <c r="W27" s="48">
        <v>0</v>
      </c>
    </row>
    <row r="28" spans="1:23" ht="13.5" thickBot="1">
      <c r="A28" s="218" t="s">
        <v>91</v>
      </c>
      <c r="B28" s="41">
        <v>1986</v>
      </c>
      <c r="C28" s="42">
        <v>1986</v>
      </c>
      <c r="D28" s="42"/>
      <c r="E28" s="42"/>
      <c r="F28" s="43">
        <v>0</v>
      </c>
      <c r="G28" s="56">
        <v>0</v>
      </c>
      <c r="H28" s="45"/>
      <c r="I28" s="45"/>
      <c r="J28" s="46"/>
      <c r="K28" s="56">
        <v>0</v>
      </c>
      <c r="L28" s="45"/>
      <c r="M28" s="45"/>
      <c r="N28" s="46"/>
      <c r="O28" s="56">
        <v>0</v>
      </c>
      <c r="P28" s="45"/>
      <c r="Q28" s="45"/>
      <c r="R28" s="47"/>
      <c r="S28" s="40">
        <v>8770</v>
      </c>
      <c r="T28" s="48">
        <v>8770</v>
      </c>
      <c r="U28" s="48">
        <v>0</v>
      </c>
      <c r="V28" s="48">
        <v>0</v>
      </c>
      <c r="W28" s="48">
        <v>0</v>
      </c>
    </row>
    <row r="29" spans="1:23" ht="13.5" thickBot="1">
      <c r="A29" s="211" t="s">
        <v>92</v>
      </c>
      <c r="B29" s="49">
        <v>11327648</v>
      </c>
      <c r="C29" s="79">
        <v>67348</v>
      </c>
      <c r="D29" s="79">
        <v>11260300</v>
      </c>
      <c r="E29" s="79">
        <v>85934</v>
      </c>
      <c r="F29" s="50">
        <v>10919.523510290845</v>
      </c>
      <c r="G29" s="51">
        <v>-410</v>
      </c>
      <c r="H29" s="52">
        <v>-410</v>
      </c>
      <c r="I29" s="52">
        <v>0</v>
      </c>
      <c r="J29" s="53">
        <v>0</v>
      </c>
      <c r="K29" s="51">
        <v>0</v>
      </c>
      <c r="L29" s="52">
        <v>0</v>
      </c>
      <c r="M29" s="52">
        <v>0</v>
      </c>
      <c r="N29" s="53">
        <v>0</v>
      </c>
      <c r="O29" s="51">
        <v>410</v>
      </c>
      <c r="P29" s="52">
        <v>410</v>
      </c>
      <c r="Q29" s="52">
        <v>0</v>
      </c>
      <c r="R29" s="54">
        <v>0</v>
      </c>
      <c r="S29" s="55">
        <v>46279</v>
      </c>
      <c r="T29" s="49">
        <v>19764</v>
      </c>
      <c r="U29" s="49">
        <v>26515</v>
      </c>
      <c r="V29" s="49">
        <v>83</v>
      </c>
      <c r="W29" s="49">
        <v>26621</v>
      </c>
    </row>
    <row r="30" spans="1:23" ht="12.75">
      <c r="A30" s="219"/>
      <c r="B30" s="220"/>
      <c r="C30" s="220"/>
      <c r="D30" s="220"/>
      <c r="E30" s="220"/>
      <c r="F30" s="221"/>
      <c r="G30" s="222"/>
      <c r="H30" s="222"/>
      <c r="I30" s="222"/>
      <c r="J30" s="221"/>
      <c r="K30" s="222"/>
      <c r="L30" s="222"/>
      <c r="M30" s="222"/>
      <c r="N30" s="221"/>
      <c r="O30" s="222"/>
      <c r="P30" s="222"/>
      <c r="Q30" s="222"/>
      <c r="R30" s="223"/>
      <c r="S30" s="224"/>
      <c r="T30" s="220"/>
      <c r="U30" s="220"/>
      <c r="V30" s="220"/>
      <c r="W30" s="220"/>
    </row>
    <row r="31" spans="1:23" ht="15.75">
      <c r="A31" s="225" t="s">
        <v>93</v>
      </c>
      <c r="B31" s="226">
        <v>11568197</v>
      </c>
      <c r="C31" s="226">
        <v>69428</v>
      </c>
      <c r="D31" s="226">
        <v>11498769</v>
      </c>
      <c r="E31" s="226">
        <v>87023</v>
      </c>
      <c r="F31" s="227">
        <v>11011.23553543316</v>
      </c>
      <c r="G31" s="228">
        <v>0</v>
      </c>
      <c r="H31" s="228">
        <v>0</v>
      </c>
      <c r="I31" s="228">
        <v>0</v>
      </c>
      <c r="J31" s="227">
        <v>0</v>
      </c>
      <c r="K31" s="228">
        <v>0</v>
      </c>
      <c r="L31" s="228">
        <v>0</v>
      </c>
      <c r="M31" s="228">
        <v>0</v>
      </c>
      <c r="N31" s="227">
        <v>0</v>
      </c>
      <c r="O31" s="228">
        <v>0</v>
      </c>
      <c r="P31" s="228">
        <v>0</v>
      </c>
      <c r="Q31" s="228">
        <v>0</v>
      </c>
      <c r="R31" s="229">
        <v>0</v>
      </c>
      <c r="S31" s="230">
        <v>838684</v>
      </c>
      <c r="T31" s="226">
        <v>262797</v>
      </c>
      <c r="U31" s="226">
        <v>575887</v>
      </c>
      <c r="V31" s="226">
        <v>1442</v>
      </c>
      <c r="W31" s="226">
        <v>33281</v>
      </c>
    </row>
    <row r="32" spans="1:23" ht="13.5" thickBot="1">
      <c r="A32" s="231"/>
      <c r="B32" s="232"/>
      <c r="C32" s="232"/>
      <c r="D32" s="232"/>
      <c r="E32" s="232"/>
      <c r="F32" s="233"/>
      <c r="G32" s="234"/>
      <c r="H32" s="234"/>
      <c r="I32" s="234"/>
      <c r="J32" s="233"/>
      <c r="K32" s="234"/>
      <c r="L32" s="234"/>
      <c r="M32" s="234"/>
      <c r="N32" s="233"/>
      <c r="O32" s="234"/>
      <c r="P32" s="234"/>
      <c r="Q32" s="234"/>
      <c r="R32" s="235"/>
      <c r="S32" s="236"/>
      <c r="T32" s="232"/>
      <c r="U32" s="232"/>
      <c r="V32" s="232"/>
      <c r="W32" s="232"/>
    </row>
    <row r="33" spans="1:23" ht="12.75">
      <c r="A33" s="237"/>
      <c r="B33" s="80"/>
      <c r="C33" s="81"/>
      <c r="D33" s="81"/>
      <c r="E33" s="81"/>
      <c r="F33" s="82"/>
      <c r="G33" s="83"/>
      <c r="H33" s="83"/>
      <c r="I33" s="83"/>
      <c r="J33" s="82"/>
      <c r="K33" s="83"/>
      <c r="L33" s="83"/>
      <c r="M33" s="83"/>
      <c r="N33" s="82"/>
      <c r="O33" s="83"/>
      <c r="P33" s="83"/>
      <c r="Q33" s="83"/>
      <c r="R33" s="84"/>
      <c r="S33" s="85"/>
      <c r="T33" s="80"/>
      <c r="U33" s="80"/>
      <c r="V33" s="80"/>
      <c r="W33" s="80"/>
    </row>
    <row r="34" spans="1:23" ht="12.75">
      <c r="A34" s="238" t="s">
        <v>94</v>
      </c>
      <c r="B34" s="86"/>
      <c r="C34" s="87"/>
      <c r="D34" s="87"/>
      <c r="E34" s="87"/>
      <c r="F34" s="88"/>
      <c r="G34" s="89"/>
      <c r="H34" s="89"/>
      <c r="I34" s="89"/>
      <c r="J34" s="88"/>
      <c r="K34" s="89"/>
      <c r="L34" s="89"/>
      <c r="M34" s="89"/>
      <c r="N34" s="88"/>
      <c r="O34" s="89"/>
      <c r="P34" s="89"/>
      <c r="Q34" s="89"/>
      <c r="R34" s="90"/>
      <c r="S34" s="30">
        <v>57267802</v>
      </c>
      <c r="T34" s="410">
        <v>1066898</v>
      </c>
      <c r="U34" s="410">
        <v>56200904</v>
      </c>
      <c r="V34" s="410">
        <v>218997</v>
      </c>
      <c r="W34" s="411">
        <v>21386</v>
      </c>
    </row>
    <row r="35" spans="1:23" ht="12.75">
      <c r="A35" s="212" t="s">
        <v>65</v>
      </c>
      <c r="B35" s="48"/>
      <c r="C35" s="91"/>
      <c r="D35" s="91"/>
      <c r="E35" s="91"/>
      <c r="F35" s="43"/>
      <c r="G35" s="56"/>
      <c r="H35" s="56"/>
      <c r="I35" s="56"/>
      <c r="J35" s="57"/>
      <c r="K35" s="56"/>
      <c r="L35" s="56"/>
      <c r="M35" s="56"/>
      <c r="N35" s="57"/>
      <c r="O35" s="56"/>
      <c r="P35" s="56"/>
      <c r="Q35" s="56"/>
      <c r="R35" s="58"/>
      <c r="S35" s="59"/>
      <c r="T35" s="48"/>
      <c r="U35" s="48"/>
      <c r="V35" s="48"/>
      <c r="W35" s="118"/>
    </row>
    <row r="36" spans="1:23" ht="12.75">
      <c r="A36" s="239" t="s">
        <v>95</v>
      </c>
      <c r="B36" s="92"/>
      <c r="C36" s="93"/>
      <c r="D36" s="93"/>
      <c r="E36" s="93"/>
      <c r="F36" s="94"/>
      <c r="G36" s="95"/>
      <c r="H36" s="96"/>
      <c r="I36" s="96"/>
      <c r="J36" s="97"/>
      <c r="K36" s="95"/>
      <c r="L36" s="96"/>
      <c r="M36" s="96"/>
      <c r="N36" s="97"/>
      <c r="O36" s="95"/>
      <c r="P36" s="96"/>
      <c r="Q36" s="96"/>
      <c r="R36" s="98"/>
      <c r="S36" s="99">
        <v>761501</v>
      </c>
      <c r="T36" s="240">
        <v>379187</v>
      </c>
      <c r="U36" s="240">
        <v>382314</v>
      </c>
      <c r="V36" s="240">
        <v>1363</v>
      </c>
      <c r="W36" s="240">
        <v>23375</v>
      </c>
    </row>
    <row r="37" spans="1:23" ht="12.75">
      <c r="A37" s="241" t="s">
        <v>65</v>
      </c>
      <c r="B37" s="92"/>
      <c r="C37" s="93"/>
      <c r="D37" s="93"/>
      <c r="E37" s="93"/>
      <c r="F37" s="94"/>
      <c r="G37" s="95"/>
      <c r="H37" s="96"/>
      <c r="I37" s="96"/>
      <c r="J37" s="97"/>
      <c r="K37" s="95"/>
      <c r="L37" s="96"/>
      <c r="M37" s="96"/>
      <c r="N37" s="97"/>
      <c r="O37" s="95"/>
      <c r="P37" s="96"/>
      <c r="Q37" s="96"/>
      <c r="R37" s="98"/>
      <c r="S37" s="99"/>
      <c r="T37" s="240"/>
      <c r="U37" s="240"/>
      <c r="V37" s="240"/>
      <c r="W37" s="240"/>
    </row>
    <row r="38" spans="1:23" ht="24">
      <c r="A38" s="242" t="s">
        <v>198</v>
      </c>
      <c r="B38" s="41">
        <v>207354</v>
      </c>
      <c r="C38" s="42">
        <v>26856</v>
      </c>
      <c r="D38" s="42">
        <v>180498</v>
      </c>
      <c r="E38" s="42">
        <v>1105</v>
      </c>
      <c r="F38" s="43">
        <v>13612.217194570136</v>
      </c>
      <c r="G38" s="56">
        <v>0</v>
      </c>
      <c r="H38" s="45"/>
      <c r="I38" s="45"/>
      <c r="J38" s="46"/>
      <c r="K38" s="56">
        <v>0</v>
      </c>
      <c r="L38" s="45"/>
      <c r="M38" s="45"/>
      <c r="N38" s="46"/>
      <c r="O38" s="56">
        <v>0</v>
      </c>
      <c r="P38" s="45"/>
      <c r="Q38" s="45"/>
      <c r="R38" s="47"/>
      <c r="S38" s="59">
        <v>290249</v>
      </c>
      <c r="T38" s="48">
        <v>77407</v>
      </c>
      <c r="U38" s="48">
        <v>212842</v>
      </c>
      <c r="V38" s="48">
        <v>843</v>
      </c>
      <c r="W38" s="48">
        <v>21040</v>
      </c>
    </row>
    <row r="39" spans="1:23" ht="12.75">
      <c r="A39" s="243" t="s">
        <v>96</v>
      </c>
      <c r="B39" s="41"/>
      <c r="C39" s="42"/>
      <c r="D39" s="42"/>
      <c r="E39" s="42"/>
      <c r="F39" s="43"/>
      <c r="G39" s="56"/>
      <c r="H39" s="45"/>
      <c r="I39" s="45"/>
      <c r="J39" s="46"/>
      <c r="K39" s="56"/>
      <c r="L39" s="45"/>
      <c r="M39" s="45"/>
      <c r="N39" s="46"/>
      <c r="O39" s="56"/>
      <c r="P39" s="45"/>
      <c r="Q39" s="45"/>
      <c r="R39" s="47"/>
      <c r="S39" s="59">
        <v>454194</v>
      </c>
      <c r="T39" s="48">
        <v>289947</v>
      </c>
      <c r="U39" s="48">
        <v>164247</v>
      </c>
      <c r="V39" s="48">
        <v>513</v>
      </c>
      <c r="W39" s="48">
        <v>26681</v>
      </c>
    </row>
    <row r="40" spans="1:23" ht="13.5" customHeight="1">
      <c r="A40" s="243" t="s">
        <v>199</v>
      </c>
      <c r="B40" s="41"/>
      <c r="C40" s="42"/>
      <c r="D40" s="42"/>
      <c r="E40" s="42"/>
      <c r="F40" s="43"/>
      <c r="G40" s="56"/>
      <c r="H40" s="45"/>
      <c r="I40" s="45"/>
      <c r="J40" s="46"/>
      <c r="K40" s="56"/>
      <c r="L40" s="45"/>
      <c r="M40" s="45"/>
      <c r="N40" s="46"/>
      <c r="O40" s="56"/>
      <c r="P40" s="45"/>
      <c r="Q40" s="45"/>
      <c r="R40" s="47"/>
      <c r="S40" s="59">
        <v>1590</v>
      </c>
      <c r="T40" s="48">
        <v>1590</v>
      </c>
      <c r="U40" s="48">
        <v>0</v>
      </c>
      <c r="V40" s="48">
        <v>0</v>
      </c>
      <c r="W40" s="48">
        <v>0</v>
      </c>
    </row>
    <row r="41" spans="1:23" ht="13.5" customHeight="1">
      <c r="A41" s="218" t="s">
        <v>200</v>
      </c>
      <c r="B41" s="41"/>
      <c r="C41" s="42"/>
      <c r="D41" s="42"/>
      <c r="E41" s="42"/>
      <c r="F41" s="43"/>
      <c r="G41" s="56"/>
      <c r="H41" s="45"/>
      <c r="I41" s="45"/>
      <c r="J41" s="46"/>
      <c r="K41" s="56"/>
      <c r="L41" s="45"/>
      <c r="M41" s="45"/>
      <c r="N41" s="46"/>
      <c r="O41" s="56"/>
      <c r="P41" s="45"/>
      <c r="Q41" s="45"/>
      <c r="R41" s="47"/>
      <c r="S41" s="59">
        <v>215</v>
      </c>
      <c r="T41" s="48">
        <v>215</v>
      </c>
      <c r="U41" s="48">
        <v>0</v>
      </c>
      <c r="V41" s="48">
        <v>0</v>
      </c>
      <c r="W41" s="48">
        <v>0</v>
      </c>
    </row>
    <row r="42" spans="1:23" ht="12.75" customHeight="1">
      <c r="A42" s="218" t="s">
        <v>201</v>
      </c>
      <c r="B42" s="41"/>
      <c r="C42" s="42"/>
      <c r="D42" s="42"/>
      <c r="E42" s="42"/>
      <c r="F42" s="43"/>
      <c r="G42" s="56"/>
      <c r="H42" s="45"/>
      <c r="I42" s="45"/>
      <c r="J42" s="46"/>
      <c r="K42" s="56"/>
      <c r="L42" s="45"/>
      <c r="M42" s="45"/>
      <c r="N42" s="46"/>
      <c r="O42" s="56"/>
      <c r="P42" s="45"/>
      <c r="Q42" s="45"/>
      <c r="R42" s="47"/>
      <c r="S42" s="59">
        <v>2551</v>
      </c>
      <c r="T42" s="48">
        <v>383</v>
      </c>
      <c r="U42" s="48">
        <v>2168</v>
      </c>
      <c r="V42" s="48">
        <v>6</v>
      </c>
      <c r="W42" s="48">
        <v>30111</v>
      </c>
    </row>
    <row r="43" spans="1:23" ht="12.75">
      <c r="A43" s="218" t="s">
        <v>202</v>
      </c>
      <c r="B43" s="41">
        <v>2979</v>
      </c>
      <c r="C43" s="42">
        <v>1777</v>
      </c>
      <c r="D43" s="42">
        <v>1202</v>
      </c>
      <c r="E43" s="42">
        <v>0</v>
      </c>
      <c r="F43" s="43">
        <v>0</v>
      </c>
      <c r="G43" s="56">
        <v>0</v>
      </c>
      <c r="H43" s="45"/>
      <c r="I43" s="45"/>
      <c r="J43" s="46"/>
      <c r="K43" s="56">
        <v>0</v>
      </c>
      <c r="L43" s="45"/>
      <c r="M43" s="45"/>
      <c r="N43" s="46"/>
      <c r="O43" s="56">
        <v>0</v>
      </c>
      <c r="P43" s="45"/>
      <c r="Q43" s="45"/>
      <c r="R43" s="47"/>
      <c r="S43" s="59">
        <v>4871</v>
      </c>
      <c r="T43" s="48">
        <v>1948</v>
      </c>
      <c r="U43" s="48">
        <v>2923</v>
      </c>
      <c r="V43" s="48">
        <v>1</v>
      </c>
      <c r="W43" s="48">
        <v>0</v>
      </c>
    </row>
    <row r="44" spans="1:23" ht="12.75">
      <c r="A44" s="218" t="s">
        <v>203</v>
      </c>
      <c r="B44" s="41"/>
      <c r="C44" s="42"/>
      <c r="D44" s="42"/>
      <c r="E44" s="42"/>
      <c r="F44" s="43"/>
      <c r="G44" s="56"/>
      <c r="H44" s="45"/>
      <c r="I44" s="45"/>
      <c r="J44" s="46"/>
      <c r="K44" s="56"/>
      <c r="L44" s="45"/>
      <c r="M44" s="45"/>
      <c r="N44" s="46"/>
      <c r="O44" s="56"/>
      <c r="P44" s="45"/>
      <c r="Q44" s="45"/>
      <c r="R44" s="47"/>
      <c r="S44" s="59">
        <v>7060</v>
      </c>
      <c r="T44" s="48">
        <v>7060</v>
      </c>
      <c r="U44" s="48">
        <v>0</v>
      </c>
      <c r="V44" s="48">
        <v>0</v>
      </c>
      <c r="W44" s="48">
        <v>0</v>
      </c>
    </row>
    <row r="45" spans="1:23" ht="12.75">
      <c r="A45" s="218" t="s">
        <v>204</v>
      </c>
      <c r="B45" s="41"/>
      <c r="C45" s="42"/>
      <c r="D45" s="42"/>
      <c r="E45" s="42"/>
      <c r="F45" s="43"/>
      <c r="G45" s="56">
        <v>0</v>
      </c>
      <c r="H45" s="45"/>
      <c r="I45" s="45"/>
      <c r="J45" s="46"/>
      <c r="K45" s="56">
        <v>0</v>
      </c>
      <c r="L45" s="45"/>
      <c r="M45" s="45"/>
      <c r="N45" s="46"/>
      <c r="O45" s="56">
        <v>0</v>
      </c>
      <c r="P45" s="45"/>
      <c r="Q45" s="45"/>
      <c r="R45" s="47"/>
      <c r="S45" s="59">
        <v>475</v>
      </c>
      <c r="T45" s="48">
        <v>341</v>
      </c>
      <c r="U45" s="48">
        <v>134</v>
      </c>
      <c r="V45" s="48">
        <v>0</v>
      </c>
      <c r="W45" s="48">
        <v>0</v>
      </c>
    </row>
    <row r="46" spans="1:23" ht="12.75">
      <c r="A46" s="218" t="s">
        <v>205</v>
      </c>
      <c r="B46" s="41"/>
      <c r="C46" s="42"/>
      <c r="D46" s="42"/>
      <c r="E46" s="42"/>
      <c r="F46" s="43"/>
      <c r="G46" s="56"/>
      <c r="H46" s="45"/>
      <c r="I46" s="45"/>
      <c r="J46" s="46"/>
      <c r="K46" s="56"/>
      <c r="L46" s="45"/>
      <c r="M46" s="45"/>
      <c r="N46" s="46"/>
      <c r="O46" s="56"/>
      <c r="P46" s="45"/>
      <c r="Q46" s="45"/>
      <c r="R46" s="47"/>
      <c r="S46" s="59">
        <v>296</v>
      </c>
      <c r="T46" s="48">
        <v>296</v>
      </c>
      <c r="U46" s="48">
        <v>0</v>
      </c>
      <c r="V46" s="48">
        <v>0</v>
      </c>
      <c r="W46" s="48">
        <v>0</v>
      </c>
    </row>
    <row r="47" spans="1:23" ht="12.75">
      <c r="A47" s="239" t="s">
        <v>97</v>
      </c>
      <c r="B47" s="92"/>
      <c r="C47" s="93"/>
      <c r="D47" s="93"/>
      <c r="E47" s="93"/>
      <c r="F47" s="94"/>
      <c r="G47" s="95"/>
      <c r="H47" s="96"/>
      <c r="I47" s="96"/>
      <c r="J47" s="97"/>
      <c r="K47" s="95"/>
      <c r="L47" s="96"/>
      <c r="M47" s="96"/>
      <c r="N47" s="97"/>
      <c r="O47" s="95"/>
      <c r="P47" s="96"/>
      <c r="Q47" s="96"/>
      <c r="R47" s="98"/>
      <c r="S47" s="99">
        <v>55268360</v>
      </c>
      <c r="T47" s="240">
        <v>674904</v>
      </c>
      <c r="U47" s="240">
        <v>54593456</v>
      </c>
      <c r="V47" s="240">
        <v>213034</v>
      </c>
      <c r="W47" s="240">
        <v>21356</v>
      </c>
    </row>
    <row r="48" spans="1:23" ht="12.75">
      <c r="A48" s="241" t="s">
        <v>65</v>
      </c>
      <c r="B48" s="92"/>
      <c r="C48" s="93"/>
      <c r="D48" s="93"/>
      <c r="E48" s="93"/>
      <c r="F48" s="94"/>
      <c r="G48" s="95"/>
      <c r="H48" s="96"/>
      <c r="I48" s="96"/>
      <c r="J48" s="97"/>
      <c r="K48" s="95"/>
      <c r="L48" s="96"/>
      <c r="M48" s="96"/>
      <c r="N48" s="97"/>
      <c r="O48" s="95"/>
      <c r="P48" s="96"/>
      <c r="Q48" s="96"/>
      <c r="R48" s="98"/>
      <c r="S48" s="59"/>
      <c r="T48" s="240"/>
      <c r="U48" s="240"/>
      <c r="V48" s="240"/>
      <c r="W48" s="240"/>
    </row>
    <row r="49" spans="1:23" ht="12.75">
      <c r="A49" s="218" t="s">
        <v>98</v>
      </c>
      <c r="B49" s="41"/>
      <c r="C49" s="42"/>
      <c r="D49" s="42"/>
      <c r="E49" s="42"/>
      <c r="F49" s="43"/>
      <c r="G49" s="56"/>
      <c r="H49" s="45"/>
      <c r="I49" s="45"/>
      <c r="J49" s="46"/>
      <c r="K49" s="56"/>
      <c r="L49" s="45"/>
      <c r="M49" s="45"/>
      <c r="N49" s="46"/>
      <c r="O49" s="56"/>
      <c r="P49" s="45"/>
      <c r="Q49" s="45"/>
      <c r="R49" s="47"/>
      <c r="S49" s="59">
        <v>55162780</v>
      </c>
      <c r="T49" s="48">
        <v>569324</v>
      </c>
      <c r="U49" s="48">
        <v>54593456</v>
      </c>
      <c r="V49" s="48">
        <v>213034</v>
      </c>
      <c r="W49" s="48">
        <v>21356</v>
      </c>
    </row>
    <row r="50" spans="1:23" ht="12.75">
      <c r="A50" s="243" t="s">
        <v>132</v>
      </c>
      <c r="B50" s="41"/>
      <c r="C50" s="42"/>
      <c r="D50" s="42"/>
      <c r="E50" s="42"/>
      <c r="F50" s="43"/>
      <c r="G50" s="56"/>
      <c r="H50" s="45"/>
      <c r="I50" s="45"/>
      <c r="J50" s="46"/>
      <c r="K50" s="56"/>
      <c r="L50" s="45"/>
      <c r="M50" s="45"/>
      <c r="N50" s="46"/>
      <c r="O50" s="56"/>
      <c r="P50" s="45"/>
      <c r="Q50" s="45"/>
      <c r="R50" s="47"/>
      <c r="S50" s="59">
        <v>98033</v>
      </c>
      <c r="T50" s="91">
        <v>98033</v>
      </c>
      <c r="U50" s="91">
        <v>0</v>
      </c>
      <c r="V50" s="48">
        <v>0</v>
      </c>
      <c r="W50" s="48">
        <v>0</v>
      </c>
    </row>
    <row r="51" spans="1:23" ht="12.75">
      <c r="A51" s="218" t="s">
        <v>133</v>
      </c>
      <c r="B51" s="41"/>
      <c r="C51" s="42"/>
      <c r="D51" s="42"/>
      <c r="E51" s="42"/>
      <c r="F51" s="43"/>
      <c r="G51" s="56"/>
      <c r="H51" s="45"/>
      <c r="I51" s="45"/>
      <c r="J51" s="46"/>
      <c r="K51" s="56"/>
      <c r="L51" s="45"/>
      <c r="M51" s="45"/>
      <c r="N51" s="46"/>
      <c r="O51" s="56"/>
      <c r="P51" s="45"/>
      <c r="Q51" s="45"/>
      <c r="R51" s="47"/>
      <c r="S51" s="59">
        <v>15</v>
      </c>
      <c r="T51" s="91">
        <v>15</v>
      </c>
      <c r="U51" s="91">
        <v>0</v>
      </c>
      <c r="V51" s="48">
        <v>0</v>
      </c>
      <c r="W51" s="48">
        <v>0</v>
      </c>
    </row>
    <row r="52" spans="1:23" ht="12.75">
      <c r="A52" s="243" t="s">
        <v>134</v>
      </c>
      <c r="B52" s="41"/>
      <c r="C52" s="42"/>
      <c r="D52" s="42"/>
      <c r="E52" s="42"/>
      <c r="F52" s="43"/>
      <c r="G52" s="56"/>
      <c r="H52" s="45"/>
      <c r="I52" s="45"/>
      <c r="J52" s="46"/>
      <c r="K52" s="56"/>
      <c r="L52" s="45"/>
      <c r="M52" s="45"/>
      <c r="N52" s="46"/>
      <c r="O52" s="56"/>
      <c r="P52" s="45"/>
      <c r="Q52" s="45"/>
      <c r="R52" s="47"/>
      <c r="S52" s="59">
        <v>7532</v>
      </c>
      <c r="T52" s="91">
        <v>7532</v>
      </c>
      <c r="U52" s="91">
        <v>0</v>
      </c>
      <c r="V52" s="48">
        <v>0</v>
      </c>
      <c r="W52" s="48">
        <v>0</v>
      </c>
    </row>
    <row r="53" spans="1:23" ht="13.5" thickBot="1">
      <c r="A53" s="244" t="s">
        <v>99</v>
      </c>
      <c r="B53" s="92"/>
      <c r="C53" s="93"/>
      <c r="D53" s="93"/>
      <c r="E53" s="93"/>
      <c r="F53" s="94"/>
      <c r="G53" s="95"/>
      <c r="H53" s="96"/>
      <c r="I53" s="96"/>
      <c r="J53" s="97"/>
      <c r="K53" s="95"/>
      <c r="L53" s="96"/>
      <c r="M53" s="96"/>
      <c r="N53" s="97"/>
      <c r="O53" s="95"/>
      <c r="P53" s="96"/>
      <c r="Q53" s="96"/>
      <c r="R53" s="98"/>
      <c r="S53" s="99">
        <v>1237941</v>
      </c>
      <c r="T53" s="240">
        <v>12807</v>
      </c>
      <c r="U53" s="240">
        <v>1225134</v>
      </c>
      <c r="V53" s="240">
        <v>4600</v>
      </c>
      <c r="W53" s="240">
        <v>22194</v>
      </c>
    </row>
    <row r="54" spans="1:23" s="100" customFormat="1" ht="15">
      <c r="A54" s="219"/>
      <c r="B54" s="220"/>
      <c r="C54" s="220"/>
      <c r="D54" s="220"/>
      <c r="E54" s="220"/>
      <c r="F54" s="221"/>
      <c r="G54" s="222"/>
      <c r="H54" s="222"/>
      <c r="I54" s="222"/>
      <c r="J54" s="221"/>
      <c r="K54" s="222"/>
      <c r="L54" s="222"/>
      <c r="M54" s="222"/>
      <c r="N54" s="221"/>
      <c r="O54" s="222"/>
      <c r="P54" s="222"/>
      <c r="Q54" s="222"/>
      <c r="R54" s="223"/>
      <c r="S54" s="224"/>
      <c r="T54" s="220"/>
      <c r="U54" s="220"/>
      <c r="V54" s="220"/>
      <c r="W54" s="220"/>
    </row>
    <row r="55" spans="1:23" ht="15.75">
      <c r="A55" s="225" t="s">
        <v>100</v>
      </c>
      <c r="B55" s="226">
        <v>210333</v>
      </c>
      <c r="C55" s="226">
        <v>28633</v>
      </c>
      <c r="D55" s="226">
        <v>181700</v>
      </c>
      <c r="E55" s="226">
        <v>1105</v>
      </c>
      <c r="F55" s="227">
        <v>13702.86576168929</v>
      </c>
      <c r="G55" s="228">
        <v>0</v>
      </c>
      <c r="H55" s="228">
        <v>0</v>
      </c>
      <c r="I55" s="228">
        <v>0</v>
      </c>
      <c r="J55" s="227">
        <v>0</v>
      </c>
      <c r="K55" s="228">
        <v>0</v>
      </c>
      <c r="L55" s="228">
        <v>0</v>
      </c>
      <c r="M55" s="228">
        <v>0</v>
      </c>
      <c r="N55" s="227">
        <v>0</v>
      </c>
      <c r="O55" s="228">
        <v>0</v>
      </c>
      <c r="P55" s="228">
        <v>0</v>
      </c>
      <c r="Q55" s="228">
        <v>0</v>
      </c>
      <c r="R55" s="229">
        <v>0</v>
      </c>
      <c r="S55" s="230">
        <v>57267802</v>
      </c>
      <c r="T55" s="226">
        <v>1066898</v>
      </c>
      <c r="U55" s="226">
        <v>56200904</v>
      </c>
      <c r="V55" s="226">
        <v>218997</v>
      </c>
      <c r="W55" s="226">
        <v>21386</v>
      </c>
    </row>
    <row r="56" spans="1:23" ht="13.5" thickBot="1">
      <c r="A56" s="231"/>
      <c r="B56" s="232"/>
      <c r="C56" s="232"/>
      <c r="D56" s="232"/>
      <c r="E56" s="232"/>
      <c r="F56" s="233"/>
      <c r="G56" s="234"/>
      <c r="H56" s="234"/>
      <c r="I56" s="234"/>
      <c r="J56" s="233"/>
      <c r="K56" s="234"/>
      <c r="L56" s="234"/>
      <c r="M56" s="234"/>
      <c r="N56" s="233"/>
      <c r="O56" s="234"/>
      <c r="P56" s="234"/>
      <c r="Q56" s="234"/>
      <c r="R56" s="235"/>
      <c r="S56" s="236"/>
      <c r="T56" s="232"/>
      <c r="U56" s="232"/>
      <c r="V56" s="232"/>
      <c r="W56" s="232"/>
    </row>
    <row r="57" spans="1:23" ht="17.25" customHeight="1">
      <c r="A57" s="245"/>
      <c r="B57" s="246"/>
      <c r="C57" s="246"/>
      <c r="D57" s="246"/>
      <c r="E57" s="246"/>
      <c r="F57" s="247"/>
      <c r="G57" s="248"/>
      <c r="H57" s="248"/>
      <c r="I57" s="248"/>
      <c r="J57" s="247"/>
      <c r="K57" s="248"/>
      <c r="L57" s="248"/>
      <c r="M57" s="248"/>
      <c r="N57" s="247"/>
      <c r="O57" s="248"/>
      <c r="P57" s="248"/>
      <c r="Q57" s="248"/>
      <c r="R57" s="249"/>
      <c r="S57" s="250"/>
      <c r="T57" s="246"/>
      <c r="U57" s="246"/>
      <c r="V57" s="246"/>
      <c r="W57" s="246"/>
    </row>
    <row r="58" spans="1:23" ht="15.75">
      <c r="A58" s="225" t="s">
        <v>101</v>
      </c>
      <c r="B58" s="226">
        <v>11778530</v>
      </c>
      <c r="C58" s="226">
        <v>98061</v>
      </c>
      <c r="D58" s="226">
        <v>11680469</v>
      </c>
      <c r="E58" s="226">
        <v>88128</v>
      </c>
      <c r="F58" s="227">
        <v>11044.984757020091</v>
      </c>
      <c r="G58" s="228">
        <v>0</v>
      </c>
      <c r="H58" s="228">
        <v>0</v>
      </c>
      <c r="I58" s="228">
        <v>0</v>
      </c>
      <c r="J58" s="227">
        <v>0</v>
      </c>
      <c r="K58" s="228">
        <v>0</v>
      </c>
      <c r="L58" s="228">
        <v>0</v>
      </c>
      <c r="M58" s="228">
        <v>0</v>
      </c>
      <c r="N58" s="227">
        <v>0</v>
      </c>
      <c r="O58" s="228">
        <v>0</v>
      </c>
      <c r="P58" s="228">
        <v>0</v>
      </c>
      <c r="Q58" s="228">
        <v>0</v>
      </c>
      <c r="R58" s="229">
        <v>0</v>
      </c>
      <c r="S58" s="230">
        <v>58106486</v>
      </c>
      <c r="T58" s="226">
        <v>1329695</v>
      </c>
      <c r="U58" s="226">
        <v>56776791</v>
      </c>
      <c r="V58" s="226">
        <v>220439</v>
      </c>
      <c r="W58" s="251">
        <v>21464</v>
      </c>
    </row>
    <row r="59" spans="1:23" ht="12.75">
      <c r="A59" s="252"/>
      <c r="B59" s="253"/>
      <c r="C59" s="253"/>
      <c r="D59" s="253"/>
      <c r="E59" s="253"/>
      <c r="F59" s="254"/>
      <c r="G59" s="255"/>
      <c r="H59" s="255"/>
      <c r="I59" s="255"/>
      <c r="J59" s="254"/>
      <c r="K59" s="255"/>
      <c r="L59" s="255"/>
      <c r="M59" s="255"/>
      <c r="N59" s="254"/>
      <c r="O59" s="255"/>
      <c r="P59" s="255"/>
      <c r="Q59" s="255"/>
      <c r="R59" s="256"/>
      <c r="S59" s="257"/>
      <c r="T59" s="253"/>
      <c r="U59" s="253"/>
      <c r="V59" s="253"/>
      <c r="W59" s="253"/>
    </row>
    <row r="61" ht="12.75">
      <c r="U61" s="101"/>
    </row>
    <row r="62" ht="12" customHeight="1">
      <c r="S62" s="101"/>
    </row>
    <row r="63" spans="19:33" ht="12.75" customHeight="1">
      <c r="S63" s="412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</sheetData>
  <sheetProtection/>
  <mergeCells count="6">
    <mergeCell ref="B3:F3"/>
    <mergeCell ref="O3:R3"/>
    <mergeCell ref="S3:W3"/>
    <mergeCell ref="B4:F4"/>
    <mergeCell ref="O4:R4"/>
    <mergeCell ref="S4:W4"/>
  </mergeCells>
  <printOptions horizontalCentered="1"/>
  <pageMargins left="0.68" right="0.56" top="0.984251968503937" bottom="0.5905511811023623" header="0.5118110236220472" footer="0.5118110236220472"/>
  <pageSetup fitToHeight="1" fitToWidth="1" horizontalDpi="600" verticalDpi="600" orientation="portrait" paperSize="9" scale="71" r:id="rId1"/>
  <headerFooter alignWithMargins="0">
    <oddHeader>&amp;R&amp;"Arial,Kurzíva"Kapitola A.&amp;"Arial,Obyčejné"
&amp;"Arial,Tučné"Tabulka č.4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zoomScale="90" zoomScaleNormal="90" zoomScalePageLayoutView="0" workbookViewId="0" topLeftCell="A1">
      <selection activeCell="I29" sqref="I29"/>
    </sheetView>
  </sheetViews>
  <sheetFormatPr defaultColWidth="9.140625" defaultRowHeight="12.75"/>
  <cols>
    <col min="1" max="1" width="39.57421875" style="120" customWidth="1"/>
    <col min="2" max="2" width="11.421875" style="120" bestFit="1" customWidth="1"/>
    <col min="3" max="3" width="10.57421875" style="120" bestFit="1" customWidth="1"/>
    <col min="4" max="4" width="8.421875" style="120" bestFit="1" customWidth="1"/>
    <col min="5" max="5" width="10.28125" style="120" bestFit="1" customWidth="1"/>
    <col min="6" max="6" width="9.28125" style="120" bestFit="1" customWidth="1"/>
    <col min="7" max="7" width="10.421875" style="120" bestFit="1" customWidth="1"/>
    <col min="8" max="8" width="8.421875" style="120" bestFit="1" customWidth="1"/>
    <col min="9" max="9" width="8.8515625" style="120" bestFit="1" customWidth="1"/>
    <col min="10" max="10" width="9.00390625" style="120" bestFit="1" customWidth="1"/>
    <col min="11" max="16384" width="9.140625" style="120" customWidth="1"/>
  </cols>
  <sheetData>
    <row r="1" ht="15.75">
      <c r="A1" s="119" t="s">
        <v>153</v>
      </c>
    </row>
    <row r="2" ht="12.75">
      <c r="A2" s="120" t="s">
        <v>154</v>
      </c>
    </row>
    <row r="3" ht="12.75">
      <c r="A3" s="120" t="s">
        <v>155</v>
      </c>
    </row>
    <row r="4" spans="1:13" ht="12.75">
      <c r="A4" s="121"/>
      <c r="B4" s="122" t="s">
        <v>156</v>
      </c>
      <c r="C4" s="122" t="s">
        <v>157</v>
      </c>
      <c r="D4" s="122" t="s">
        <v>158</v>
      </c>
      <c r="E4" s="122" t="s">
        <v>159</v>
      </c>
      <c r="F4" s="122" t="s">
        <v>160</v>
      </c>
      <c r="G4" s="122" t="s">
        <v>161</v>
      </c>
      <c r="H4" s="122" t="s">
        <v>162</v>
      </c>
      <c r="I4" s="122" t="s">
        <v>163</v>
      </c>
      <c r="J4" s="122" t="s">
        <v>164</v>
      </c>
      <c r="K4" s="122" t="s">
        <v>165</v>
      </c>
      <c r="L4" s="122" t="s">
        <v>166</v>
      </c>
      <c r="M4" s="122" t="s">
        <v>326</v>
      </c>
    </row>
    <row r="5" spans="1:13" ht="12.75">
      <c r="A5" s="123" t="s">
        <v>167</v>
      </c>
      <c r="B5" s="124">
        <v>52.9</v>
      </c>
      <c r="C5" s="124">
        <v>58.3</v>
      </c>
      <c r="D5" s="124">
        <f>57.171+1.422</f>
        <v>58.592999999999996</v>
      </c>
      <c r="E5" s="124">
        <f>65.156+1.25</f>
        <v>66.406</v>
      </c>
      <c r="F5" s="124">
        <f>66.487+1.25</f>
        <v>67.737</v>
      </c>
      <c r="G5" s="124">
        <f>70.379+1.251</f>
        <v>71.63000000000001</v>
      </c>
      <c r="H5" s="124">
        <f>74.528+1.042</f>
        <v>75.57000000000001</v>
      </c>
      <c r="I5" s="124">
        <f>75.263+2.371+0.759-0.02-0.381</f>
        <v>77.992</v>
      </c>
      <c r="J5" s="124">
        <f>77.4+2.4</f>
        <v>79.80000000000001</v>
      </c>
      <c r="K5" s="124">
        <v>84.4</v>
      </c>
      <c r="L5" s="124">
        <v>83.5</v>
      </c>
      <c r="M5" s="124">
        <f>80.5+2.3</f>
        <v>82.8</v>
      </c>
    </row>
    <row r="6" spans="1:13" ht="12.75">
      <c r="A6" s="123" t="s">
        <v>168</v>
      </c>
      <c r="B6" s="124">
        <v>10.642</v>
      </c>
      <c r="C6" s="124">
        <v>11.581</v>
      </c>
      <c r="D6" s="124">
        <v>13.716</v>
      </c>
      <c r="E6" s="124">
        <v>15.222</v>
      </c>
      <c r="F6" s="124">
        <v>17.974</v>
      </c>
      <c r="G6" s="124">
        <v>20.134</v>
      </c>
      <c r="H6" s="124">
        <v>22.213</v>
      </c>
      <c r="I6" s="124">
        <f>25.769-2.193</f>
        <v>23.575999999999997</v>
      </c>
      <c r="J6" s="124">
        <v>24.1</v>
      </c>
      <c r="K6" s="124">
        <v>24.6</v>
      </c>
      <c r="L6" s="124">
        <v>23.4</v>
      </c>
      <c r="M6" s="124">
        <v>22.4</v>
      </c>
    </row>
    <row r="7" spans="1:13" ht="12.75">
      <c r="A7" s="123" t="s">
        <v>169</v>
      </c>
      <c r="B7" s="124">
        <v>3.937</v>
      </c>
      <c r="C7" s="124">
        <v>4.014</v>
      </c>
      <c r="D7" s="124">
        <v>4.01</v>
      </c>
      <c r="E7" s="124">
        <v>4.982</v>
      </c>
      <c r="F7" s="124">
        <v>4.688</v>
      </c>
      <c r="G7" s="124">
        <v>5.478</v>
      </c>
      <c r="H7" s="124">
        <v>6.766</v>
      </c>
      <c r="I7" s="124">
        <f>9.766-1.728</f>
        <v>8.038</v>
      </c>
      <c r="J7" s="124">
        <f>9.7-1.5</f>
        <v>8.2</v>
      </c>
      <c r="K7" s="124">
        <f>14.5-5.6</f>
        <v>8.9</v>
      </c>
      <c r="L7" s="124">
        <f>12.1-3.2</f>
        <v>8.899999999999999</v>
      </c>
      <c r="M7" s="393">
        <f>13.4-4.8</f>
        <v>8.600000000000001</v>
      </c>
    </row>
    <row r="8" spans="1:13" ht="12.75">
      <c r="A8" s="123" t="s">
        <v>185</v>
      </c>
      <c r="B8" s="124">
        <f>+B11-B5-B6-B7-B10</f>
        <v>3.3209999999999993</v>
      </c>
      <c r="C8" s="124">
        <f>+C11-C5-C6-C7-C10</f>
        <v>6.605000000000003</v>
      </c>
      <c r="D8" s="124">
        <f>+D11-D5-D6-D7-D10</f>
        <v>4.881000000000007</v>
      </c>
      <c r="E8" s="124">
        <f>+E11-E5-E6-E7-E10</f>
        <v>3.4899999999999887</v>
      </c>
      <c r="F8" s="124">
        <f aca="true" t="shared" si="0" ref="F8:K8">+F11-F5-F6-F7-F10-F9</f>
        <v>3.4910000000000054</v>
      </c>
      <c r="G8" s="124">
        <f t="shared" si="0"/>
        <v>3.581999999999993</v>
      </c>
      <c r="H8" s="124">
        <f t="shared" si="0"/>
        <v>3.4899999999999975</v>
      </c>
      <c r="I8" s="124">
        <f t="shared" si="0"/>
        <v>4.038000000000001</v>
      </c>
      <c r="J8" s="124">
        <f t="shared" si="0"/>
        <v>4.210626999999991</v>
      </c>
      <c r="K8" s="124">
        <f t="shared" si="0"/>
        <v>4.143000000000006</v>
      </c>
      <c r="L8" s="124">
        <f>+L11-L5-L6-L7-L10-L9</f>
        <v>4.266000000000005</v>
      </c>
      <c r="M8" s="124">
        <f>+M11-M5-M6-M7-M10-M9</f>
        <v>4.459999999999997</v>
      </c>
    </row>
    <row r="9" spans="1:13" ht="12.75">
      <c r="A9" s="150" t="s">
        <v>170</v>
      </c>
      <c r="B9" s="126"/>
      <c r="C9" s="126"/>
      <c r="D9" s="126"/>
      <c r="E9" s="126"/>
      <c r="F9" s="125">
        <v>0.11</v>
      </c>
      <c r="G9" s="125">
        <v>0.094</v>
      </c>
      <c r="H9" s="125">
        <v>0.429</v>
      </c>
      <c r="I9" s="126">
        <v>1.5</v>
      </c>
      <c r="J9" s="126">
        <v>2.3</v>
      </c>
      <c r="K9" s="126">
        <f>1.8+0.002</f>
        <v>1.802</v>
      </c>
      <c r="L9" s="126">
        <f>3.1+0.012</f>
        <v>3.112</v>
      </c>
      <c r="M9" s="126">
        <v>2.8</v>
      </c>
    </row>
    <row r="10" spans="1:13" ht="12.75">
      <c r="A10" s="150" t="s">
        <v>171</v>
      </c>
      <c r="B10" s="149"/>
      <c r="C10" s="126"/>
      <c r="D10" s="126"/>
      <c r="E10" s="149"/>
      <c r="F10" s="149"/>
      <c r="G10" s="125">
        <v>0.282</v>
      </c>
      <c r="H10" s="149">
        <v>0.432</v>
      </c>
      <c r="I10" s="149">
        <v>6.556</v>
      </c>
      <c r="J10" s="125">
        <f>0.60061-0.011237</f>
        <v>0.5893729999999999</v>
      </c>
      <c r="K10" s="126">
        <f>10.436+0.019</f>
        <v>10.455</v>
      </c>
      <c r="L10" s="125">
        <f>2.003+0.019</f>
        <v>2.0220000000000002</v>
      </c>
      <c r="M10" s="397">
        <v>6.04</v>
      </c>
    </row>
    <row r="11" spans="1:13" ht="21.75" customHeight="1">
      <c r="A11" s="123" t="s">
        <v>172</v>
      </c>
      <c r="B11" s="124">
        <v>70.8</v>
      </c>
      <c r="C11" s="128">
        <v>80.5</v>
      </c>
      <c r="D11" s="127">
        <v>81.2</v>
      </c>
      <c r="E11" s="127">
        <v>90.1</v>
      </c>
      <c r="F11" s="124">
        <v>94</v>
      </c>
      <c r="G11" s="124">
        <v>101.2</v>
      </c>
      <c r="H11" s="124">
        <v>108.9</v>
      </c>
      <c r="I11" s="124">
        <v>121.7</v>
      </c>
      <c r="J11" s="124">
        <v>119.2</v>
      </c>
      <c r="K11" s="124">
        <v>134.3</v>
      </c>
      <c r="L11" s="124">
        <v>125.2</v>
      </c>
      <c r="M11" s="124">
        <v>127.1</v>
      </c>
    </row>
    <row r="14" ht="12.75">
      <c r="L14" s="129"/>
    </row>
    <row r="17" s="131" customFormat="1" ht="12.75">
      <c r="A17" s="130" t="s">
        <v>173</v>
      </c>
    </row>
    <row r="18" spans="1:13" s="131" customFormat="1" ht="12.75">
      <c r="A18" s="132"/>
      <c r="B18" s="122" t="s">
        <v>156</v>
      </c>
      <c r="C18" s="122" t="s">
        <v>157</v>
      </c>
      <c r="D18" s="122" t="s">
        <v>158</v>
      </c>
      <c r="E18" s="122" t="s">
        <v>159</v>
      </c>
      <c r="F18" s="122" t="s">
        <v>160</v>
      </c>
      <c r="G18" s="122" t="s">
        <v>161</v>
      </c>
      <c r="H18" s="122" t="s">
        <v>162</v>
      </c>
      <c r="I18" s="122" t="s">
        <v>163</v>
      </c>
      <c r="J18" s="122" t="s">
        <v>164</v>
      </c>
      <c r="K18" s="122" t="s">
        <v>165</v>
      </c>
      <c r="L18" s="122" t="s">
        <v>166</v>
      </c>
      <c r="M18" s="122" t="s">
        <v>326</v>
      </c>
    </row>
    <row r="19" spans="1:14" s="131" customFormat="1" ht="12.75">
      <c r="A19" s="132" t="s">
        <v>174</v>
      </c>
      <c r="B19" s="133">
        <v>13336</v>
      </c>
      <c r="C19" s="133">
        <v>15005</v>
      </c>
      <c r="D19" s="133">
        <v>16319</v>
      </c>
      <c r="E19" s="133">
        <v>18225</v>
      </c>
      <c r="F19" s="134">
        <v>19480</v>
      </c>
      <c r="G19" s="134">
        <v>20740</v>
      </c>
      <c r="H19" s="134">
        <v>21915</v>
      </c>
      <c r="I19" s="134">
        <v>23048</v>
      </c>
      <c r="J19" s="134">
        <v>23777</v>
      </c>
      <c r="K19" s="134">
        <v>25053</v>
      </c>
      <c r="L19" s="134">
        <v>24178</v>
      </c>
      <c r="M19" s="394">
        <v>25024.23</v>
      </c>
      <c r="N19" s="131" t="s">
        <v>361</v>
      </c>
    </row>
    <row r="20" spans="1:14" s="131" customFormat="1" ht="12.75">
      <c r="A20" s="132" t="s">
        <v>175</v>
      </c>
      <c r="B20" s="135">
        <v>13219</v>
      </c>
      <c r="C20" s="135">
        <v>14378</v>
      </c>
      <c r="D20" s="135">
        <v>15524</v>
      </c>
      <c r="E20" s="133">
        <v>16430</v>
      </c>
      <c r="F20" s="133">
        <v>17466</v>
      </c>
      <c r="G20" s="134">
        <v>18344</v>
      </c>
      <c r="H20" s="136">
        <v>19546</v>
      </c>
      <c r="I20" s="136">
        <v>20957</v>
      </c>
      <c r="J20" s="134">
        <v>22593</v>
      </c>
      <c r="K20" s="134">
        <v>23488</v>
      </c>
      <c r="L20" s="134">
        <v>23951</v>
      </c>
      <c r="M20" s="395">
        <v>24645.578999999998</v>
      </c>
      <c r="N20" s="444" t="s">
        <v>362</v>
      </c>
    </row>
    <row r="21" spans="1:14" s="131" customFormat="1" ht="12.75">
      <c r="A21" s="132" t="s">
        <v>186</v>
      </c>
      <c r="B21" s="135">
        <v>13457</v>
      </c>
      <c r="C21" s="135">
        <v>14733</v>
      </c>
      <c r="D21" s="135">
        <v>16197</v>
      </c>
      <c r="E21" s="133">
        <v>17692</v>
      </c>
      <c r="F21" s="133">
        <v>18714</v>
      </c>
      <c r="G21" s="134">
        <v>19877</v>
      </c>
      <c r="H21" s="136">
        <v>20977</v>
      </c>
      <c r="I21" s="136">
        <v>22387</v>
      </c>
      <c r="J21" s="136">
        <v>23345</v>
      </c>
      <c r="K21" s="398">
        <v>24432</v>
      </c>
      <c r="L21" s="134">
        <v>24289</v>
      </c>
      <c r="M21" s="396" t="s">
        <v>176</v>
      </c>
      <c r="N21" s="131" t="s">
        <v>363</v>
      </c>
    </row>
    <row r="22" s="131" customFormat="1" ht="12.75"/>
    <row r="23" spans="1:6" s="131" customFormat="1" ht="12.75">
      <c r="A23" s="137"/>
      <c r="F23" s="138"/>
    </row>
    <row r="24" s="131" customFormat="1" ht="12.75">
      <c r="F24" s="139"/>
    </row>
    <row r="27" spans="1:12" s="142" customFormat="1" ht="12.75">
      <c r="A27" s="140" t="s">
        <v>177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  <row r="28" spans="1:10" s="142" customFormat="1" ht="102">
      <c r="A28" s="143"/>
      <c r="B28" s="144" t="s">
        <v>178</v>
      </c>
      <c r="C28" s="144" t="s">
        <v>179</v>
      </c>
      <c r="D28" s="144" t="s">
        <v>169</v>
      </c>
      <c r="E28" s="144" t="s">
        <v>180</v>
      </c>
      <c r="F28" s="144" t="s">
        <v>181</v>
      </c>
      <c r="G28" s="144" t="s">
        <v>170</v>
      </c>
      <c r="H28" s="144" t="s">
        <v>182</v>
      </c>
      <c r="I28" s="145" t="s">
        <v>183</v>
      </c>
      <c r="J28" s="141"/>
    </row>
    <row r="29" spans="1:10" s="142" customFormat="1" ht="18" customHeight="1">
      <c r="A29" s="143" t="s">
        <v>184</v>
      </c>
      <c r="B29" s="146">
        <f>M5</f>
        <v>82.8</v>
      </c>
      <c r="C29" s="146">
        <f>M6</f>
        <v>22.4</v>
      </c>
      <c r="D29" s="146">
        <f>M7</f>
        <v>8.600000000000001</v>
      </c>
      <c r="E29" s="147">
        <v>2.1</v>
      </c>
      <c r="F29" s="146">
        <f>M10</f>
        <v>6.04</v>
      </c>
      <c r="G29" s="146">
        <f>M9</f>
        <v>2.8</v>
      </c>
      <c r="H29" s="148">
        <f>+I29-B29-C29-D29-E29-F29-G29</f>
        <v>2.3599999999999977</v>
      </c>
      <c r="I29" s="148">
        <f>M11</f>
        <v>127.1</v>
      </c>
      <c r="J29" s="141"/>
    </row>
    <row r="30" spans="1:12" s="142" customFormat="1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s="142" customFormat="1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2011-03-09T13:18:07Z</cp:lastPrinted>
  <dcterms:created xsi:type="dcterms:W3CDTF">2005-03-22T09:56:29Z</dcterms:created>
  <dcterms:modified xsi:type="dcterms:W3CDTF">2011-03-09T13:21:57Z</dcterms:modified>
  <cp:category/>
  <cp:version/>
  <cp:contentType/>
  <cp:contentStatus/>
</cp:coreProperties>
</file>