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4" firstSheet="2" activeTab="2"/>
  </bookViews>
  <sheets>
    <sheet name="VP podle de minimis" sheetId="1" r:id="rId1"/>
    <sheet name="Soupiska účetních dokladů NN " sheetId="2" r:id="rId2"/>
    <sheet name="Přehled čerp. zp. výd. NN" sheetId="3" r:id="rId3"/>
    <sheet name="Přepracovaný rozpočet proj.NN" sheetId="4" r:id="rId4"/>
    <sheet name="Podpisové vzory" sheetId="5" r:id="rId5"/>
    <sheet name="Pracovní výkaz-chybný" sheetId="6" r:id="rId6"/>
    <sheet name="pracovní výkaz-správný" sheetId="7" r:id="rId7"/>
    <sheet name="Mzdové výdaje" sheetId="8" r:id="rId8"/>
    <sheet name="Cestovní výdaje - zahraniční" sheetId="9" r:id="rId9"/>
    <sheet name="Odpisy" sheetId="10" r:id="rId10"/>
    <sheet name="Rozpis mzdových příspěvků " sheetId="11" r:id="rId11"/>
    <sheet name="Seznam školení" sheetId="12" r:id="rId12"/>
  </sheets>
  <definedNames>
    <definedName name="_xlnm.Print_Area_1">'VP podle de minimis'!$A$1:$J$34</definedName>
    <definedName name="_xlnm.Print_Area_10">'Odpisy'!$A$1:$J$37</definedName>
    <definedName name="_xlnm.Print_Area_11">'Rozpis mzdových příspěvků '!$A$1:$M$33</definedName>
    <definedName name="_xlnm.Print_Area_12">'Seznam školení'!$A$1:$E$38</definedName>
    <definedName name="_xlnm.Print_Area_5">'Podpisové vzory'!$A$1:$E$25</definedName>
    <definedName name="_xlnm.Print_Area_6">'Pracovní výkaz-chybný'!$A$1:$I$67</definedName>
    <definedName name="_xlnm.Print_Area_8">'Mzdové výdaje'!$A$1:$M$42</definedName>
    <definedName name="_xlnm.Print_Area_9">'Cestovní výdaje - zahraniční'!$A$1:$K$35</definedName>
    <definedName name="_xlnm.Print_Area" localSheetId="8">'Cestovní výdaje - zahraniční'!$A$1:$K$35</definedName>
    <definedName name="_xlnm.Print_Area" localSheetId="7">'Mzdové výdaje'!$A$1:$M$42</definedName>
    <definedName name="_xlnm.Print_Area" localSheetId="9">'Odpisy'!$A$1:$J$37</definedName>
    <definedName name="_xlnm.Print_Area" localSheetId="4">'Podpisové vzory'!$A$1:$E$25</definedName>
    <definedName name="_xlnm.Print_Area" localSheetId="5">'Pracovní výkaz-chybný'!$A$1:$I$67</definedName>
    <definedName name="_xlnm.Print_Area" localSheetId="10">'Rozpis mzdových příspěvků '!$A$1:$M$33</definedName>
    <definedName name="_xlnm.Print_Area" localSheetId="11">'Seznam školení'!$A$1:$E$38</definedName>
    <definedName name="_xlnm.Print_Area" localSheetId="0">'VP podle de minimis'!$A$1:$J$34</definedName>
  </definedNames>
  <calcPr fullCalcOnLoad="1"/>
</workbook>
</file>

<file path=xl/sharedStrings.xml><?xml version="1.0" encoding="utf-8"?>
<sst xmlns="http://schemas.openxmlformats.org/spreadsheetml/2006/main" count="809" uniqueCount="432">
  <si>
    <t>PŘEHLED ČERPÁNÍ VEŘEJNÉ PODPORY PODLE DE MINIMIS</t>
  </si>
  <si>
    <t>Registrační číslo projektu</t>
  </si>
  <si>
    <t>Název projektu</t>
  </si>
  <si>
    <t xml:space="preserve">Název příjemce podpory </t>
  </si>
  <si>
    <t>Pořadové číslo Monitorovací zprávy</t>
  </si>
  <si>
    <t>Pořadové číslo</t>
  </si>
  <si>
    <t xml:space="preserve">Název subjektu </t>
  </si>
  <si>
    <t>IČ</t>
  </si>
  <si>
    <t>Datum poskytnutí veřejné podpory</t>
  </si>
  <si>
    <t>Poskytnutá částka pro subjekt  - dle právního aktu                                         (v Kč)</t>
  </si>
  <si>
    <t xml:space="preserve">Čerpaná veřejná podpora
 </t>
  </si>
  <si>
    <t xml:space="preserve">v monitorovaném
 období
 </t>
  </si>
  <si>
    <t xml:space="preserve">celkem od začátku projektu 
</t>
  </si>
  <si>
    <t>(v Kč)</t>
  </si>
  <si>
    <t>(v EUR)</t>
  </si>
  <si>
    <t>Celkem</t>
  </si>
  <si>
    <t>Datum</t>
  </si>
  <si>
    <t>Podpis oprávněné osoby</t>
  </si>
  <si>
    <t>Je možné přidávat další řádky, v tom případě je však nutno ověřit platnost nastavených vzorců.</t>
  </si>
  <si>
    <t>Platné od 1.3.2011</t>
  </si>
  <si>
    <t>Příloha č. 5 Monitorovací zprávy OP VK</t>
  </si>
  <si>
    <t>Vyplňujte pouze bílé buňky</t>
  </si>
  <si>
    <t>SOUPISKA ÚČETNÍCH DOKLADŮ</t>
  </si>
  <si>
    <t>Výzkum vlivu změn nálad mravenců na přírůstky dřevní hmoty v Beskydech</t>
  </si>
  <si>
    <t>CZ.1.07/1.2.00/26.0072</t>
  </si>
  <si>
    <t>Název příjemce podpory</t>
  </si>
  <si>
    <t>První a jedinečná beskydská s. r. o.</t>
  </si>
  <si>
    <t>MZ3</t>
  </si>
  <si>
    <t>Období</t>
  </si>
  <si>
    <t>1.4.2012-30.9.2012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</si>
  <si>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</si>
  <si>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</si>
  <si>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</si>
  <si>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</si>
  <si>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</si>
  <si>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</si>
  <si>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</si>
  <si>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</si>
  <si>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</si>
  <si>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</si>
  <si>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</si>
  <si>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</si>
  <si>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</si>
  <si>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</si>
  <si>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3/1</t>
  </si>
  <si>
    <t>1.</t>
  </si>
  <si>
    <t>interní doklad</t>
  </si>
  <si>
    <t>mzdový rozpis 03/2012</t>
  </si>
  <si>
    <t>IUD369</t>
  </si>
  <si>
    <t>23.4.2012 (14.4.2012)</t>
  </si>
  <si>
    <t>3/2</t>
  </si>
  <si>
    <t>1.5</t>
  </si>
  <si>
    <t xml:space="preserve">zákonné pojištění </t>
  </si>
  <si>
    <t>rozpis zákonného pojištění za zaměstnance projektu na 2Q2012</t>
  </si>
  <si>
    <t>IUD370</t>
  </si>
  <si>
    <t>3/3</t>
  </si>
  <si>
    <t>3.1.1</t>
  </si>
  <si>
    <t>faktura</t>
  </si>
  <si>
    <t>201212897</t>
  </si>
  <si>
    <t>faktura - nákup software (Office)</t>
  </si>
  <si>
    <t>Datart</t>
  </si>
  <si>
    <t>FP4006</t>
  </si>
  <si>
    <t>3/4</t>
  </si>
  <si>
    <t>3.1.2</t>
  </si>
  <si>
    <t>201212478</t>
  </si>
  <si>
    <t>faktura - nákup software (Windows)</t>
  </si>
  <si>
    <t>Alza</t>
  </si>
  <si>
    <t>FP4209</t>
  </si>
  <si>
    <t>3/5</t>
  </si>
  <si>
    <t>3.3</t>
  </si>
  <si>
    <t>paragon</t>
  </si>
  <si>
    <t>odborná literatura</t>
  </si>
  <si>
    <t>knihkupectví Cesta</t>
  </si>
  <si>
    <t>VPD0024</t>
  </si>
  <si>
    <t>3/6</t>
  </si>
  <si>
    <t>3.8.1</t>
  </si>
  <si>
    <t>001297523</t>
  </si>
  <si>
    <t>faktura - interaktivní tabule</t>
  </si>
  <si>
    <t>ABC, s. r. o.</t>
  </si>
  <si>
    <t>FP4258</t>
  </si>
  <si>
    <t>3/7</t>
  </si>
  <si>
    <t>3.8.2</t>
  </si>
  <si>
    <t>fakura</t>
  </si>
  <si>
    <t>56812</t>
  </si>
  <si>
    <t>faktura - nábytek</t>
  </si>
  <si>
    <t>Židle, a. s.</t>
  </si>
  <si>
    <t>FP3998</t>
  </si>
  <si>
    <t>3/8</t>
  </si>
  <si>
    <t>4.2.1.1</t>
  </si>
  <si>
    <t>vnitrofaktura</t>
  </si>
  <si>
    <t>VF1234</t>
  </si>
  <si>
    <t>výzkum veřejného mínění mravenců</t>
  </si>
  <si>
    <t>3/9</t>
  </si>
  <si>
    <t>4.2.1.2</t>
  </si>
  <si>
    <t>VF1235</t>
  </si>
  <si>
    <t>výzkum veřejného mínění hajných</t>
  </si>
  <si>
    <t>3/10</t>
  </si>
  <si>
    <t>4.2.1.3</t>
  </si>
  <si>
    <t>VF1236</t>
  </si>
  <si>
    <t>analýza dat z výzkumů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</si>
  <si>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</si>
  <si>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</si>
  <si>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</si>
  <si>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</si>
  <si>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</si>
  <si>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</si>
  <si>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</si>
  <si>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</si>
  <si>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</si>
  <si>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</si>
  <si>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</si>
  <si>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</si>
  <si>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</si>
  <si>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</si>
  <si>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</si>
  <si>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</si>
  <si>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</si>
  <si>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Platné od 28. 6. 2010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</si>
  <si>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</si>
  <si>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</si>
  <si>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</si>
  <si>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</si>
  <si>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</si>
  <si>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</si>
  <si>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</si>
  <si>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</si>
  <si>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</si>
  <si>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       v % </t>
  </si>
  <si>
    <t>Pořadová čísla účetních dokladů na soupisce</t>
  </si>
  <si>
    <t>Nezpůsibilé výdaje - kumulovaně  Vyplňuje ŘO/ZS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</si>
  <si>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</si>
  <si>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</si>
  <si>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</si>
  <si>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</si>
  <si>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</si>
  <si>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</si>
  <si>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</si>
  <si>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</si>
  <si>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</si>
  <si>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</si>
  <si>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</si>
  <si>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</si>
  <si>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</si>
  <si>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</si>
  <si>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</si>
  <si>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</si>
  <si>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</si>
  <si>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</si>
  <si>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</si>
  <si>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</si>
  <si>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</si>
  <si>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</si>
  <si>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</si>
  <si>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</si>
  <si>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</si>
  <si>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</si>
  <si>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</si>
  <si>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</si>
  <si>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</si>
  <si>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</si>
  <si>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</si>
  <si>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</si>
  <si>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</si>
  <si>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</si>
  <si>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</si>
  <si>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</si>
  <si>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</si>
  <si>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Nákup služeb</t>
  </si>
  <si>
    <t>4.1 Publikace / školící materiály / manuály</t>
  </si>
  <si>
    <t>4.2 Odborné služby / Studie a výzkum</t>
  </si>
  <si>
    <t>4.3 Výdaje na konference/kurzy</t>
  </si>
  <si>
    <t xml:space="preserve">4.4 Podpora účastníků </t>
  </si>
  <si>
    <t>4.5 Jiné výdaje</t>
  </si>
  <si>
    <t>5. Stavební úpravy</t>
  </si>
  <si>
    <t>5.1 Drobné stavební úpravy</t>
  </si>
  <si>
    <t>5.2 Stavební úpravy v rámci křížového financování</t>
  </si>
  <si>
    <t>6. Přímá podpora</t>
  </si>
  <si>
    <t>6.1 Mzdové příspěvky</t>
  </si>
  <si>
    <t>6.2 Cestovné, ubytování a stravné</t>
  </si>
  <si>
    <t>6.3 Doprovodné aktivity</t>
  </si>
  <si>
    <t>7. Výdaje vyplývající přímo ze Smlouvy/Rozhodnutí</t>
  </si>
  <si>
    <t xml:space="preserve">   7.1 Audit</t>
  </si>
  <si>
    <t>7.2 Ostatní</t>
  </si>
  <si>
    <t>8. Přímé způsobilé výdaje celkem</t>
  </si>
  <si>
    <t>8.1 Přímé výdaje bez křížového financování</t>
  </si>
  <si>
    <t>9.  Celkové nepřímé náklady</t>
  </si>
  <si>
    <t>9.1 Nepřímé náklady</t>
  </si>
  <si>
    <t>10. Celkové způsobilé výdaje</t>
  </si>
  <si>
    <t>10.1 Celkové způsobilé výdaje investiční</t>
  </si>
  <si>
    <t>10.2 Celkové způsobilé výdaje neinvestiční</t>
  </si>
  <si>
    <t>11. Celkové nezpůsobilé výdaje projektu</t>
  </si>
  <si>
    <t>-</t>
  </si>
  <si>
    <t>11.1 Celkem nezpůsobilé investiční výdaje</t>
  </si>
  <si>
    <t>11.2 Celkem nezpůsobilé neinvestiční výdaje</t>
  </si>
  <si>
    <t>12. Celkové výdaje projektu</t>
  </si>
  <si>
    <t>12.1 Celkové investiční výdaje</t>
  </si>
  <si>
    <t>12.2 Celkové neinvestiční výdaje</t>
  </si>
  <si>
    <t>13. Příjmy projektu celkem</t>
  </si>
  <si>
    <t>13.1 Příjmy projektu připadající na způsobilé výdaje</t>
  </si>
  <si>
    <t>13.2 Příjmy projektu připadající na nezpůsobilé výdaje</t>
  </si>
  <si>
    <t>14. Zdroje připadající na nezpůsobilé výdaje</t>
  </si>
  <si>
    <t>15. Křížové financování</t>
  </si>
  <si>
    <t>Mylné platby</t>
  </si>
  <si>
    <t>*) vyplňují se bílá pole v Kč na dvě desetinná místa</t>
  </si>
  <si>
    <t>Přílohu je nutné vyplnit v souladu s rozpočtem, který je uveden v předkládané příloze č. 9 Přepracovaný rozpočet projektu.</t>
  </si>
  <si>
    <t>V případě přidání dalších řádků je však nutno ověřit  platnost nastavených vzorců.</t>
  </si>
  <si>
    <t xml:space="preserve">PŘEPRACOVANÝ ROZPOČET PROJEKTU 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</si>
  <si>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</si>
  <si>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</si>
  <si>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</si>
  <si>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</si>
  <si>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</si>
  <si>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</si>
  <si>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>2.1 Služební cesty zahraniční</t>
  </si>
  <si>
    <t>2.1.1 Cestovné (vč. provozu služebního auta)</t>
  </si>
  <si>
    <t>2.1.2 Ubytování</t>
  </si>
  <si>
    <t>2.1.3 Stravné</t>
  </si>
  <si>
    <t>2.1.4 Ostatní</t>
  </si>
  <si>
    <t>8. Celkové přímé způsobilé výdaje</t>
  </si>
  <si>
    <t>9. Celkové nepřímé náklady</t>
  </si>
  <si>
    <t>9.1  Nepřímé náklady</t>
  </si>
  <si>
    <t>12.1 Celkem investiční výdaje</t>
  </si>
  <si>
    <t>12.2 Celkem neinvestiční výdaje</t>
  </si>
  <si>
    <t>Přílohu je nutné vyplnit v souladu s rozpočtem, který je přílohou právního aktu (popř. Dodatku). Je potřeba rozpracovat rozpočet přidáním řádků.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</si>
  <si>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</si>
  <si>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</si>
  <si>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</si>
  <si>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</si>
  <si>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</si>
  <si>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</si>
  <si>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</si>
  <si>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>Je možné přidávat další řádky.</t>
  </si>
  <si>
    <t xml:space="preserve">Podpis statutárního zástupce                                                       </t>
  </si>
  <si>
    <t xml:space="preserve">PRACOVNÍ VÝKAZ </t>
  </si>
  <si>
    <t xml:space="preserve">             </t>
  </si>
  <si>
    <t>Zaměstnanec</t>
  </si>
  <si>
    <t>Jan Novák</t>
  </si>
  <si>
    <t>Druh pracovního poměru</t>
  </si>
  <si>
    <t>PS</t>
  </si>
  <si>
    <t>Pracovní pozice</t>
  </si>
  <si>
    <t>metodik</t>
  </si>
  <si>
    <t>Výše měsíčního úvazku pro projekt  v hodinách*</t>
  </si>
  <si>
    <t>Vykazovaný měsíc a rok</t>
  </si>
  <si>
    <t>duben 2012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</si>
  <si>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</si>
  <si>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</si>
  <si>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</si>
  <si>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</si>
  <si>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</si>
  <si>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</si>
  <si>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</si>
  <si>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po</t>
  </si>
  <si>
    <t>tvorba metodiky</t>
  </si>
  <si>
    <t>2.</t>
  </si>
  <si>
    <t>út</t>
  </si>
  <si>
    <t>3.</t>
  </si>
  <si>
    <t>st</t>
  </si>
  <si>
    <t>4.</t>
  </si>
  <si>
    <t>čt</t>
  </si>
  <si>
    <t>5.</t>
  </si>
  <si>
    <t>pá</t>
  </si>
  <si>
    <t>6.</t>
  </si>
  <si>
    <t>so</t>
  </si>
  <si>
    <t>7.</t>
  </si>
  <si>
    <t>ne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</si>
  <si>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</si>
  <si>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</si>
  <si>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</si>
  <si>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</si>
  <si>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</si>
  <si>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</si>
  <si>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</si>
  <si>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</si>
  <si>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</si>
  <si>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</si>
  <si>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</si>
  <si>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</si>
  <si>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</si>
  <si>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</si>
  <si>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</si>
  <si>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</si>
  <si>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</si>
  <si>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</si>
  <si>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</si>
  <si>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</si>
  <si>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</si>
  <si>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</si>
  <si>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</si>
  <si>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</si>
  <si>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</si>
  <si>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</si>
  <si>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</si>
  <si>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</si>
  <si>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</si>
  <si>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</si>
  <si>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</si>
  <si>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</si>
  <si>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</si>
  <si>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</si>
  <si>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</si>
  <si>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</si>
  <si>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</si>
  <si>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</si>
  <si>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</si>
  <si>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metodik (1.1.1.1.2)</t>
  </si>
  <si>
    <t>0,1 (lektor)</t>
  </si>
  <si>
    <t>0,9 (učitel)</t>
  </si>
  <si>
    <t>tvorba metodiky "Jak sčítat mravence", kap. 1 (Úvod)</t>
  </si>
  <si>
    <t>tvorba metodiky "Jak sčítat mravence", kap. 2 (Druhy mravenců)</t>
  </si>
  <si>
    <t>revize a sjednocení kap. 1 a 2</t>
  </si>
  <si>
    <t>tvorba metodiky "Jak sčítat mravence", kap. 3 (Komunikace mravenců)</t>
  </si>
  <si>
    <t>dovolená</t>
  </si>
  <si>
    <t>nemoc</t>
  </si>
  <si>
    <t>x</t>
  </si>
  <si>
    <t>23.4.2011</t>
  </si>
  <si>
    <t>24.-25.4.2012</t>
  </si>
  <si>
    <t>2</t>
  </si>
  <si>
    <t>16</t>
  </si>
  <si>
    <t>30.4.2012</t>
  </si>
  <si>
    <t>2.5.2012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</si>
  <si>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</si>
  <si>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Rok a měsíc</t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</si>
  <si>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</si>
  <si>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</si>
  <si>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</si>
  <si>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</si>
  <si>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</si>
  <si>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</si>
  <si>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</si>
  <si>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</si>
  <si>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</si>
  <si>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</si>
  <si>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Abraham Pavel</t>
  </si>
  <si>
    <t>odborný asistent 3</t>
  </si>
  <si>
    <t>1.1.1.2.1</t>
  </si>
  <si>
    <t>Beneš Josef (PS)</t>
  </si>
  <si>
    <t>1.1.1.1.1</t>
  </si>
  <si>
    <t>Beneš Josef (DPP)</t>
  </si>
  <si>
    <t>lektor</t>
  </si>
  <si>
    <t>1.1.1.3.1</t>
  </si>
  <si>
    <t>Dančo Daniel</t>
  </si>
  <si>
    <t>odborný asistent 2</t>
  </si>
  <si>
    <t>1.1.1.1.3</t>
  </si>
  <si>
    <t>Guzzanti Mario</t>
  </si>
  <si>
    <t>garant</t>
  </si>
  <si>
    <t>1.1.1.1.1.</t>
  </si>
  <si>
    <t>Hlaváček Miloš</t>
  </si>
  <si>
    <t>1.1.2.1.1</t>
  </si>
  <si>
    <t>Kopecká Lucie</t>
  </si>
  <si>
    <t>odborná asistentka 1</t>
  </si>
  <si>
    <t>Novák Jan</t>
  </si>
  <si>
    <t>1.1.1.1.2</t>
  </si>
  <si>
    <t>Pelcová Markéta</t>
  </si>
  <si>
    <t>lektorka</t>
  </si>
  <si>
    <t>Zimová Renata</t>
  </si>
  <si>
    <t>finanční manažerka</t>
  </si>
  <si>
    <t>1.1.2.1.2</t>
  </si>
  <si>
    <t>1) Uvádí se všichni členové realizačního týmu (odborní i administrativní zaměstnanci), včetně partnerů</t>
  </si>
  <si>
    <t xml:space="preserve">Datum 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</si>
  <si>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</si>
  <si>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</si>
  <si>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</si>
  <si>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</si>
  <si>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</si>
  <si>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Cestovné             v Kč</t>
  </si>
  <si>
    <t>Ubytování                v Kč</t>
  </si>
  <si>
    <t>Stravné v Kč</t>
  </si>
  <si>
    <t>Nutné vedlejší výdaje v Kč</t>
  </si>
  <si>
    <t>Celkem v Kč</t>
  </si>
  <si>
    <t>1) Uvádí se všichni členové realizačního týmu, včetně partnerů</t>
  </si>
  <si>
    <t>ODPISY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</si>
  <si>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</si>
  <si>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</si>
  <si>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</si>
  <si>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</si>
  <si>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</si>
  <si>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Výše měsíčního odpisu
 v Kč</t>
  </si>
  <si>
    <t>Počet měsíců, po které byl majetek používán
 v projektu v monitorovacím období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</si>
  <si>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</si>
  <si>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</si>
  <si>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</si>
  <si>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</si>
  <si>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</si>
  <si>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</si>
  <si>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</si>
  <si>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</si>
  <si>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</si>
  <si>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</si>
  <si>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</si>
  <si>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</si>
  <si>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</si>
  <si>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</si>
  <si>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</si>
  <si>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</si>
  <si>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</si>
  <si>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</si>
  <si>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</si>
  <si>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</si>
  <si>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</si>
  <si>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</si>
  <si>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</si>
  <si>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</si>
  <si>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</si>
  <si>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</si>
  <si>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</si>
  <si>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rozpis mezd pracovníků projektu za březen 2012 (3 listy)</t>
  </si>
  <si>
    <t>3/3, 3/4</t>
  </si>
  <si>
    <t>3/8, 3/9, 310</t>
  </si>
  <si>
    <t>3/11-3/22</t>
  </si>
  <si>
    <r>
      <t xml:space="preserve">Schválený rozpočet v Kč 
</t>
    </r>
    <r>
      <rPr>
        <sz val="14"/>
        <rFont val="Times New Roman"/>
        <family val="1"/>
      </rPr>
      <t>(dle Rozhodnutí)</t>
    </r>
  </si>
  <si>
    <r>
      <t>změny prováděné příjemcem v Kč</t>
    </r>
    <r>
      <rPr>
        <b/>
        <sz val="11"/>
        <rFont val="Times New Roman"/>
        <family val="1"/>
      </rPr>
      <t xml:space="preserve">  
- </t>
    </r>
    <r>
      <rPr>
        <b/>
        <sz val="11"/>
        <color indexed="10"/>
        <rFont val="Times New Roman"/>
        <family val="1"/>
      </rPr>
      <t>pouze změny v daném monitorovaném období</t>
    </r>
  </si>
  <si>
    <t>Josef Vohnoutek</t>
  </si>
  <si>
    <t>jednatel s. r. o.</t>
  </si>
  <si>
    <t>vše</t>
  </si>
  <si>
    <t>od 1. 1. 2012</t>
  </si>
  <si>
    <t>manažer projektu</t>
  </si>
  <si>
    <t>Miloš Hlaváček</t>
  </si>
  <si>
    <t>textové části MZ, účetní doklady (souhlasy s proplacením výdajů z projektového účtu)</t>
  </si>
  <si>
    <t>Renata Zimová</t>
  </si>
  <si>
    <t>finanční manažerka projektu</t>
  </si>
  <si>
    <t>finanční přílohy MZ</t>
  </si>
  <si>
    <t>Václav Claus</t>
  </si>
  <si>
    <t>účetní</t>
  </si>
  <si>
    <t>účetní doklady (zaúčtování)</t>
  </si>
  <si>
    <t>Eva Svobodová</t>
  </si>
  <si>
    <t>hlavní ekonomka</t>
  </si>
  <si>
    <t>kontrola zaúčtování/schvalování účetních dokladů</t>
  </si>
  <si>
    <t>od 1. 3. 2012</t>
  </si>
  <si>
    <t>1.1.1.1.4</t>
  </si>
  <si>
    <t>1.1.1.1.5</t>
  </si>
  <si>
    <t>DPP</t>
  </si>
  <si>
    <t>10.4.2012
(25.3.2012)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</si>
</sst>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d/m/yyyy;@"/>
    <numFmt numFmtId="166" formatCode="0.0%"/>
    <numFmt numFmtId="167" formatCode="0.0"/>
    <numFmt numFmtId="168" formatCode="mm/yyyy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2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b/>
      <sz val="10"/>
      <color indexed="9"/>
      <name val="Arial CE"/>
      <family val="2"/>
    </font>
    <font>
      <b/>
      <sz val="10"/>
      <color indexed="10"/>
      <name val="Arial"/>
      <family val="2"/>
    </font>
    <font>
      <b/>
      <sz val="11"/>
      <color indexed="1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9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color indexed="1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10"/>
      <name val="Calibri"/>
      <family val="0"/>
    </font>
    <font>
      <b/>
      <sz val="44"/>
      <color indexed="5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49">
      <alignment/>
      <protection/>
    </xf>
    <xf numFmtId="0" fontId="1" fillId="0" borderId="0" xfId="37">
      <alignment/>
      <protection/>
    </xf>
    <xf numFmtId="0" fontId="4" fillId="0" borderId="0" xfId="49" applyFont="1" applyAlignment="1">
      <alignment horizontal="right" vertical="center"/>
      <protection/>
    </xf>
    <xf numFmtId="49" fontId="7" fillId="0" borderId="10" xfId="49" applyNumberFormat="1" applyFont="1" applyFill="1" applyBorder="1" applyAlignment="1" applyProtection="1">
      <alignment horizontal="left" wrapText="1"/>
      <protection locked="0"/>
    </xf>
    <xf numFmtId="0" fontId="7" fillId="0" borderId="0" xfId="49" applyFont="1">
      <alignment/>
      <protection/>
    </xf>
    <xf numFmtId="0" fontId="7" fillId="0" borderId="11" xfId="49" applyFont="1" applyBorder="1">
      <alignment/>
      <protection/>
    </xf>
    <xf numFmtId="0" fontId="6" fillId="0" borderId="11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7" fillId="0" borderId="0" xfId="49" applyFont="1" applyBorder="1">
      <alignment/>
      <protection/>
    </xf>
    <xf numFmtId="49" fontId="7" fillId="0" borderId="12" xfId="49" applyNumberFormat="1" applyFont="1" applyBorder="1" applyAlignment="1" applyProtection="1">
      <alignment horizontal="center"/>
      <protection locked="0"/>
    </xf>
    <xf numFmtId="49" fontId="7" fillId="0" borderId="13" xfId="49" applyNumberFormat="1" applyFont="1" applyBorder="1" applyAlignment="1" applyProtection="1">
      <alignment wrapText="1"/>
      <protection locked="0"/>
    </xf>
    <xf numFmtId="49" fontId="7" fillId="0" borderId="13" xfId="49" applyNumberFormat="1" applyFont="1" applyBorder="1" applyAlignment="1" applyProtection="1">
      <alignment horizontal="right" wrapText="1"/>
      <protection locked="0"/>
    </xf>
    <xf numFmtId="49" fontId="7" fillId="0" borderId="14" xfId="49" applyNumberFormat="1" applyFont="1" applyBorder="1" applyAlignment="1" applyProtection="1">
      <alignment horizontal="right" wrapText="1"/>
      <protection locked="0"/>
    </xf>
    <xf numFmtId="49" fontId="7" fillId="0" borderId="15" xfId="49" applyNumberFormat="1" applyFont="1" applyBorder="1" applyAlignment="1" applyProtection="1">
      <alignment horizontal="center"/>
      <protection locked="0"/>
    </xf>
    <xf numFmtId="49" fontId="7" fillId="0" borderId="15" xfId="49" applyNumberFormat="1" applyFont="1" applyBorder="1" applyAlignment="1" applyProtection="1">
      <alignment wrapText="1"/>
      <protection locked="0"/>
    </xf>
    <xf numFmtId="49" fontId="7" fillId="0" borderId="15" xfId="49" applyNumberFormat="1" applyFont="1" applyBorder="1" applyAlignment="1" applyProtection="1">
      <alignment horizontal="right" wrapText="1"/>
      <protection locked="0"/>
    </xf>
    <xf numFmtId="49" fontId="7" fillId="0" borderId="16" xfId="49" applyNumberFormat="1" applyFont="1" applyBorder="1" applyAlignment="1" applyProtection="1">
      <alignment horizontal="right" wrapText="1"/>
      <protection locked="0"/>
    </xf>
    <xf numFmtId="49" fontId="7" fillId="0" borderId="17" xfId="49" applyNumberFormat="1" applyFont="1" applyBorder="1" applyAlignment="1" applyProtection="1">
      <alignment horizontal="center"/>
      <protection locked="0"/>
    </xf>
    <xf numFmtId="49" fontId="7" fillId="0" borderId="17" xfId="49" applyNumberFormat="1" applyFont="1" applyBorder="1" applyAlignment="1" applyProtection="1">
      <alignment wrapText="1"/>
      <protection locked="0"/>
    </xf>
    <xf numFmtId="49" fontId="7" fillId="0" borderId="17" xfId="49" applyNumberFormat="1" applyFont="1" applyBorder="1" applyAlignment="1" applyProtection="1">
      <alignment horizontal="right" wrapText="1"/>
      <protection locked="0"/>
    </xf>
    <xf numFmtId="49" fontId="7" fillId="0" borderId="18" xfId="49" applyNumberFormat="1" applyFont="1" applyBorder="1" applyAlignment="1" applyProtection="1">
      <alignment horizontal="right" wrapText="1"/>
      <protection locked="0"/>
    </xf>
    <xf numFmtId="49" fontId="8" fillId="33" borderId="19" xfId="49" applyNumberFormat="1" applyFont="1" applyFill="1" applyBorder="1" applyAlignment="1">
      <alignment horizontal="left"/>
      <protection/>
    </xf>
    <xf numFmtId="49" fontId="6" fillId="34" borderId="10" xfId="49" applyNumberFormat="1" applyFont="1" applyFill="1" applyBorder="1">
      <alignment/>
      <protection/>
    </xf>
    <xf numFmtId="49" fontId="7" fillId="0" borderId="10" xfId="49" applyNumberFormat="1" applyFont="1" applyBorder="1" applyAlignment="1" applyProtection="1">
      <alignment horizontal="left"/>
      <protection locked="0"/>
    </xf>
    <xf numFmtId="0" fontId="9" fillId="0" borderId="0" xfId="49" applyFont="1">
      <alignment/>
      <protection/>
    </xf>
    <xf numFmtId="0" fontId="7" fillId="0" borderId="0" xfId="49" applyFont="1" applyAlignment="1">
      <alignment vertical="center"/>
      <protection/>
    </xf>
    <xf numFmtId="0" fontId="10" fillId="0" borderId="0" xfId="63" applyFont="1">
      <alignment/>
      <protection/>
    </xf>
    <xf numFmtId="165" fontId="10" fillId="0" borderId="0" xfId="63" applyNumberFormat="1" applyFont="1">
      <alignment/>
      <protection/>
    </xf>
    <xf numFmtId="0" fontId="7" fillId="0" borderId="0" xfId="63" applyFont="1">
      <alignment/>
      <protection/>
    </xf>
    <xf numFmtId="0" fontId="7" fillId="0" borderId="0" xfId="63" applyFont="1" applyBorder="1">
      <alignment/>
      <protection/>
    </xf>
    <xf numFmtId="0" fontId="6" fillId="0" borderId="0" xfId="63" applyFont="1" applyBorder="1" applyAlignment="1">
      <alignment horizontal="center"/>
      <protection/>
    </xf>
    <xf numFmtId="165" fontId="7" fillId="0" borderId="0" xfId="63" applyNumberFormat="1" applyFont="1">
      <alignment/>
      <protection/>
    </xf>
    <xf numFmtId="0" fontId="11" fillId="35" borderId="20" xfId="63" applyFont="1" applyFill="1" applyBorder="1" applyAlignment="1">
      <alignment horizontal="center" vertical="center" wrapText="1"/>
      <protection/>
    </xf>
    <xf numFmtId="49" fontId="7" fillId="0" borderId="13" xfId="63" applyNumberFormat="1" applyFont="1" applyBorder="1" applyAlignment="1" applyProtection="1">
      <alignment horizontal="left"/>
      <protection locked="0"/>
    </xf>
    <xf numFmtId="49" fontId="7" fillId="0" borderId="13" xfId="63" applyNumberFormat="1" applyFont="1" applyBorder="1" applyAlignment="1" applyProtection="1">
      <alignment horizontal="left" wrapText="1"/>
      <protection locked="0"/>
    </xf>
    <xf numFmtId="49" fontId="7" fillId="0" borderId="13" xfId="63" applyNumberFormat="1" applyFont="1" applyBorder="1" applyAlignment="1">
      <alignment horizontal="left" wrapText="1"/>
      <protection/>
    </xf>
    <xf numFmtId="49" fontId="7" fillId="0" borderId="21" xfId="63" applyNumberFormat="1" applyFont="1" applyBorder="1" applyAlignment="1">
      <alignment horizontal="left" wrapText="1"/>
      <protection/>
    </xf>
    <xf numFmtId="4" fontId="7" fillId="0" borderId="13" xfId="63" applyNumberFormat="1" applyFont="1" applyFill="1" applyBorder="1" applyAlignment="1">
      <alignment horizontal="right" wrapText="1"/>
      <protection/>
    </xf>
    <xf numFmtId="0" fontId="7" fillId="36" borderId="13" xfId="63" applyFont="1" applyFill="1" applyBorder="1" applyAlignment="1">
      <alignment horizontal="right" wrapText="1"/>
      <protection/>
    </xf>
    <xf numFmtId="49" fontId="7" fillId="0" borderId="15" xfId="63" applyNumberFormat="1" applyFont="1" applyBorder="1" applyAlignment="1" applyProtection="1">
      <alignment horizontal="left"/>
      <protection locked="0"/>
    </xf>
    <xf numFmtId="49" fontId="7" fillId="0" borderId="15" xfId="63" applyNumberFormat="1" applyFont="1" applyBorder="1" applyAlignment="1" applyProtection="1">
      <alignment horizontal="left" wrapText="1"/>
      <protection locked="0"/>
    </xf>
    <xf numFmtId="49" fontId="7" fillId="0" borderId="15" xfId="63" applyNumberFormat="1" applyFont="1" applyBorder="1" applyAlignment="1">
      <alignment horizontal="left" wrapText="1"/>
      <protection/>
    </xf>
    <xf numFmtId="49" fontId="7" fillId="0" borderId="22" xfId="63" applyNumberFormat="1" applyFont="1" applyBorder="1" applyAlignment="1">
      <alignment horizontal="left" wrapText="1"/>
      <protection/>
    </xf>
    <xf numFmtId="4" fontId="7" fillId="0" borderId="15" xfId="63" applyNumberFormat="1" applyFont="1" applyFill="1" applyBorder="1" applyAlignment="1">
      <alignment horizontal="right" wrapText="1"/>
      <protection/>
    </xf>
    <xf numFmtId="165" fontId="7" fillId="0" borderId="23" xfId="63" applyNumberFormat="1" applyFont="1" applyBorder="1" applyAlignment="1">
      <alignment horizontal="left" wrapText="1"/>
      <protection/>
    </xf>
    <xf numFmtId="0" fontId="7" fillId="36" borderId="15" xfId="63" applyFont="1" applyFill="1" applyBorder="1" applyAlignment="1">
      <alignment horizontal="right" wrapText="1"/>
      <protection/>
    </xf>
    <xf numFmtId="165" fontId="7" fillId="0" borderId="24" xfId="63" applyNumberFormat="1" applyFont="1" applyBorder="1" applyAlignment="1">
      <alignment horizontal="left" wrapText="1"/>
      <protection/>
    </xf>
    <xf numFmtId="0" fontId="7" fillId="0" borderId="22" xfId="63" applyFont="1" applyBorder="1" applyAlignment="1">
      <alignment horizontal="left" wrapText="1"/>
      <protection/>
    </xf>
    <xf numFmtId="4" fontId="7" fillId="0" borderId="15" xfId="63" applyNumberFormat="1" applyFont="1" applyBorder="1" applyAlignment="1">
      <alignment horizontal="right" wrapText="1"/>
      <protection/>
    </xf>
    <xf numFmtId="4" fontId="8" fillId="33" borderId="10" xfId="63" applyNumberFormat="1" applyFont="1" applyFill="1" applyBorder="1" applyAlignment="1">
      <alignment horizontal="right" vertical="center" wrapText="1"/>
      <protection/>
    </xf>
    <xf numFmtId="4" fontId="8" fillId="33" borderId="25" xfId="63" applyNumberFormat="1" applyFont="1" applyFill="1" applyBorder="1" applyAlignment="1">
      <alignment horizontal="right" vertical="center" wrapText="1"/>
      <protection/>
    </xf>
    <xf numFmtId="4" fontId="6" fillId="0" borderId="10" xfId="63" applyNumberFormat="1" applyFont="1" applyBorder="1" applyAlignment="1">
      <alignment horizontal="right"/>
      <protection/>
    </xf>
    <xf numFmtId="4" fontId="6" fillId="0" borderId="10" xfId="63" applyNumberFormat="1" applyFont="1" applyFill="1" applyBorder="1" applyAlignment="1">
      <alignment horizontal="right"/>
      <protection/>
    </xf>
    <xf numFmtId="4" fontId="6" fillId="34" borderId="26" xfId="63" applyNumberFormat="1" applyFont="1" applyFill="1" applyBorder="1" applyAlignment="1">
      <alignment horizontal="right" vertical="center" wrapText="1"/>
      <protection/>
    </xf>
    <xf numFmtId="2" fontId="6" fillId="35" borderId="27" xfId="63" applyNumberFormat="1" applyFont="1" applyFill="1" applyBorder="1" applyAlignment="1">
      <alignment vertical="center" wrapText="1"/>
      <protection/>
    </xf>
    <xf numFmtId="2" fontId="6" fillId="35" borderId="0" xfId="63" applyNumberFormat="1" applyFont="1" applyFill="1" applyBorder="1" applyAlignment="1">
      <alignment vertical="center" wrapText="1"/>
      <protection/>
    </xf>
    <xf numFmtId="165" fontId="6" fillId="35" borderId="0" xfId="63" applyNumberFormat="1" applyFont="1" applyFill="1" applyBorder="1" applyAlignment="1">
      <alignment vertical="center" wrapText="1"/>
      <protection/>
    </xf>
    <xf numFmtId="2" fontId="6" fillId="35" borderId="28" xfId="63" applyNumberFormat="1" applyFont="1" applyFill="1" applyBorder="1" applyAlignment="1">
      <alignment vertical="center" wrapText="1"/>
      <protection/>
    </xf>
    <xf numFmtId="4" fontId="6" fillId="36" borderId="29" xfId="63" applyNumberFormat="1" applyFont="1" applyFill="1" applyBorder="1" applyAlignment="1">
      <alignment horizontal="right" vertical="center" wrapText="1"/>
      <protection/>
    </xf>
    <xf numFmtId="2" fontId="6" fillId="35" borderId="30" xfId="63" applyNumberFormat="1" applyFont="1" applyFill="1" applyBorder="1" applyAlignment="1">
      <alignment vertical="center" wrapText="1"/>
      <protection/>
    </xf>
    <xf numFmtId="2" fontId="6" fillId="35" borderId="11" xfId="63" applyNumberFormat="1" applyFont="1" applyFill="1" applyBorder="1" applyAlignment="1">
      <alignment vertical="center" wrapText="1"/>
      <protection/>
    </xf>
    <xf numFmtId="165" fontId="6" fillId="35" borderId="11" xfId="63" applyNumberFormat="1" applyFont="1" applyFill="1" applyBorder="1" applyAlignment="1">
      <alignment vertical="center" wrapText="1"/>
      <protection/>
    </xf>
    <xf numFmtId="2" fontId="6" fillId="35" borderId="31" xfId="63" applyNumberFormat="1" applyFont="1" applyFill="1" applyBorder="1" applyAlignment="1">
      <alignment vertical="center" wrapText="1"/>
      <protection/>
    </xf>
    <xf numFmtId="2" fontId="6" fillId="35" borderId="32" xfId="63" applyNumberFormat="1" applyFont="1" applyFill="1" applyBorder="1" applyAlignment="1">
      <alignment vertical="center" wrapText="1"/>
      <protection/>
    </xf>
    <xf numFmtId="0" fontId="7" fillId="0" borderId="0" xfId="63" applyFont="1" applyAlignment="1">
      <alignment horizontal="center"/>
      <protection/>
    </xf>
    <xf numFmtId="0" fontId="7" fillId="0" borderId="0" xfId="63" applyFont="1" applyAlignment="1">
      <alignment horizontal="right"/>
      <protection/>
    </xf>
    <xf numFmtId="165" fontId="7" fillId="0" borderId="0" xfId="63" applyNumberFormat="1" applyFont="1" applyAlignment="1">
      <alignment horizontal="center"/>
      <protection/>
    </xf>
    <xf numFmtId="0" fontId="10" fillId="0" borderId="0" xfId="63" applyFont="1" applyAlignment="1">
      <alignment horizontal="right"/>
      <protection/>
    </xf>
    <xf numFmtId="4" fontId="6" fillId="35" borderId="19" xfId="63" applyNumberFormat="1" applyFont="1" applyFill="1" applyBorder="1" applyAlignment="1">
      <alignment horizontal="right" vertical="center" wrapText="1"/>
      <protection/>
    </xf>
    <xf numFmtId="2" fontId="6" fillId="35" borderId="29" xfId="63" applyNumberFormat="1" applyFont="1" applyFill="1" applyBorder="1" applyAlignment="1">
      <alignment vertical="center" wrapText="1"/>
      <protection/>
    </xf>
    <xf numFmtId="2" fontId="6" fillId="35" borderId="19" xfId="63" applyNumberFormat="1" applyFont="1" applyFill="1" applyBorder="1" applyAlignment="1">
      <alignment vertical="center" wrapText="1"/>
      <protection/>
    </xf>
    <xf numFmtId="165" fontId="6" fillId="35" borderId="19" xfId="63" applyNumberFormat="1" applyFont="1" applyFill="1" applyBorder="1" applyAlignment="1">
      <alignment vertical="center" wrapText="1"/>
      <protection/>
    </xf>
    <xf numFmtId="2" fontId="14" fillId="35" borderId="10" xfId="63" applyNumberFormat="1" applyFont="1" applyFill="1" applyBorder="1" applyAlignment="1">
      <alignment vertical="center" wrapText="1"/>
      <protection/>
    </xf>
    <xf numFmtId="2" fontId="14" fillId="35" borderId="31" xfId="63" applyNumberFormat="1" applyFont="1" applyFill="1" applyBorder="1" applyAlignment="1">
      <alignment vertical="center" wrapText="1"/>
      <protection/>
    </xf>
    <xf numFmtId="0" fontId="15" fillId="0" borderId="0" xfId="63" applyFont="1" applyFill="1" applyBorder="1" applyAlignment="1">
      <alignment horizontal="center" wrapText="1"/>
      <protection/>
    </xf>
    <xf numFmtId="4" fontId="6" fillId="0" borderId="0" xfId="63" applyNumberFormat="1" applyFont="1" applyFill="1" applyBorder="1" applyAlignment="1">
      <alignment horizontal="right" wrapText="1"/>
      <protection/>
    </xf>
    <xf numFmtId="0" fontId="16" fillId="0" borderId="0" xfId="63" applyNumberFormat="1" applyFont="1" applyFill="1" applyBorder="1" applyAlignment="1">
      <alignment horizontal="left" vertical="center" wrapText="1"/>
      <protection/>
    </xf>
    <xf numFmtId="165" fontId="16" fillId="0" borderId="0" xfId="63" applyNumberFormat="1" applyFont="1" applyFill="1" applyBorder="1" applyAlignment="1">
      <alignment horizontal="left" vertical="center" wrapText="1"/>
      <protection/>
    </xf>
    <xf numFmtId="2" fontId="6" fillId="0" borderId="19" xfId="63" applyNumberFormat="1" applyFont="1" applyFill="1" applyBorder="1" applyAlignment="1">
      <alignment horizontal="right" vertical="center" wrapText="1"/>
      <protection/>
    </xf>
    <xf numFmtId="2" fontId="6" fillId="35" borderId="33" xfId="63" applyNumberFormat="1" applyFont="1" applyFill="1" applyBorder="1" applyAlignment="1">
      <alignment vertical="center" wrapText="1"/>
      <protection/>
    </xf>
    <xf numFmtId="4" fontId="6" fillId="34" borderId="10" xfId="63" applyNumberFormat="1" applyFont="1" applyFill="1" applyBorder="1" applyAlignment="1">
      <alignment horizontal="right" wrapText="1"/>
      <protection/>
    </xf>
    <xf numFmtId="4" fontId="6" fillId="34" borderId="20" xfId="63" applyNumberFormat="1" applyFont="1" applyFill="1" applyBorder="1" applyAlignment="1">
      <alignment horizontal="right" wrapText="1"/>
      <protection/>
    </xf>
    <xf numFmtId="0" fontId="9" fillId="0" borderId="0" xfId="63" applyFont="1">
      <alignment/>
      <protection/>
    </xf>
    <xf numFmtId="0" fontId="17" fillId="0" borderId="0" xfId="63" applyFont="1">
      <alignment/>
      <protection/>
    </xf>
    <xf numFmtId="165" fontId="17" fillId="0" borderId="0" xfId="63" applyNumberFormat="1" applyFont="1">
      <alignment/>
      <protection/>
    </xf>
    <xf numFmtId="49" fontId="6" fillId="34" borderId="10" xfId="63" applyNumberFormat="1" applyFont="1" applyFill="1" applyBorder="1" applyAlignment="1">
      <alignment vertical="center"/>
      <protection/>
    </xf>
    <xf numFmtId="49" fontId="7" fillId="0" borderId="10" xfId="63" applyNumberFormat="1" applyFont="1" applyBorder="1" applyAlignment="1" applyProtection="1">
      <alignment horizontal="left" vertical="center"/>
      <protection locked="0"/>
    </xf>
    <xf numFmtId="49" fontId="7" fillId="0" borderId="0" xfId="63" applyNumberFormat="1" applyFont="1" applyBorder="1" applyAlignment="1" applyProtection="1">
      <alignment horizontal="left" vertical="center"/>
      <protection locked="0"/>
    </xf>
    <xf numFmtId="0" fontId="7" fillId="0" borderId="0" xfId="63" applyFont="1" applyAlignment="1">
      <alignment vertical="center"/>
      <protection/>
    </xf>
    <xf numFmtId="0" fontId="6" fillId="34" borderId="29" xfId="63" applyFont="1" applyFill="1" applyBorder="1" applyAlignment="1">
      <alignment vertical="center"/>
      <protection/>
    </xf>
    <xf numFmtId="0" fontId="15" fillId="34" borderId="19" xfId="63" applyFont="1" applyFill="1" applyBorder="1" applyAlignment="1">
      <alignment vertical="center"/>
      <protection/>
    </xf>
    <xf numFmtId="0" fontId="18" fillId="0" borderId="0" xfId="63" applyFont="1">
      <alignment/>
      <protection/>
    </xf>
    <xf numFmtId="165" fontId="18" fillId="0" borderId="0" xfId="63" applyNumberFormat="1" applyFont="1">
      <alignment/>
      <protection/>
    </xf>
    <xf numFmtId="0" fontId="19" fillId="35" borderId="10" xfId="63" applyFont="1" applyFill="1" applyBorder="1">
      <alignment/>
      <protection/>
    </xf>
    <xf numFmtId="0" fontId="18" fillId="0" borderId="33" xfId="63" applyFont="1" applyBorder="1">
      <alignment/>
      <protection/>
    </xf>
    <xf numFmtId="0" fontId="20" fillId="0" borderId="0" xfId="63" applyFont="1">
      <alignment/>
      <protection/>
    </xf>
    <xf numFmtId="165" fontId="20" fillId="0" borderId="0" xfId="63" applyNumberFormat="1" applyFont="1">
      <alignment/>
      <protection/>
    </xf>
    <xf numFmtId="164" fontId="10" fillId="0" borderId="0" xfId="63" applyNumberFormat="1" applyFont="1">
      <alignment/>
      <protection/>
    </xf>
    <xf numFmtId="49" fontId="6" fillId="34" borderId="10" xfId="63" applyNumberFormat="1" applyFont="1" applyFill="1" applyBorder="1" applyAlignment="1">
      <alignment horizontal="left" vertical="center"/>
      <protection/>
    </xf>
    <xf numFmtId="49" fontId="6" fillId="34" borderId="34" xfId="63" applyNumberFormat="1" applyFont="1" applyFill="1" applyBorder="1" applyAlignment="1">
      <alignment horizontal="left" vertical="center"/>
      <protection/>
    </xf>
    <xf numFmtId="49" fontId="6" fillId="34" borderId="10" xfId="63" applyNumberFormat="1" applyFont="1" applyFill="1" applyBorder="1" applyAlignment="1">
      <alignment horizontal="center" vertical="center" wrapText="1"/>
      <protection/>
    </xf>
    <xf numFmtId="49" fontId="7" fillId="37" borderId="13" xfId="63" applyNumberFormat="1" applyFont="1" applyFill="1" applyBorder="1" applyAlignment="1">
      <alignment horizontal="left" vertical="center"/>
      <protection/>
    </xf>
    <xf numFmtId="4" fontId="7" fillId="37" borderId="13" xfId="63" applyNumberFormat="1" applyFont="1" applyFill="1" applyBorder="1" applyAlignment="1">
      <alignment horizontal="center" vertical="center"/>
      <protection/>
    </xf>
    <xf numFmtId="9" fontId="7" fillId="34" borderId="15" xfId="38" applyFont="1" applyFill="1" applyBorder="1" applyAlignment="1" applyProtection="1">
      <alignment horizontal="center" vertical="center"/>
      <protection/>
    </xf>
    <xf numFmtId="9" fontId="7" fillId="38" borderId="13" xfId="38" applyFont="1" applyFill="1" applyBorder="1" applyAlignment="1" applyProtection="1">
      <alignment horizontal="center" vertical="center"/>
      <protection/>
    </xf>
    <xf numFmtId="9" fontId="7" fillId="37" borderId="13" xfId="38" applyFont="1" applyFill="1" applyBorder="1" applyAlignment="1" applyProtection="1">
      <alignment horizontal="center" vertical="center"/>
      <protection/>
    </xf>
    <xf numFmtId="49" fontId="23" fillId="0" borderId="12" xfId="63" applyNumberFormat="1" applyFont="1" applyFill="1" applyBorder="1" applyAlignment="1">
      <alignment horizontal="center" vertical="center" wrapText="1"/>
      <protection/>
    </xf>
    <xf numFmtId="0" fontId="10" fillId="36" borderId="15" xfId="63" applyFont="1" applyFill="1" applyBorder="1">
      <alignment/>
      <protection/>
    </xf>
    <xf numFmtId="49" fontId="7" fillId="0" borderId="15" xfId="63" applyNumberFormat="1" applyFont="1" applyFill="1" applyBorder="1" applyAlignment="1">
      <alignment horizontal="left" vertical="center" indent="1"/>
      <protection/>
    </xf>
    <xf numFmtId="4" fontId="7" fillId="34" borderId="15" xfId="63" applyNumberFormat="1" applyFont="1" applyFill="1" applyBorder="1" applyAlignment="1">
      <alignment horizontal="center" vertical="center"/>
      <protection/>
    </xf>
    <xf numFmtId="9" fontId="7" fillId="39" borderId="15" xfId="38" applyFont="1" applyFill="1" applyBorder="1" applyAlignment="1" applyProtection="1">
      <alignment horizontal="center" vertical="center"/>
      <protection/>
    </xf>
    <xf numFmtId="49" fontId="23" fillId="0" borderId="15" xfId="63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63" applyNumberFormat="1" applyFont="1" applyFill="1" applyBorder="1" applyAlignment="1">
      <alignment horizontal="left" vertical="center" indent="2"/>
      <protection/>
    </xf>
    <xf numFmtId="4" fontId="7" fillId="34" borderId="15" xfId="63" applyNumberFormat="1" applyFont="1" applyFill="1" applyBorder="1" applyAlignment="1" applyProtection="1">
      <alignment horizontal="center" vertical="center"/>
      <protection locked="0"/>
    </xf>
    <xf numFmtId="4" fontId="7" fillId="0" borderId="15" xfId="63" applyNumberFormat="1" applyFont="1" applyFill="1" applyBorder="1" applyAlignment="1" applyProtection="1">
      <alignment horizontal="center" vertical="center"/>
      <protection locked="0"/>
    </xf>
    <xf numFmtId="49" fontId="7" fillId="37" borderId="15" xfId="63" applyNumberFormat="1" applyFont="1" applyFill="1" applyBorder="1" applyAlignment="1">
      <alignment horizontal="left" vertical="center"/>
      <protection/>
    </xf>
    <xf numFmtId="4" fontId="7" fillId="37" borderId="15" xfId="63" applyNumberFormat="1" applyFont="1" applyFill="1" applyBorder="1" applyAlignment="1">
      <alignment horizontal="center" vertical="center"/>
      <protection/>
    </xf>
    <xf numFmtId="9" fontId="7" fillId="37" borderId="15" xfId="38" applyFont="1" applyFill="1" applyBorder="1" applyAlignment="1" applyProtection="1">
      <alignment horizontal="center" vertical="center"/>
      <protection/>
    </xf>
    <xf numFmtId="9" fontId="7" fillId="38" borderId="15" xfId="38" applyFont="1" applyFill="1" applyBorder="1" applyAlignment="1" applyProtection="1">
      <alignment horizontal="center" vertical="center"/>
      <protection/>
    </xf>
    <xf numFmtId="49" fontId="23" fillId="0" borderId="15" xfId="63" applyNumberFormat="1" applyFont="1" applyFill="1" applyBorder="1" applyAlignment="1">
      <alignment horizontal="center" vertical="center" wrapText="1"/>
      <protection/>
    </xf>
    <xf numFmtId="49" fontId="7" fillId="0" borderId="15" xfId="63" applyNumberFormat="1" applyFont="1" applyFill="1" applyBorder="1" applyAlignment="1">
      <alignment horizontal="left" vertical="center"/>
      <protection/>
    </xf>
    <xf numFmtId="4" fontId="7" fillId="37" borderId="15" xfId="63" applyNumberFormat="1" applyFont="1" applyFill="1" applyBorder="1" applyAlignment="1" applyProtection="1">
      <alignment horizontal="center" vertical="center"/>
      <protection/>
    </xf>
    <xf numFmtId="49" fontId="23" fillId="37" borderId="15" xfId="63" applyNumberFormat="1" applyFont="1" applyFill="1" applyBorder="1" applyAlignment="1" applyProtection="1">
      <alignment horizontal="center" vertical="center" wrapText="1"/>
      <protection/>
    </xf>
    <xf numFmtId="4" fontId="7" fillId="39" borderId="15" xfId="63" applyNumberFormat="1" applyFont="1" applyFill="1" applyBorder="1" applyAlignment="1" applyProtection="1">
      <alignment horizontal="center" vertical="center"/>
      <protection/>
    </xf>
    <xf numFmtId="49" fontId="23" fillId="39" borderId="15" xfId="63" applyNumberFormat="1" applyFont="1" applyFill="1" applyBorder="1" applyAlignment="1" applyProtection="1">
      <alignment horizontal="center" vertical="center" wrapText="1"/>
      <protection/>
    </xf>
    <xf numFmtId="49" fontId="7" fillId="40" borderId="15" xfId="63" applyNumberFormat="1" applyFont="1" applyFill="1" applyBorder="1" applyAlignment="1">
      <alignment horizontal="left" vertical="center"/>
      <protection/>
    </xf>
    <xf numFmtId="4" fontId="7" fillId="40" borderId="15" xfId="63" applyNumberFormat="1" applyFont="1" applyFill="1" applyBorder="1" applyAlignment="1" applyProtection="1">
      <alignment horizontal="center" vertical="center"/>
      <protection/>
    </xf>
    <xf numFmtId="166" fontId="7" fillId="39" borderId="15" xfId="63" applyNumberFormat="1" applyFont="1" applyFill="1" applyBorder="1" applyAlignment="1" applyProtection="1">
      <alignment horizontal="center" vertical="center"/>
      <protection/>
    </xf>
    <xf numFmtId="49" fontId="7" fillId="37" borderId="35" xfId="63" applyNumberFormat="1" applyFont="1" applyFill="1" applyBorder="1" applyAlignment="1">
      <alignment horizontal="left" vertical="center"/>
      <protection/>
    </xf>
    <xf numFmtId="4" fontId="7" fillId="39" borderId="35" xfId="63" applyNumberFormat="1" applyFont="1" applyFill="1" applyBorder="1" applyAlignment="1" applyProtection="1">
      <alignment horizontal="center" vertical="center"/>
      <protection/>
    </xf>
    <xf numFmtId="49" fontId="23" fillId="39" borderId="35" xfId="63" applyNumberFormat="1" applyFont="1" applyFill="1" applyBorder="1" applyAlignment="1" applyProtection="1">
      <alignment horizontal="center" vertical="center" wrapText="1"/>
      <protection/>
    </xf>
    <xf numFmtId="0" fontId="10" fillId="36" borderId="35" xfId="63" applyFont="1" applyFill="1" applyBorder="1">
      <alignment/>
      <protection/>
    </xf>
    <xf numFmtId="49" fontId="6" fillId="36" borderId="17" xfId="63" applyNumberFormat="1" applyFont="1" applyFill="1" applyBorder="1" applyAlignment="1">
      <alignment horizontal="left" vertical="center"/>
      <protection/>
    </xf>
    <xf numFmtId="4" fontId="7" fillId="36" borderId="17" xfId="63" applyNumberFormat="1" applyFont="1" applyFill="1" applyBorder="1" applyAlignment="1" applyProtection="1">
      <alignment horizontal="center" vertical="center"/>
      <protection/>
    </xf>
    <xf numFmtId="164" fontId="7" fillId="36" borderId="17" xfId="63" applyNumberFormat="1" applyFont="1" applyFill="1" applyBorder="1" applyAlignment="1" applyProtection="1">
      <alignment horizontal="center" vertical="center"/>
      <protection/>
    </xf>
    <xf numFmtId="9" fontId="7" fillId="36" borderId="17" xfId="38" applyFont="1" applyFill="1" applyBorder="1" applyAlignment="1" applyProtection="1">
      <alignment horizontal="center" vertical="center"/>
      <protection/>
    </xf>
    <xf numFmtId="49" fontId="23" fillId="36" borderId="17" xfId="63" applyNumberFormat="1" applyFont="1" applyFill="1" applyBorder="1" applyAlignment="1" applyProtection="1">
      <alignment horizontal="center" vertical="center" wrapText="1"/>
      <protection/>
    </xf>
    <xf numFmtId="0" fontId="10" fillId="36" borderId="17" xfId="63" applyFont="1" applyFill="1" applyBorder="1">
      <alignment/>
      <protection/>
    </xf>
    <xf numFmtId="0" fontId="7" fillId="0" borderId="0" xfId="63" applyFont="1" applyBorder="1" applyAlignment="1">
      <alignment horizontal="left" vertical="center" indent="1"/>
      <protection/>
    </xf>
    <xf numFmtId="164" fontId="7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10" fillId="0" borderId="0" xfId="63" applyFont="1" applyAlignment="1">
      <alignment vertical="center"/>
      <protection/>
    </xf>
    <xf numFmtId="49" fontId="7" fillId="37" borderId="29" xfId="63" applyNumberFormat="1" applyFont="1" applyFill="1" applyBorder="1" applyAlignment="1">
      <alignment horizontal="left" vertical="center"/>
      <protection/>
    </xf>
    <xf numFmtId="164" fontId="7" fillId="0" borderId="10" xfId="63" applyNumberFormat="1" applyFont="1" applyBorder="1" applyAlignment="1" applyProtection="1">
      <alignment horizontal="left" vertical="center"/>
      <protection locked="0"/>
    </xf>
    <xf numFmtId="49" fontId="7" fillId="37" borderId="29" xfId="63" applyNumberFormat="1" applyFont="1" applyFill="1" applyBorder="1" applyAlignment="1">
      <alignment vertical="center"/>
      <protection/>
    </xf>
    <xf numFmtId="49" fontId="7" fillId="37" borderId="33" xfId="63" applyNumberFormat="1" applyFont="1" applyFill="1" applyBorder="1" applyAlignment="1">
      <alignment vertical="center"/>
      <protection/>
    </xf>
    <xf numFmtId="0" fontId="10" fillId="0" borderId="0" xfId="64" applyFont="1" applyAlignment="1">
      <alignment horizontal="left"/>
      <protection/>
    </xf>
    <xf numFmtId="49" fontId="7" fillId="37" borderId="29" xfId="64" applyNumberFormat="1" applyFont="1" applyFill="1" applyBorder="1" applyAlignment="1">
      <alignment horizontal="left" vertical="center"/>
      <protection/>
    </xf>
    <xf numFmtId="164" fontId="7" fillId="0" borderId="10" xfId="64" applyNumberFormat="1" applyFont="1" applyBorder="1" applyAlignment="1" applyProtection="1">
      <alignment horizontal="left" vertical="center"/>
      <protection locked="0"/>
    </xf>
    <xf numFmtId="0" fontId="7" fillId="0" borderId="0" xfId="64" applyFont="1" applyAlignment="1">
      <alignment horizontal="center" vertical="center"/>
      <protection/>
    </xf>
    <xf numFmtId="0" fontId="10" fillId="0" borderId="0" xfId="64" applyFont="1">
      <alignment/>
      <protection/>
    </xf>
    <xf numFmtId="0" fontId="9" fillId="0" borderId="0" xfId="63" applyFont="1" applyAlignment="1">
      <alignment horizontal="left" vertical="center"/>
      <protection/>
    </xf>
    <xf numFmtId="164" fontId="23" fillId="0" borderId="0" xfId="63" applyNumberFormat="1" applyFont="1" applyAlignment="1">
      <alignment horizontal="center" vertical="center"/>
      <protection/>
    </xf>
    <xf numFmtId="0" fontId="23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63">
      <alignment/>
      <protection/>
    </xf>
    <xf numFmtId="0" fontId="3" fillId="0" borderId="0" xfId="63" applyFont="1" applyAlignment="1">
      <alignment vertical="center"/>
      <protection/>
    </xf>
    <xf numFmtId="0" fontId="24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49" fontId="6" fillId="34" borderId="10" xfId="63" applyNumberFormat="1" applyFont="1" applyFill="1" applyBorder="1" applyAlignment="1">
      <alignment horizontal="left" vertical="center"/>
      <protection/>
    </xf>
    <xf numFmtId="49" fontId="6" fillId="34" borderId="20" xfId="63" applyNumberFormat="1" applyFont="1" applyFill="1" applyBorder="1" applyAlignment="1">
      <alignment horizontal="left" vertical="center"/>
      <protection/>
    </xf>
    <xf numFmtId="49" fontId="6" fillId="34" borderId="29" xfId="63" applyNumberFormat="1" applyFont="1" applyFill="1" applyBorder="1" applyAlignment="1">
      <alignment horizontal="center" vertical="center" wrapText="1"/>
      <protection/>
    </xf>
    <xf numFmtId="49" fontId="6" fillId="34" borderId="26" xfId="63" applyNumberFormat="1" applyFont="1" applyFill="1" applyBorder="1" applyAlignment="1">
      <alignment horizontal="center" vertical="center" wrapText="1"/>
      <protection/>
    </xf>
    <xf numFmtId="49" fontId="6" fillId="34" borderId="25" xfId="63" applyNumberFormat="1" applyFont="1" applyFill="1" applyBorder="1" applyAlignment="1">
      <alignment horizontal="center" vertical="center" wrapText="1"/>
      <protection/>
    </xf>
    <xf numFmtId="3" fontId="7" fillId="37" borderId="13" xfId="63" applyNumberFormat="1" applyFont="1" applyFill="1" applyBorder="1" applyAlignment="1">
      <alignment horizontal="left" vertical="center"/>
      <protection/>
    </xf>
    <xf numFmtId="4" fontId="7" fillId="37" borderId="13" xfId="63" applyNumberFormat="1" applyFont="1" applyFill="1" applyBorder="1" applyAlignment="1">
      <alignment horizontal="left" vertical="center"/>
      <protection/>
    </xf>
    <xf numFmtId="3" fontId="7" fillId="37" borderId="13" xfId="63" applyNumberFormat="1" applyFont="1" applyFill="1" applyBorder="1" applyAlignment="1">
      <alignment horizontal="center" vertical="center"/>
      <protection/>
    </xf>
    <xf numFmtId="3" fontId="7" fillId="34" borderId="15" xfId="63" applyNumberFormat="1" applyFont="1" applyFill="1" applyBorder="1" applyAlignment="1" applyProtection="1">
      <alignment horizontal="center" vertical="center"/>
      <protection locked="0"/>
    </xf>
    <xf numFmtId="3" fontId="7" fillId="34" borderId="15" xfId="63" applyNumberFormat="1" applyFont="1" applyFill="1" applyBorder="1" applyAlignment="1">
      <alignment horizontal="center" vertical="center"/>
      <protection/>
    </xf>
    <xf numFmtId="3" fontId="7" fillId="34" borderId="12" xfId="63" applyNumberFormat="1" applyFont="1" applyFill="1" applyBorder="1" applyAlignment="1">
      <alignment horizontal="center" vertical="center"/>
      <protection/>
    </xf>
    <xf numFmtId="3" fontId="7" fillId="34" borderId="35" xfId="63" applyNumberFormat="1" applyFont="1" applyFill="1" applyBorder="1" applyAlignment="1" applyProtection="1">
      <alignment horizontal="center" vertical="center"/>
      <protection locked="0"/>
    </xf>
    <xf numFmtId="4" fontId="7" fillId="34" borderId="35" xfId="63" applyNumberFormat="1" applyFont="1" applyFill="1" applyBorder="1" applyAlignment="1" applyProtection="1">
      <alignment horizontal="center" vertical="center"/>
      <protection locked="0"/>
    </xf>
    <xf numFmtId="3" fontId="7" fillId="0" borderId="15" xfId="63" applyNumberFormat="1" applyFont="1" applyFill="1" applyBorder="1" applyAlignment="1">
      <alignment horizontal="left" vertical="center" indent="2"/>
      <protection/>
    </xf>
    <xf numFmtId="4" fontId="7" fillId="0" borderId="15" xfId="63" applyNumberFormat="1" applyFont="1" applyFill="1" applyBorder="1" applyAlignment="1">
      <alignment horizontal="left" vertical="center" indent="2"/>
      <protection/>
    </xf>
    <xf numFmtId="3" fontId="7" fillId="0" borderId="15" xfId="63" applyNumberFormat="1" applyFont="1" applyFill="1" applyBorder="1" applyAlignment="1" applyProtection="1">
      <alignment horizontal="center" vertical="center"/>
      <protection locked="0"/>
    </xf>
    <xf numFmtId="3" fontId="7" fillId="37" borderId="15" xfId="63" applyNumberFormat="1" applyFont="1" applyFill="1" applyBorder="1" applyAlignment="1">
      <alignment horizontal="left" vertical="center"/>
      <protection/>
    </xf>
    <xf numFmtId="4" fontId="7" fillId="37" borderId="15" xfId="63" applyNumberFormat="1" applyFont="1" applyFill="1" applyBorder="1" applyAlignment="1">
      <alignment horizontal="left" vertical="center"/>
      <protection/>
    </xf>
    <xf numFmtId="3" fontId="7" fillId="37" borderId="15" xfId="63" applyNumberFormat="1" applyFont="1" applyFill="1" applyBorder="1" applyAlignment="1">
      <alignment horizontal="center" vertical="center"/>
      <protection/>
    </xf>
    <xf numFmtId="3" fontId="7" fillId="0" borderId="15" xfId="63" applyNumberFormat="1" applyFont="1" applyFill="1" applyBorder="1" applyAlignment="1">
      <alignment horizontal="left" vertical="center" indent="1"/>
      <protection/>
    </xf>
    <xf numFmtId="4" fontId="7" fillId="0" borderId="15" xfId="63" applyNumberFormat="1" applyFont="1" applyFill="1" applyBorder="1" applyAlignment="1">
      <alignment horizontal="left" vertical="center" indent="1"/>
      <protection/>
    </xf>
    <xf numFmtId="3" fontId="7" fillId="0" borderId="15" xfId="63" applyNumberFormat="1" applyFont="1" applyFill="1" applyBorder="1" applyAlignment="1">
      <alignment horizontal="left" vertical="center"/>
      <protection/>
    </xf>
    <xf numFmtId="4" fontId="7" fillId="0" borderId="15" xfId="63" applyNumberFormat="1" applyFont="1" applyFill="1" applyBorder="1" applyAlignment="1">
      <alignment horizontal="left" vertical="center"/>
      <protection/>
    </xf>
    <xf numFmtId="3" fontId="7" fillId="39" borderId="15" xfId="63" applyNumberFormat="1" applyFont="1" applyFill="1" applyBorder="1" applyAlignment="1" applyProtection="1">
      <alignment horizontal="center" vertical="center"/>
      <protection/>
    </xf>
    <xf numFmtId="0" fontId="7" fillId="37" borderId="15" xfId="63" applyFont="1" applyFill="1" applyBorder="1" applyAlignment="1" applyProtection="1">
      <alignment horizontal="center" vertical="center"/>
      <protection/>
    </xf>
    <xf numFmtId="3" fontId="7" fillId="39" borderId="15" xfId="63" applyNumberFormat="1" applyFont="1" applyFill="1" applyBorder="1" applyAlignment="1">
      <alignment horizontal="left" vertical="center"/>
      <protection/>
    </xf>
    <xf numFmtId="4" fontId="7" fillId="39" borderId="15" xfId="63" applyNumberFormat="1" applyFont="1" applyFill="1" applyBorder="1" applyAlignment="1">
      <alignment horizontal="left" vertical="center"/>
      <protection/>
    </xf>
    <xf numFmtId="4" fontId="7" fillId="39" borderId="15" xfId="63" applyNumberFormat="1" applyFont="1" applyFill="1" applyBorder="1" applyAlignment="1">
      <alignment horizontal="center" vertical="center"/>
      <protection/>
    </xf>
    <xf numFmtId="0" fontId="7" fillId="39" borderId="15" xfId="63" applyFont="1" applyFill="1" applyBorder="1" applyAlignment="1" applyProtection="1">
      <alignment horizontal="center" vertical="center"/>
      <protection/>
    </xf>
    <xf numFmtId="3" fontId="7" fillId="37" borderId="15" xfId="63" applyNumberFormat="1" applyFont="1" applyFill="1" applyBorder="1" applyAlignment="1" applyProtection="1">
      <alignment vertical="center"/>
      <protection/>
    </xf>
    <xf numFmtId="4" fontId="7" fillId="37" borderId="15" xfId="63" applyNumberFormat="1" applyFont="1" applyFill="1" applyBorder="1" applyAlignment="1" applyProtection="1">
      <alignment vertical="center"/>
      <protection/>
    </xf>
    <xf numFmtId="3" fontId="7" fillId="39" borderId="15" xfId="63" applyNumberFormat="1" applyFont="1" applyFill="1" applyBorder="1" applyAlignment="1" applyProtection="1">
      <alignment vertical="center"/>
      <protection/>
    </xf>
    <xf numFmtId="4" fontId="7" fillId="39" borderId="15" xfId="63" applyNumberFormat="1" applyFont="1" applyFill="1" applyBorder="1" applyAlignment="1" applyProtection="1">
      <alignment vertical="center"/>
      <protection/>
    </xf>
    <xf numFmtId="3" fontId="7" fillId="40" borderId="15" xfId="63" applyNumberFormat="1" applyFont="1" applyFill="1" applyBorder="1" applyAlignment="1" applyProtection="1">
      <alignment vertical="center"/>
      <protection/>
    </xf>
    <xf numFmtId="4" fontId="7" fillId="40" borderId="15" xfId="63" applyNumberFormat="1" applyFont="1" applyFill="1" applyBorder="1" applyAlignment="1" applyProtection="1">
      <alignment vertical="center"/>
      <protection/>
    </xf>
    <xf numFmtId="49" fontId="7" fillId="37" borderId="17" xfId="63" applyNumberFormat="1" applyFont="1" applyFill="1" applyBorder="1" applyAlignment="1">
      <alignment horizontal="left" vertical="center"/>
      <protection/>
    </xf>
    <xf numFmtId="3" fontId="7" fillId="37" borderId="17" xfId="63" applyNumberFormat="1" applyFont="1" applyFill="1" applyBorder="1" applyAlignment="1">
      <alignment horizontal="left" vertical="center"/>
      <protection/>
    </xf>
    <xf numFmtId="4" fontId="7" fillId="37" borderId="17" xfId="63" applyNumberFormat="1" applyFont="1" applyFill="1" applyBorder="1" applyAlignment="1">
      <alignment horizontal="left" vertical="center"/>
      <protection/>
    </xf>
    <xf numFmtId="4" fontId="7" fillId="37" borderId="17" xfId="63" applyNumberFormat="1" applyFont="1" applyFill="1" applyBorder="1" applyAlignment="1" applyProtection="1">
      <alignment horizontal="center" vertical="center"/>
      <protection/>
    </xf>
    <xf numFmtId="3" fontId="7" fillId="37" borderId="17" xfId="63" applyNumberFormat="1" applyFont="1" applyFill="1" applyBorder="1" applyAlignment="1" applyProtection="1">
      <alignment horizontal="center" vertical="center"/>
      <protection/>
    </xf>
    <xf numFmtId="0" fontId="7" fillId="37" borderId="17" xfId="63" applyFont="1" applyFill="1" applyBorder="1" applyAlignment="1" applyProtection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0" fillId="0" borderId="0" xfId="63" applyBorder="1" applyAlignment="1">
      <alignment horizontal="center"/>
      <protection/>
    </xf>
    <xf numFmtId="0" fontId="26" fillId="0" borderId="0" xfId="49" applyFont="1" applyAlignment="1">
      <alignment horizontal="center"/>
      <protection/>
    </xf>
    <xf numFmtId="0" fontId="0" fillId="0" borderId="0" xfId="49" applyBorder="1">
      <alignment/>
      <protection/>
    </xf>
    <xf numFmtId="49" fontId="6" fillId="34" borderId="10" xfId="49" applyNumberFormat="1" applyFont="1" applyFill="1" applyBorder="1" applyAlignment="1">
      <alignment horizontal="left" vertical="center"/>
      <protection/>
    </xf>
    <xf numFmtId="0" fontId="27" fillId="0" borderId="0" xfId="49" applyFont="1" applyBorder="1" applyAlignment="1">
      <alignment horizontal="center" wrapText="1"/>
      <protection/>
    </xf>
    <xf numFmtId="0" fontId="28" fillId="0" borderId="0" xfId="49" applyFont="1" applyBorder="1" applyAlignment="1">
      <alignment horizontal="center" wrapText="1"/>
      <protection/>
    </xf>
    <xf numFmtId="0" fontId="6" fillId="0" borderId="21" xfId="49" applyFont="1" applyFill="1" applyBorder="1" applyAlignment="1">
      <alignment horizontal="left" vertical="center" wrapText="1"/>
      <protection/>
    </xf>
    <xf numFmtId="49" fontId="7" fillId="0" borderId="36" xfId="49" applyNumberFormat="1" applyFont="1" applyFill="1" applyBorder="1" applyAlignment="1">
      <alignment horizontal="left" vertical="center" wrapText="1"/>
      <protection/>
    </xf>
    <xf numFmtId="49" fontId="7" fillId="0" borderId="37" xfId="49" applyNumberFormat="1" applyFont="1" applyFill="1" applyBorder="1" applyAlignment="1" applyProtection="1">
      <alignment horizontal="left" wrapText="1"/>
      <protection locked="0"/>
    </xf>
    <xf numFmtId="0" fontId="6" fillId="0" borderId="22" xfId="49" applyFont="1" applyFill="1" applyBorder="1" applyAlignment="1">
      <alignment horizontal="left" vertical="center" wrapText="1"/>
      <protection/>
    </xf>
    <xf numFmtId="49" fontId="7" fillId="0" borderId="38" xfId="49" applyNumberFormat="1" applyFont="1" applyFill="1" applyBorder="1" applyAlignment="1">
      <alignment horizontal="left" vertical="center" wrapText="1"/>
      <protection/>
    </xf>
    <xf numFmtId="49" fontId="7" fillId="0" borderId="39" xfId="49" applyNumberFormat="1" applyFont="1" applyFill="1" applyBorder="1" applyAlignment="1" applyProtection="1">
      <alignment horizontal="left" wrapText="1"/>
      <protection locked="0"/>
    </xf>
    <xf numFmtId="0" fontId="6" fillId="0" borderId="40" xfId="49" applyFont="1" applyFill="1" applyBorder="1" applyAlignment="1">
      <alignment horizontal="left" vertical="center" wrapText="1"/>
      <protection/>
    </xf>
    <xf numFmtId="49" fontId="7" fillId="0" borderId="41" xfId="49" applyNumberFormat="1" applyFont="1" applyFill="1" applyBorder="1" applyAlignment="1">
      <alignment horizontal="left" vertical="center" wrapText="1"/>
      <protection/>
    </xf>
    <xf numFmtId="49" fontId="7" fillId="0" borderId="42" xfId="49" applyNumberFormat="1" applyFont="1" applyFill="1" applyBorder="1" applyAlignment="1" applyProtection="1">
      <alignment horizontal="left" wrapText="1"/>
      <protection locked="0"/>
    </xf>
    <xf numFmtId="0" fontId="9" fillId="0" borderId="0" xfId="49" applyFont="1" applyAlignment="1">
      <alignment horizontal="left" vertical="center"/>
      <protection/>
    </xf>
    <xf numFmtId="0" fontId="15" fillId="0" borderId="0" xfId="49" applyNumberFormat="1" applyFont="1" applyFill="1" applyBorder="1" applyAlignment="1">
      <alignment horizontal="left" vertical="center" wrapText="1"/>
      <protection/>
    </xf>
    <xf numFmtId="49" fontId="10" fillId="0" borderId="0" xfId="49" applyNumberFormat="1" applyFont="1" applyFill="1" applyBorder="1" applyAlignment="1">
      <alignment horizontal="left" vertical="center" wrapText="1"/>
      <protection/>
    </xf>
    <xf numFmtId="0" fontId="6" fillId="39" borderId="10" xfId="49" applyFont="1" applyFill="1" applyBorder="1" applyAlignment="1">
      <alignment wrapText="1"/>
      <protection/>
    </xf>
    <xf numFmtId="0" fontId="0" fillId="0" borderId="33" xfId="49" applyFont="1" applyBorder="1">
      <alignment/>
      <protection/>
    </xf>
    <xf numFmtId="49" fontId="10" fillId="0" borderId="10" xfId="49" applyNumberFormat="1" applyFont="1" applyFill="1" applyBorder="1" applyAlignment="1" applyProtection="1">
      <alignment horizontal="right" wrapText="1"/>
      <protection locked="0"/>
    </xf>
    <xf numFmtId="0" fontId="10" fillId="0" borderId="0" xfId="49" applyFont="1" applyAlignment="1">
      <alignment vertical="center"/>
      <protection/>
    </xf>
    <xf numFmtId="0" fontId="10" fillId="0" borderId="0" xfId="49" applyFont="1">
      <alignment/>
      <protection/>
    </xf>
    <xf numFmtId="0" fontId="29" fillId="0" borderId="0" xfId="49" applyFont="1" applyAlignment="1">
      <alignment horizontal="center"/>
      <protection/>
    </xf>
    <xf numFmtId="0" fontId="15" fillId="0" borderId="0" xfId="49" applyFont="1" applyFill="1" applyBorder="1" applyAlignment="1">
      <alignment horizontal="left" vertical="center"/>
      <protection/>
    </xf>
    <xf numFmtId="0" fontId="7" fillId="0" borderId="0" xfId="49" applyFont="1" applyFill="1" applyBorder="1" applyAlignment="1">
      <alignment horizontal="left" vertical="center"/>
      <protection/>
    </xf>
    <xf numFmtId="49" fontId="7" fillId="0" borderId="43" xfId="49" applyNumberFormat="1" applyFont="1" applyFill="1" applyBorder="1" applyAlignment="1" applyProtection="1">
      <alignment horizontal="left" wrapText="1"/>
      <protection locked="0"/>
    </xf>
    <xf numFmtId="0" fontId="7" fillId="0" borderId="33" xfId="49" applyNumberFormat="1" applyFont="1" applyFill="1" applyBorder="1" applyAlignment="1" applyProtection="1">
      <alignment horizontal="left" wrapText="1"/>
      <protection locked="0"/>
    </xf>
    <xf numFmtId="49" fontId="7" fillId="0" borderId="28" xfId="49" applyNumberFormat="1" applyFont="1" applyFill="1" applyBorder="1" applyAlignment="1" applyProtection="1">
      <alignment horizontal="left" wrapText="1"/>
      <protection locked="0"/>
    </xf>
    <xf numFmtId="0" fontId="7" fillId="0" borderId="0" xfId="49" applyFont="1" applyFill="1" applyBorder="1" applyAlignment="1">
      <alignment vertical="center"/>
      <protection/>
    </xf>
    <xf numFmtId="0" fontId="7" fillId="0" borderId="10" xfId="49" applyFont="1" applyBorder="1" applyAlignment="1">
      <alignment horizontal="left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29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/>
      <protection/>
    </xf>
    <xf numFmtId="0" fontId="6" fillId="0" borderId="44" xfId="49" applyFont="1" applyFill="1" applyBorder="1" applyAlignment="1">
      <alignment horizontal="center" vertical="center"/>
      <protection/>
    </xf>
    <xf numFmtId="0" fontId="7" fillId="0" borderId="36" xfId="49" applyNumberFormat="1" applyFont="1" applyFill="1" applyBorder="1" applyAlignment="1" applyProtection="1">
      <alignment horizontal="left" vertical="center"/>
      <protection locked="0"/>
    </xf>
    <xf numFmtId="0" fontId="6" fillId="34" borderId="22" xfId="49" applyFont="1" applyFill="1" applyBorder="1" applyAlignment="1">
      <alignment horizontal="center" vertical="center"/>
      <protection/>
    </xf>
    <xf numFmtId="0" fontId="6" fillId="0" borderId="45" xfId="49" applyFont="1" applyFill="1" applyBorder="1" applyAlignment="1">
      <alignment horizontal="center" vertical="center"/>
      <protection/>
    </xf>
    <xf numFmtId="0" fontId="7" fillId="0" borderId="38" xfId="49" applyNumberFormat="1" applyFont="1" applyFill="1" applyBorder="1" applyAlignment="1" applyProtection="1">
      <alignment horizontal="left" vertical="center"/>
      <protection locked="0"/>
    </xf>
    <xf numFmtId="0" fontId="7" fillId="0" borderId="38" xfId="49" applyFont="1" applyFill="1" applyBorder="1" applyAlignment="1" applyProtection="1">
      <alignment horizontal="left" vertical="center"/>
      <protection locked="0"/>
    </xf>
    <xf numFmtId="0" fontId="8" fillId="33" borderId="30" xfId="49" applyFont="1" applyFill="1" applyBorder="1" applyAlignment="1">
      <alignment vertical="center"/>
      <protection/>
    </xf>
    <xf numFmtId="0" fontId="8" fillId="33" borderId="11" xfId="49" applyFont="1" applyFill="1" applyBorder="1" applyAlignment="1">
      <alignment vertical="center"/>
      <protection/>
    </xf>
    <xf numFmtId="0" fontId="6" fillId="0" borderId="0" xfId="49" applyFont="1" applyBorder="1" applyAlignment="1">
      <alignment horizontal="left" vertical="center"/>
      <protection/>
    </xf>
    <xf numFmtId="49" fontId="7" fillId="0" borderId="46" xfId="49" applyNumberFormat="1" applyFont="1" applyBorder="1" applyAlignment="1" applyProtection="1">
      <alignment horizontal="left" vertical="center" wrapText="1"/>
      <protection locked="0"/>
    </xf>
    <xf numFmtId="0" fontId="7" fillId="0" borderId="0" xfId="49" applyFont="1" applyBorder="1" applyAlignment="1">
      <alignment vertical="center"/>
      <protection/>
    </xf>
    <xf numFmtId="0" fontId="6" fillId="34" borderId="47" xfId="49" applyFont="1" applyFill="1" applyBorder="1" applyAlignment="1">
      <alignment horizontal="left" vertical="center"/>
      <protection/>
    </xf>
    <xf numFmtId="0" fontId="6" fillId="34" borderId="48" xfId="49" applyFont="1" applyFill="1" applyBorder="1" applyAlignment="1">
      <alignment horizontal="left" vertical="center"/>
      <protection/>
    </xf>
    <xf numFmtId="0" fontId="6" fillId="34" borderId="49" xfId="49" applyFont="1" applyFill="1" applyBorder="1" applyAlignment="1">
      <alignment horizontal="left" vertical="center"/>
      <protection/>
    </xf>
    <xf numFmtId="0" fontId="7" fillId="0" borderId="46" xfId="49" applyNumberFormat="1" applyFont="1" applyBorder="1" applyAlignment="1" applyProtection="1">
      <alignment horizontal="left" vertical="center" wrapText="1"/>
      <protection locked="0"/>
    </xf>
    <xf numFmtId="0" fontId="7" fillId="0" borderId="39" xfId="49" applyNumberFormat="1" applyFont="1" applyBorder="1" applyAlignment="1" applyProtection="1">
      <alignment horizontal="left" vertical="center" wrapText="1"/>
      <protection locked="0"/>
    </xf>
    <xf numFmtId="0" fontId="7" fillId="0" borderId="42" xfId="49" applyNumberFormat="1" applyFont="1" applyBorder="1" applyAlignment="1" applyProtection="1">
      <alignment horizontal="left" vertical="center" wrapText="1"/>
      <protection locked="0"/>
    </xf>
    <xf numFmtId="0" fontId="8" fillId="33" borderId="19" xfId="49" applyFont="1" applyFill="1" applyBorder="1" applyAlignment="1">
      <alignment vertical="center"/>
      <protection/>
    </xf>
    <xf numFmtId="0" fontId="8" fillId="33" borderId="33" xfId="49" applyFont="1" applyFill="1" applyBorder="1" applyAlignment="1">
      <alignment vertical="center"/>
      <protection/>
    </xf>
    <xf numFmtId="0" fontId="8" fillId="33" borderId="29" xfId="49" applyFont="1" applyFill="1" applyBorder="1" applyAlignment="1">
      <alignment vertical="center"/>
      <protection/>
    </xf>
    <xf numFmtId="0" fontId="8" fillId="0" borderId="0" xfId="49" applyFont="1" applyFill="1" applyBorder="1" applyAlignment="1">
      <alignment vertical="center"/>
      <protection/>
    </xf>
    <xf numFmtId="0" fontId="8" fillId="0" borderId="0" xfId="49" applyFont="1" applyFill="1" applyBorder="1" applyAlignment="1">
      <alignment horizontal="right" vertical="center"/>
      <protection/>
    </xf>
    <xf numFmtId="0" fontId="10" fillId="0" borderId="0" xfId="49" applyFont="1" applyFill="1">
      <alignment/>
      <protection/>
    </xf>
    <xf numFmtId="49" fontId="7" fillId="0" borderId="10" xfId="49" applyNumberFormat="1" applyFont="1" applyBorder="1" applyAlignment="1" applyProtection="1">
      <alignment horizontal="left" wrapText="1"/>
      <protection locked="0"/>
    </xf>
    <xf numFmtId="0" fontId="7" fillId="0" borderId="0" xfId="49" applyFont="1" applyBorder="1" applyAlignment="1">
      <alignment/>
      <protection/>
    </xf>
    <xf numFmtId="0" fontId="6" fillId="0" borderId="0" xfId="49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49" fontId="7" fillId="0" borderId="10" xfId="49" applyNumberFormat="1" applyFont="1" applyBorder="1" applyAlignment="1" applyProtection="1">
      <alignment horizontal="left" vertical="center"/>
      <protection locked="0"/>
    </xf>
    <xf numFmtId="49" fontId="7" fillId="0" borderId="50" xfId="49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49" applyFont="1" applyBorder="1" applyAlignment="1">
      <alignment horizontal="left" vertical="center"/>
      <protection/>
    </xf>
    <xf numFmtId="0" fontId="10" fillId="0" borderId="33" xfId="49" applyFont="1" applyBorder="1" applyAlignment="1">
      <alignment horizontal="left" vertical="center"/>
      <protection/>
    </xf>
    <xf numFmtId="49" fontId="7" fillId="0" borderId="51" xfId="49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49" applyFont="1" applyBorder="1" applyAlignment="1">
      <alignment horizontal="left" vertical="center"/>
      <protection/>
    </xf>
    <xf numFmtId="0" fontId="10" fillId="0" borderId="52" xfId="49" applyFont="1" applyBorder="1" applyAlignment="1">
      <alignment horizontal="left" vertical="center"/>
      <protection/>
    </xf>
    <xf numFmtId="0" fontId="6" fillId="34" borderId="10" xfId="49" applyNumberFormat="1" applyFont="1" applyFill="1" applyBorder="1" applyAlignment="1">
      <alignment horizontal="center" vertical="center" wrapText="1"/>
      <protection/>
    </xf>
    <xf numFmtId="0" fontId="6" fillId="34" borderId="29" xfId="49" applyNumberFormat="1" applyFont="1" applyFill="1" applyBorder="1" applyAlignment="1">
      <alignment horizontal="center" vertical="center" wrapText="1"/>
      <protection/>
    </xf>
    <xf numFmtId="0" fontId="6" fillId="34" borderId="26" xfId="49" applyNumberFormat="1" applyFont="1" applyFill="1" applyBorder="1" applyAlignment="1">
      <alignment horizontal="center" vertical="center" wrapText="1"/>
      <protection/>
    </xf>
    <xf numFmtId="0" fontId="6" fillId="34" borderId="25" xfId="49" applyNumberFormat="1" applyFont="1" applyFill="1" applyBorder="1" applyAlignment="1">
      <alignment horizontal="center" vertical="center" wrapText="1"/>
      <protection/>
    </xf>
    <xf numFmtId="0" fontId="6" fillId="34" borderId="19" xfId="49" applyNumberFormat="1" applyFont="1" applyFill="1" applyBorder="1" applyAlignment="1">
      <alignment horizontal="center" vertical="center" wrapText="1"/>
      <protection/>
    </xf>
    <xf numFmtId="0" fontId="6" fillId="34" borderId="33" xfId="49" applyNumberFormat="1" applyFont="1" applyFill="1" applyBorder="1" applyAlignment="1">
      <alignment horizontal="center" vertical="center" wrapText="1"/>
      <protection/>
    </xf>
    <xf numFmtId="0" fontId="6" fillId="34" borderId="43" xfId="49" applyNumberFormat="1" applyFont="1" applyFill="1" applyBorder="1" applyAlignment="1">
      <alignment horizontal="center" vertical="center" wrapText="1"/>
      <protection/>
    </xf>
    <xf numFmtId="49" fontId="7" fillId="0" borderId="13" xfId="49" applyNumberFormat="1" applyFont="1" applyFill="1" applyBorder="1" applyAlignment="1" applyProtection="1">
      <alignment horizontal="left" wrapText="1"/>
      <protection locked="0"/>
    </xf>
    <xf numFmtId="49" fontId="7" fillId="0" borderId="14" xfId="49" applyNumberFormat="1" applyFont="1" applyFill="1" applyBorder="1" applyAlignment="1" applyProtection="1">
      <alignment horizontal="left" wrapText="1"/>
      <protection locked="0"/>
    </xf>
    <xf numFmtId="49" fontId="7" fillId="40" borderId="14" xfId="49" applyNumberFormat="1" applyFont="1" applyFill="1" applyBorder="1" applyAlignment="1" applyProtection="1">
      <alignment horizontal="left" wrapText="1"/>
      <protection locked="0"/>
    </xf>
    <xf numFmtId="4" fontId="7" fillId="0" borderId="13" xfId="49" applyNumberFormat="1" applyFont="1" applyFill="1" applyBorder="1" applyAlignment="1" applyProtection="1">
      <alignment horizontal="right"/>
      <protection locked="0"/>
    </xf>
    <xf numFmtId="167" fontId="7" fillId="0" borderId="52" xfId="49" applyNumberFormat="1" applyFont="1" applyFill="1" applyBorder="1" applyAlignment="1" applyProtection="1">
      <alignment horizontal="right"/>
      <protection locked="0"/>
    </xf>
    <xf numFmtId="4" fontId="7" fillId="40" borderId="24" xfId="49" applyNumberFormat="1" applyFont="1" applyFill="1" applyBorder="1" applyAlignment="1" applyProtection="1">
      <alignment horizontal="right"/>
      <protection/>
    </xf>
    <xf numFmtId="4" fontId="7" fillId="0" borderId="13" xfId="49" applyNumberFormat="1" applyFont="1" applyFill="1" applyBorder="1" applyAlignment="1">
      <alignment horizontal="right"/>
      <protection/>
    </xf>
    <xf numFmtId="4" fontId="7" fillId="0" borderId="53" xfId="49" applyNumberFormat="1" applyFont="1" applyFill="1" applyBorder="1" applyAlignment="1">
      <alignment horizontal="right"/>
      <protection/>
    </xf>
    <xf numFmtId="4" fontId="7" fillId="0" borderId="14" xfId="49" applyNumberFormat="1" applyFont="1" applyFill="1" applyBorder="1" applyAlignment="1" applyProtection="1">
      <alignment horizontal="right"/>
      <protection locked="0"/>
    </xf>
    <xf numFmtId="4" fontId="6" fillId="34" borderId="10" xfId="49" applyNumberFormat="1" applyFont="1" applyFill="1" applyBorder="1" applyAlignment="1">
      <alignment horizontal="right"/>
      <protection/>
    </xf>
    <xf numFmtId="49" fontId="7" fillId="0" borderId="15" xfId="49" applyNumberFormat="1" applyFont="1" applyFill="1" applyBorder="1" applyAlignment="1" applyProtection="1">
      <alignment horizontal="left" wrapText="1"/>
      <protection locked="0"/>
    </xf>
    <xf numFmtId="49" fontId="7" fillId="0" borderId="16" xfId="49" applyNumberFormat="1" applyFont="1" applyFill="1" applyBorder="1" applyAlignment="1" applyProtection="1">
      <alignment horizontal="left" wrapText="1"/>
      <protection locked="0"/>
    </xf>
    <xf numFmtId="49" fontId="7" fillId="40" borderId="16" xfId="49" applyNumberFormat="1" applyFont="1" applyFill="1" applyBorder="1" applyAlignment="1" applyProtection="1">
      <alignment horizontal="left" wrapText="1"/>
      <protection locked="0"/>
    </xf>
    <xf numFmtId="4" fontId="7" fillId="0" borderId="15" xfId="49" applyNumberFormat="1" applyFont="1" applyFill="1" applyBorder="1" applyAlignment="1" applyProtection="1">
      <alignment horizontal="right"/>
      <protection locked="0"/>
    </xf>
    <xf numFmtId="167" fontId="7" fillId="0" borderId="53" xfId="49" applyNumberFormat="1" applyFont="1" applyFill="1" applyBorder="1" applyAlignment="1" applyProtection="1">
      <alignment horizontal="right"/>
      <protection locked="0"/>
    </xf>
    <xf numFmtId="4" fontId="7" fillId="0" borderId="15" xfId="49" applyNumberFormat="1" applyFont="1" applyFill="1" applyBorder="1" applyAlignment="1">
      <alignment horizontal="right"/>
      <protection/>
    </xf>
    <xf numFmtId="4" fontId="7" fillId="0" borderId="16" xfId="49" applyNumberFormat="1" applyFont="1" applyFill="1" applyBorder="1" applyAlignment="1" applyProtection="1">
      <alignment horizontal="right"/>
      <protection locked="0"/>
    </xf>
    <xf numFmtId="49" fontId="7" fillId="0" borderId="18" xfId="49" applyNumberFormat="1" applyFont="1" applyFill="1" applyBorder="1" applyAlignment="1" applyProtection="1">
      <alignment horizontal="left" wrapText="1"/>
      <protection locked="0"/>
    </xf>
    <xf numFmtId="49" fontId="7" fillId="40" borderId="18" xfId="49" applyNumberFormat="1" applyFont="1" applyFill="1" applyBorder="1" applyAlignment="1" applyProtection="1">
      <alignment horizontal="left" wrapText="1"/>
      <protection locked="0"/>
    </xf>
    <xf numFmtId="49" fontId="7" fillId="0" borderId="17" xfId="49" applyNumberFormat="1" applyFont="1" applyFill="1" applyBorder="1" applyAlignment="1" applyProtection="1">
      <alignment horizontal="left" wrapText="1"/>
      <protection locked="0"/>
    </xf>
    <xf numFmtId="4" fontId="7" fillId="0" borderId="17" xfId="49" applyNumberFormat="1" applyFont="1" applyFill="1" applyBorder="1" applyAlignment="1" applyProtection="1">
      <alignment horizontal="right"/>
      <protection locked="0"/>
    </xf>
    <xf numFmtId="4" fontId="7" fillId="0" borderId="35" xfId="49" applyNumberFormat="1" applyFont="1" applyFill="1" applyBorder="1" applyAlignment="1">
      <alignment horizontal="right"/>
      <protection/>
    </xf>
    <xf numFmtId="4" fontId="7" fillId="0" borderId="54" xfId="49" applyNumberFormat="1" applyFont="1" applyFill="1" applyBorder="1" applyAlignment="1">
      <alignment horizontal="right"/>
      <protection/>
    </xf>
    <xf numFmtId="4" fontId="7" fillId="0" borderId="17" xfId="49" applyNumberFormat="1" applyFont="1" applyFill="1" applyBorder="1" applyAlignment="1">
      <alignment horizontal="right"/>
      <protection/>
    </xf>
    <xf numFmtId="4" fontId="7" fillId="0" borderId="55" xfId="49" applyNumberFormat="1" applyFont="1" applyFill="1" applyBorder="1" applyAlignment="1" applyProtection="1">
      <alignment horizontal="right"/>
      <protection locked="0"/>
    </xf>
    <xf numFmtId="4" fontId="6" fillId="34" borderId="13" xfId="49" applyNumberFormat="1" applyFont="1" applyFill="1" applyBorder="1" applyAlignment="1">
      <alignment horizontal="right"/>
      <protection/>
    </xf>
    <xf numFmtId="0" fontId="8" fillId="33" borderId="29" xfId="49" applyNumberFormat="1" applyFont="1" applyFill="1" applyBorder="1" applyAlignment="1">
      <alignment horizontal="left" vertical="center" wrapText="1"/>
      <protection/>
    </xf>
    <xf numFmtId="0" fontId="8" fillId="33" borderId="19" xfId="49" applyNumberFormat="1" applyFont="1" applyFill="1" applyBorder="1" applyAlignment="1">
      <alignment horizontal="left" vertical="center" wrapText="1"/>
      <protection/>
    </xf>
    <xf numFmtId="4" fontId="8" fillId="33" borderId="10" xfId="49" applyNumberFormat="1" applyFont="1" applyFill="1" applyBorder="1" applyAlignment="1">
      <alignment horizontal="right" vertical="center" wrapText="1"/>
      <protection/>
    </xf>
    <xf numFmtId="4" fontId="8" fillId="33" borderId="19" xfId="49" applyNumberFormat="1" applyFont="1" applyFill="1" applyBorder="1" applyAlignment="1">
      <alignment horizontal="left" vertical="center" wrapText="1"/>
      <protection/>
    </xf>
    <xf numFmtId="4" fontId="8" fillId="33" borderId="29" xfId="49" applyNumberFormat="1" applyFont="1" applyFill="1" applyBorder="1" applyAlignment="1">
      <alignment vertical="center" wrapText="1"/>
      <protection/>
    </xf>
    <xf numFmtId="4" fontId="8" fillId="33" borderId="10" xfId="49" applyNumberFormat="1" applyFont="1" applyFill="1" applyBorder="1" applyAlignment="1">
      <alignment vertical="center" wrapText="1"/>
      <protection/>
    </xf>
    <xf numFmtId="4" fontId="8" fillId="33" borderId="19" xfId="49" applyNumberFormat="1" applyFont="1" applyFill="1" applyBorder="1" applyAlignment="1">
      <alignment vertical="center" wrapText="1"/>
      <protection/>
    </xf>
    <xf numFmtId="4" fontId="8" fillId="33" borderId="56" xfId="49" applyNumberFormat="1" applyFont="1" applyFill="1" applyBorder="1" applyAlignment="1">
      <alignment horizontal="right" vertical="center" wrapText="1"/>
      <protection/>
    </xf>
    <xf numFmtId="0" fontId="6" fillId="34" borderId="10" xfId="49" applyFont="1" applyFill="1" applyBorder="1" applyAlignment="1">
      <alignment/>
      <protection/>
    </xf>
    <xf numFmtId="0" fontId="3" fillId="0" borderId="0" xfId="49" applyFont="1" applyAlignment="1">
      <alignment horizontal="center"/>
      <protection/>
    </xf>
    <xf numFmtId="0" fontId="0" fillId="0" borderId="0" xfId="49" applyAlignment="1">
      <alignment/>
      <protection/>
    </xf>
    <xf numFmtId="49" fontId="6" fillId="34" borderId="26" xfId="49" applyNumberFormat="1" applyFont="1" applyFill="1" applyBorder="1" applyAlignment="1" applyProtection="1">
      <alignment horizontal="center" vertical="center" wrapText="1"/>
      <protection/>
    </xf>
    <xf numFmtId="49" fontId="6" fillId="34" borderId="25" xfId="49" applyNumberFormat="1" applyFont="1" applyFill="1" applyBorder="1" applyAlignment="1" applyProtection="1">
      <alignment horizontal="center" vertical="center" wrapText="1"/>
      <protection/>
    </xf>
    <xf numFmtId="49" fontId="6" fillId="34" borderId="10" xfId="49" applyNumberFormat="1" applyFont="1" applyFill="1" applyBorder="1" applyAlignment="1" applyProtection="1">
      <alignment horizontal="center" vertical="center" wrapText="1"/>
      <protection/>
    </xf>
    <xf numFmtId="49" fontId="6" fillId="34" borderId="57" xfId="49" applyNumberFormat="1" applyFont="1" applyFill="1" applyBorder="1" applyAlignment="1" applyProtection="1">
      <alignment horizontal="center" vertical="center" wrapText="1"/>
      <protection/>
    </xf>
    <xf numFmtId="49" fontId="6" fillId="34" borderId="43" xfId="49" applyNumberFormat="1" applyFont="1" applyFill="1" applyBorder="1" applyAlignment="1" applyProtection="1">
      <alignment horizontal="center" vertical="center" wrapText="1"/>
      <protection/>
    </xf>
    <xf numFmtId="49" fontId="6" fillId="40" borderId="26" xfId="49" applyNumberFormat="1" applyFont="1" applyFill="1" applyBorder="1" applyAlignment="1" applyProtection="1">
      <alignment horizontal="center" vertical="center" wrapText="1"/>
      <protection/>
    </xf>
    <xf numFmtId="49" fontId="6" fillId="40" borderId="23" xfId="49" applyNumberFormat="1" applyFont="1" applyFill="1" applyBorder="1" applyAlignment="1" applyProtection="1">
      <alignment horizontal="center" vertical="center" wrapText="1"/>
      <protection/>
    </xf>
    <xf numFmtId="49" fontId="6" fillId="40" borderId="13" xfId="49" applyNumberFormat="1" applyFont="1" applyFill="1" applyBorder="1" applyAlignment="1" applyProtection="1">
      <alignment horizontal="center" vertical="center" wrapText="1"/>
      <protection/>
    </xf>
    <xf numFmtId="4" fontId="6" fillId="40" borderId="13" xfId="49" applyNumberFormat="1" applyFont="1" applyFill="1" applyBorder="1" applyAlignment="1" applyProtection="1">
      <alignment horizontal="center" vertical="center" wrapText="1"/>
      <protection/>
    </xf>
    <xf numFmtId="4" fontId="6" fillId="40" borderId="23" xfId="49" applyNumberFormat="1" applyFont="1" applyFill="1" applyBorder="1" applyAlignment="1" applyProtection="1">
      <alignment horizontal="center" vertical="center" wrapText="1"/>
      <protection/>
    </xf>
    <xf numFmtId="4" fontId="6" fillId="34" borderId="13" xfId="49" applyNumberFormat="1" applyFont="1" applyFill="1" applyBorder="1" applyAlignment="1" applyProtection="1">
      <alignment horizontal="center" vertical="center" wrapText="1"/>
      <protection/>
    </xf>
    <xf numFmtId="49" fontId="6" fillId="40" borderId="35" xfId="49" applyNumberFormat="1" applyFont="1" applyFill="1" applyBorder="1" applyAlignment="1" applyProtection="1">
      <alignment horizontal="center" vertical="center" wrapText="1"/>
      <protection/>
    </xf>
    <xf numFmtId="49" fontId="6" fillId="40" borderId="24" xfId="49" applyNumberFormat="1" applyFont="1" applyFill="1" applyBorder="1" applyAlignment="1" applyProtection="1">
      <alignment horizontal="center" vertical="center" wrapText="1"/>
      <protection/>
    </xf>
    <xf numFmtId="49" fontId="6" fillId="40" borderId="15" xfId="49" applyNumberFormat="1" applyFont="1" applyFill="1" applyBorder="1" applyAlignment="1" applyProtection="1">
      <alignment horizontal="center" vertical="center" wrapText="1"/>
      <protection/>
    </xf>
    <xf numFmtId="4" fontId="6" fillId="40" borderId="15" xfId="49" applyNumberFormat="1" applyFont="1" applyFill="1" applyBorder="1" applyAlignment="1" applyProtection="1">
      <alignment horizontal="center" vertical="center" wrapText="1"/>
      <protection/>
    </xf>
    <xf numFmtId="4" fontId="6" fillId="40" borderId="24" xfId="49" applyNumberFormat="1" applyFont="1" applyFill="1" applyBorder="1" applyAlignment="1" applyProtection="1">
      <alignment horizontal="center" vertical="center" wrapText="1"/>
      <protection/>
    </xf>
    <xf numFmtId="4" fontId="6" fillId="34" borderId="15" xfId="49" applyNumberFormat="1" applyFont="1" applyFill="1" applyBorder="1" applyAlignment="1" applyProtection="1">
      <alignment horizontal="center" vertical="center" wrapText="1"/>
      <protection/>
    </xf>
    <xf numFmtId="49" fontId="6" fillId="40" borderId="17" xfId="49" applyNumberFormat="1" applyFont="1" applyFill="1" applyBorder="1" applyAlignment="1" applyProtection="1">
      <alignment horizontal="center" vertical="center" wrapText="1"/>
      <protection/>
    </xf>
    <xf numFmtId="49" fontId="6" fillId="40" borderId="58" xfId="49" applyNumberFormat="1" applyFont="1" applyFill="1" applyBorder="1" applyAlignment="1" applyProtection="1">
      <alignment horizontal="center" vertical="center" wrapText="1"/>
      <protection/>
    </xf>
    <xf numFmtId="4" fontId="6" fillId="40" borderId="17" xfId="49" applyNumberFormat="1" applyFont="1" applyFill="1" applyBorder="1" applyAlignment="1" applyProtection="1">
      <alignment horizontal="center" vertical="center" wrapText="1"/>
      <protection/>
    </xf>
    <xf numFmtId="4" fontId="6" fillId="40" borderId="58" xfId="49" applyNumberFormat="1" applyFont="1" applyFill="1" applyBorder="1" applyAlignment="1" applyProtection="1">
      <alignment horizontal="center" vertical="center" wrapText="1"/>
      <protection/>
    </xf>
    <xf numFmtId="4" fontId="6" fillId="34" borderId="17" xfId="49" applyNumberFormat="1" applyFont="1" applyFill="1" applyBorder="1" applyAlignment="1" applyProtection="1">
      <alignment horizontal="center" vertical="center" wrapText="1"/>
      <protection/>
    </xf>
    <xf numFmtId="0" fontId="8" fillId="33" borderId="11" xfId="49" applyFont="1" applyFill="1" applyBorder="1" applyAlignment="1" applyProtection="1">
      <alignment horizontal="left"/>
      <protection/>
    </xf>
    <xf numFmtId="0" fontId="8" fillId="33" borderId="59" xfId="49" applyFont="1" applyFill="1" applyBorder="1" applyAlignment="1" applyProtection="1">
      <alignment horizontal="left"/>
      <protection/>
    </xf>
    <xf numFmtId="4" fontId="8" fillId="33" borderId="60" xfId="49" applyNumberFormat="1" applyFont="1" applyFill="1" applyBorder="1" applyAlignment="1" applyProtection="1">
      <alignment horizontal="center"/>
      <protection/>
    </xf>
    <xf numFmtId="0" fontId="0" fillId="0" borderId="27" xfId="49" applyBorder="1">
      <alignment/>
      <protection/>
    </xf>
    <xf numFmtId="0" fontId="6" fillId="37" borderId="10" xfId="49" applyFont="1" applyFill="1" applyBorder="1">
      <alignment/>
      <protection/>
    </xf>
    <xf numFmtId="0" fontId="7" fillId="0" borderId="10" xfId="49" applyFont="1" applyBorder="1">
      <alignment/>
      <protection/>
    </xf>
    <xf numFmtId="0" fontId="6" fillId="0" borderId="19" xfId="49" applyFont="1" applyBorder="1">
      <alignment/>
      <protection/>
    </xf>
    <xf numFmtId="0" fontId="6" fillId="0" borderId="33" xfId="49" applyFont="1" applyBorder="1">
      <alignment/>
      <protection/>
    </xf>
    <xf numFmtId="0" fontId="34" fillId="0" borderId="0" xfId="49" applyFont="1" applyAlignment="1">
      <alignment/>
      <protection/>
    </xf>
    <xf numFmtId="49" fontId="6" fillId="34" borderId="19" xfId="49" applyNumberFormat="1" applyFont="1" applyFill="1" applyBorder="1" applyAlignment="1" applyProtection="1">
      <alignment horizontal="center" vertical="center" wrapText="1"/>
      <protection/>
    </xf>
    <xf numFmtId="49" fontId="6" fillId="34" borderId="33" xfId="49" applyNumberFormat="1" applyFont="1" applyFill="1" applyBorder="1" applyAlignment="1" applyProtection="1">
      <alignment horizontal="center" vertical="center" wrapText="1"/>
      <protection/>
    </xf>
    <xf numFmtId="0" fontId="7" fillId="0" borderId="13" xfId="49" applyFont="1" applyFill="1" applyBorder="1" applyAlignment="1" applyProtection="1">
      <alignment horizontal="center"/>
      <protection locked="0"/>
    </xf>
    <xf numFmtId="0" fontId="7" fillId="0" borderId="23" xfId="49" applyFont="1" applyFill="1" applyBorder="1" applyAlignment="1" applyProtection="1">
      <alignment horizontal="center"/>
      <protection locked="0"/>
    </xf>
    <xf numFmtId="49" fontId="7" fillId="0" borderId="13" xfId="49" applyNumberFormat="1" applyFont="1" applyFill="1" applyBorder="1" applyAlignment="1" applyProtection="1">
      <alignment horizontal="left"/>
      <protection locked="0"/>
    </xf>
    <xf numFmtId="49" fontId="7" fillId="0" borderId="52" xfId="49" applyNumberFormat="1" applyFont="1" applyFill="1" applyBorder="1" applyAlignment="1" applyProtection="1">
      <alignment horizontal="left" wrapText="1"/>
      <protection locked="0"/>
    </xf>
    <xf numFmtId="49" fontId="7" fillId="0" borderId="23" xfId="49" applyNumberFormat="1" applyFont="1" applyFill="1" applyBorder="1" applyAlignment="1" applyProtection="1">
      <alignment horizontal="left"/>
      <protection locked="0"/>
    </xf>
    <xf numFmtId="4" fontId="7" fillId="0" borderId="13" xfId="49" applyNumberFormat="1" applyFont="1" applyFill="1" applyBorder="1" applyProtection="1">
      <alignment/>
      <protection locked="0"/>
    </xf>
    <xf numFmtId="3" fontId="7" fillId="0" borderId="23" xfId="49" applyNumberFormat="1" applyFont="1" applyFill="1" applyBorder="1" applyAlignment="1" applyProtection="1">
      <alignment horizontal="center"/>
      <protection locked="0"/>
    </xf>
    <xf numFmtId="2" fontId="7" fillId="0" borderId="13" xfId="69" applyNumberFormat="1" applyFont="1" applyFill="1" applyBorder="1" applyAlignment="1" applyProtection="1">
      <alignment/>
      <protection locked="0"/>
    </xf>
    <xf numFmtId="4" fontId="6" fillId="34" borderId="15" xfId="49" applyNumberFormat="1" applyFont="1" applyFill="1" applyBorder="1" applyAlignment="1" applyProtection="1">
      <alignment horizontal="right"/>
      <protection/>
    </xf>
    <xf numFmtId="0" fontId="7" fillId="0" borderId="15" xfId="49" applyFont="1" applyFill="1" applyBorder="1" applyAlignment="1" applyProtection="1">
      <alignment horizontal="center"/>
      <protection locked="0"/>
    </xf>
    <xf numFmtId="0" fontId="7" fillId="0" borderId="24" xfId="49" applyFont="1" applyFill="1" applyBorder="1" applyAlignment="1" applyProtection="1">
      <alignment horizontal="center"/>
      <protection locked="0"/>
    </xf>
    <xf numFmtId="49" fontId="7" fillId="0" borderId="15" xfId="49" applyNumberFormat="1" applyFont="1" applyFill="1" applyBorder="1" applyAlignment="1" applyProtection="1">
      <alignment horizontal="left"/>
      <protection locked="0"/>
    </xf>
    <xf numFmtId="49" fontId="7" fillId="0" borderId="53" xfId="49" applyNumberFormat="1" applyFont="1" applyFill="1" applyBorder="1" applyAlignment="1" applyProtection="1">
      <alignment horizontal="left" wrapText="1"/>
      <protection locked="0"/>
    </xf>
    <xf numFmtId="49" fontId="7" fillId="0" borderId="24" xfId="49" applyNumberFormat="1" applyFont="1" applyFill="1" applyBorder="1" applyAlignment="1" applyProtection="1">
      <alignment horizontal="left"/>
      <protection locked="0"/>
    </xf>
    <xf numFmtId="4" fontId="7" fillId="0" borderId="15" xfId="49" applyNumberFormat="1" applyFont="1" applyFill="1" applyBorder="1" applyProtection="1">
      <alignment/>
      <protection locked="0"/>
    </xf>
    <xf numFmtId="3" fontId="7" fillId="0" borderId="24" xfId="49" applyNumberFormat="1" applyFont="1" applyFill="1" applyBorder="1" applyAlignment="1" applyProtection="1">
      <alignment horizontal="center"/>
      <protection locked="0"/>
    </xf>
    <xf numFmtId="2" fontId="7" fillId="0" borderId="15" xfId="69" applyNumberFormat="1" applyFont="1" applyFill="1" applyBorder="1" applyAlignment="1" applyProtection="1">
      <alignment/>
      <protection locked="0"/>
    </xf>
    <xf numFmtId="49" fontId="7" fillId="0" borderId="53" xfId="49" applyNumberFormat="1" applyFont="1" applyFill="1" applyBorder="1" applyAlignment="1" applyProtection="1">
      <alignment horizontal="center" wrapText="1"/>
      <protection locked="0"/>
    </xf>
    <xf numFmtId="0" fontId="7" fillId="0" borderId="17" xfId="49" applyFont="1" applyFill="1" applyBorder="1" applyAlignment="1" applyProtection="1">
      <alignment horizontal="center"/>
      <protection locked="0"/>
    </xf>
    <xf numFmtId="0" fontId="7" fillId="0" borderId="58" xfId="49" applyFont="1" applyFill="1" applyBorder="1" applyAlignment="1" applyProtection="1">
      <alignment horizontal="center"/>
      <protection locked="0"/>
    </xf>
    <xf numFmtId="49" fontId="7" fillId="0" borderId="17" xfId="49" applyNumberFormat="1" applyFont="1" applyFill="1" applyBorder="1" applyAlignment="1" applyProtection="1">
      <alignment horizontal="left"/>
      <protection locked="0"/>
    </xf>
    <xf numFmtId="49" fontId="7" fillId="0" borderId="54" xfId="49" applyNumberFormat="1" applyFont="1" applyFill="1" applyBorder="1" applyAlignment="1" applyProtection="1">
      <alignment horizontal="left" wrapText="1"/>
      <protection locked="0"/>
    </xf>
    <xf numFmtId="49" fontId="7" fillId="0" borderId="58" xfId="49" applyNumberFormat="1" applyFont="1" applyFill="1" applyBorder="1" applyAlignment="1" applyProtection="1">
      <alignment horizontal="left"/>
      <protection locked="0"/>
    </xf>
    <xf numFmtId="4" fontId="7" fillId="0" borderId="17" xfId="49" applyNumberFormat="1" applyFont="1" applyFill="1" applyBorder="1" applyProtection="1">
      <alignment/>
      <protection locked="0"/>
    </xf>
    <xf numFmtId="3" fontId="7" fillId="0" borderId="58" xfId="49" applyNumberFormat="1" applyFont="1" applyFill="1" applyBorder="1" applyAlignment="1" applyProtection="1">
      <alignment horizontal="center"/>
      <protection locked="0"/>
    </xf>
    <xf numFmtId="2" fontId="7" fillId="0" borderId="17" xfId="69" applyNumberFormat="1" applyFont="1" applyFill="1" applyBorder="1" applyAlignment="1" applyProtection="1">
      <alignment/>
      <protection locked="0"/>
    </xf>
    <xf numFmtId="4" fontId="8" fillId="33" borderId="20" xfId="49" applyNumberFormat="1" applyFont="1" applyFill="1" applyBorder="1" applyProtection="1">
      <alignment/>
      <protection/>
    </xf>
    <xf numFmtId="0" fontId="7" fillId="0" borderId="0" xfId="49" applyFont="1" applyAlignment="1">
      <alignment horizontal="left"/>
      <protection/>
    </xf>
    <xf numFmtId="0" fontId="6" fillId="34" borderId="10" xfId="49" applyFont="1" applyFill="1" applyBorder="1" applyAlignment="1">
      <alignment vertical="center"/>
      <protection/>
    </xf>
    <xf numFmtId="49" fontId="7" fillId="0" borderId="29" xfId="49" applyNumberFormat="1" applyFont="1" applyFill="1" applyBorder="1" applyAlignment="1" applyProtection="1">
      <alignment/>
      <protection locked="0"/>
    </xf>
    <xf numFmtId="49" fontId="7" fillId="0" borderId="33" xfId="49" applyNumberFormat="1" applyFont="1" applyFill="1" applyBorder="1" applyAlignment="1" applyProtection="1">
      <alignment/>
      <protection locked="0"/>
    </xf>
    <xf numFmtId="0" fontId="0" fillId="0" borderId="0" xfId="49" applyAlignment="1">
      <alignment horizontal="right"/>
      <protection/>
    </xf>
    <xf numFmtId="0" fontId="7" fillId="40" borderId="14" xfId="49" applyFont="1" applyFill="1" applyBorder="1" applyAlignment="1">
      <alignment horizontal="left" vertical="center"/>
      <protection/>
    </xf>
    <xf numFmtId="0" fontId="7" fillId="40" borderId="13" xfId="49" applyFont="1" applyFill="1" applyBorder="1" applyAlignment="1" applyProtection="1">
      <alignment horizontal="left" vertical="center" wrapText="1"/>
      <protection locked="0"/>
    </xf>
    <xf numFmtId="168" fontId="7" fillId="40" borderId="13" xfId="49" applyNumberFormat="1" applyFont="1" applyFill="1" applyBorder="1" applyAlignment="1" applyProtection="1">
      <alignment horizontal="left" vertical="center"/>
      <protection locked="0"/>
    </xf>
    <xf numFmtId="49" fontId="7" fillId="40" borderId="13" xfId="49" applyNumberFormat="1" applyFont="1" applyFill="1" applyBorder="1" applyAlignment="1" applyProtection="1">
      <alignment horizontal="left" vertical="center" wrapText="1"/>
      <protection locked="0"/>
    </xf>
    <xf numFmtId="0" fontId="7" fillId="40" borderId="23" xfId="49" applyFont="1" applyFill="1" applyBorder="1" applyAlignment="1" applyProtection="1">
      <alignment horizontal="left" vertical="center"/>
      <protection locked="0"/>
    </xf>
    <xf numFmtId="0" fontId="7" fillId="40" borderId="13" xfId="49" applyFont="1" applyFill="1" applyBorder="1" applyAlignment="1" applyProtection="1">
      <alignment horizontal="left" vertical="center"/>
      <protection locked="0"/>
    </xf>
    <xf numFmtId="3" fontId="7" fillId="40" borderId="23" xfId="49" applyNumberFormat="1" applyFont="1" applyFill="1" applyBorder="1" applyAlignment="1" applyProtection="1">
      <alignment horizontal="left" vertical="center"/>
      <protection locked="0"/>
    </xf>
    <xf numFmtId="3" fontId="7" fillId="40" borderId="13" xfId="49" applyNumberFormat="1" applyFont="1" applyFill="1" applyBorder="1" applyAlignment="1">
      <alignment horizontal="left" vertical="center"/>
      <protection/>
    </xf>
    <xf numFmtId="3" fontId="7" fillId="40" borderId="23" xfId="49" applyNumberFormat="1" applyFont="1" applyFill="1" applyBorder="1" applyAlignment="1">
      <alignment horizontal="left" vertical="center"/>
      <protection/>
    </xf>
    <xf numFmtId="4" fontId="7" fillId="35" borderId="13" xfId="49" applyNumberFormat="1" applyFont="1" applyFill="1" applyBorder="1" applyAlignment="1">
      <alignment horizontal="left" vertical="center"/>
      <protection/>
    </xf>
    <xf numFmtId="4" fontId="7" fillId="0" borderId="23" xfId="49" applyNumberFormat="1" applyFont="1" applyFill="1" applyBorder="1" applyAlignment="1" applyProtection="1">
      <alignment horizontal="left" vertical="center"/>
      <protection/>
    </xf>
    <xf numFmtId="3" fontId="6" fillId="35" borderId="52" xfId="49" applyNumberFormat="1" applyFont="1" applyFill="1" applyBorder="1" applyAlignment="1">
      <alignment horizontal="left" vertical="center"/>
      <protection/>
    </xf>
    <xf numFmtId="0" fontId="7" fillId="40" borderId="16" xfId="49" applyFont="1" applyFill="1" applyBorder="1" applyAlignment="1">
      <alignment horizontal="left" vertical="center"/>
      <protection/>
    </xf>
    <xf numFmtId="0" fontId="7" fillId="40" borderId="15" xfId="49" applyFont="1" applyFill="1" applyBorder="1" applyAlignment="1" applyProtection="1">
      <alignment horizontal="left" vertical="center" wrapText="1"/>
      <protection locked="0"/>
    </xf>
    <xf numFmtId="168" fontId="7" fillId="40" borderId="15" xfId="49" applyNumberFormat="1" applyFont="1" applyFill="1" applyBorder="1" applyAlignment="1" applyProtection="1">
      <alignment horizontal="left" vertical="center"/>
      <protection locked="0"/>
    </xf>
    <xf numFmtId="49" fontId="7" fillId="40" borderId="15" xfId="49" applyNumberFormat="1" applyFont="1" applyFill="1" applyBorder="1" applyAlignment="1" applyProtection="1">
      <alignment horizontal="left" vertical="center" wrapText="1"/>
      <protection locked="0"/>
    </xf>
    <xf numFmtId="0" fontId="7" fillId="40" borderId="24" xfId="49" applyFont="1" applyFill="1" applyBorder="1" applyAlignment="1" applyProtection="1">
      <alignment horizontal="left" vertical="center"/>
      <protection locked="0"/>
    </xf>
    <xf numFmtId="0" fontId="7" fillId="40" borderId="15" xfId="49" applyFont="1" applyFill="1" applyBorder="1" applyAlignment="1" applyProtection="1">
      <alignment horizontal="left" vertical="center"/>
      <protection locked="0"/>
    </xf>
    <xf numFmtId="3" fontId="7" fillId="40" borderId="24" xfId="49" applyNumberFormat="1" applyFont="1" applyFill="1" applyBorder="1" applyAlignment="1" applyProtection="1">
      <alignment horizontal="left" vertical="center"/>
      <protection locked="0"/>
    </xf>
    <xf numFmtId="3" fontId="7" fillId="40" borderId="15" xfId="49" applyNumberFormat="1" applyFont="1" applyFill="1" applyBorder="1" applyAlignment="1">
      <alignment horizontal="left" vertical="center"/>
      <protection/>
    </xf>
    <xf numFmtId="3" fontId="7" fillId="40" borderId="24" xfId="49" applyNumberFormat="1" applyFont="1" applyFill="1" applyBorder="1" applyAlignment="1">
      <alignment horizontal="left" vertical="center"/>
      <protection/>
    </xf>
    <xf numFmtId="4" fontId="7" fillId="35" borderId="15" xfId="49" applyNumberFormat="1" applyFont="1" applyFill="1" applyBorder="1" applyAlignment="1">
      <alignment horizontal="left" vertical="center"/>
      <protection/>
    </xf>
    <xf numFmtId="4" fontId="7" fillId="0" borderId="24" xfId="49" applyNumberFormat="1" applyFont="1" applyFill="1" applyBorder="1" applyAlignment="1" applyProtection="1">
      <alignment horizontal="left" vertical="center"/>
      <protection/>
    </xf>
    <xf numFmtId="3" fontId="6" fillId="35" borderId="53" xfId="49" applyNumberFormat="1" applyFont="1" applyFill="1" applyBorder="1" applyAlignment="1">
      <alignment horizontal="left" vertical="center"/>
      <protection/>
    </xf>
    <xf numFmtId="0" fontId="7" fillId="40" borderId="55" xfId="49" applyFont="1" applyFill="1" applyBorder="1" applyAlignment="1">
      <alignment horizontal="left" vertical="center"/>
      <protection/>
    </xf>
    <xf numFmtId="0" fontId="7" fillId="40" borderId="17" xfId="49" applyFont="1" applyFill="1" applyBorder="1" applyAlignment="1" applyProtection="1">
      <alignment horizontal="left" vertical="center" wrapText="1"/>
      <protection locked="0"/>
    </xf>
    <xf numFmtId="168" fontId="7" fillId="40" borderId="17" xfId="49" applyNumberFormat="1" applyFont="1" applyFill="1" applyBorder="1" applyAlignment="1" applyProtection="1">
      <alignment horizontal="left" vertical="center"/>
      <protection locked="0"/>
    </xf>
    <xf numFmtId="49" fontId="7" fillId="40" borderId="17" xfId="49" applyNumberFormat="1" applyFont="1" applyFill="1" applyBorder="1" applyAlignment="1" applyProtection="1">
      <alignment horizontal="left" vertical="center" wrapText="1"/>
      <protection locked="0"/>
    </xf>
    <xf numFmtId="0" fontId="7" fillId="40" borderId="58" xfId="49" applyFont="1" applyFill="1" applyBorder="1" applyAlignment="1" applyProtection="1">
      <alignment horizontal="left" vertical="center"/>
      <protection locked="0"/>
    </xf>
    <xf numFmtId="0" fontId="7" fillId="40" borderId="17" xfId="49" applyFont="1" applyFill="1" applyBorder="1" applyAlignment="1" applyProtection="1">
      <alignment horizontal="left" vertical="center"/>
      <protection locked="0"/>
    </xf>
    <xf numFmtId="3" fontId="7" fillId="40" borderId="58" xfId="49" applyNumberFormat="1" applyFont="1" applyFill="1" applyBorder="1" applyAlignment="1" applyProtection="1">
      <alignment horizontal="left" vertical="center"/>
      <protection locked="0"/>
    </xf>
    <xf numFmtId="3" fontId="7" fillId="40" borderId="17" xfId="49" applyNumberFormat="1" applyFont="1" applyFill="1" applyBorder="1" applyAlignment="1">
      <alignment horizontal="left" vertical="center"/>
      <protection/>
    </xf>
    <xf numFmtId="3" fontId="7" fillId="40" borderId="58" xfId="49" applyNumberFormat="1" applyFont="1" applyFill="1" applyBorder="1" applyAlignment="1">
      <alignment horizontal="left" vertical="center"/>
      <protection/>
    </xf>
    <xf numFmtId="4" fontId="7" fillId="35" borderId="17" xfId="49" applyNumberFormat="1" applyFont="1" applyFill="1" applyBorder="1" applyAlignment="1">
      <alignment horizontal="left" vertical="center"/>
      <protection/>
    </xf>
    <xf numFmtId="4" fontId="7" fillId="0" borderId="58" xfId="49" applyNumberFormat="1" applyFont="1" applyFill="1" applyBorder="1" applyAlignment="1" applyProtection="1">
      <alignment horizontal="left" vertical="center"/>
      <protection/>
    </xf>
    <xf numFmtId="3" fontId="6" fillId="35" borderId="54" xfId="49" applyNumberFormat="1" applyFont="1" applyFill="1" applyBorder="1" applyAlignment="1">
      <alignment horizontal="left" vertical="center"/>
      <protection/>
    </xf>
    <xf numFmtId="0" fontId="37" fillId="41" borderId="30" xfId="49" applyNumberFormat="1" applyFont="1" applyFill="1" applyBorder="1" applyAlignment="1">
      <alignment horizontal="left" vertical="center" wrapText="1"/>
      <protection/>
    </xf>
    <xf numFmtId="0" fontId="37" fillId="41" borderId="11" xfId="49" applyNumberFormat="1" applyFont="1" applyFill="1" applyBorder="1" applyAlignment="1">
      <alignment horizontal="right" vertical="center" wrapText="1"/>
      <protection/>
    </xf>
    <xf numFmtId="0" fontId="37" fillId="41" borderId="59" xfId="49" applyNumberFormat="1" applyFont="1" applyFill="1" applyBorder="1" applyAlignment="1">
      <alignment horizontal="right" vertical="center" wrapText="1"/>
      <protection/>
    </xf>
    <xf numFmtId="3" fontId="37" fillId="41" borderId="56" xfId="49" applyNumberFormat="1" applyFont="1" applyFill="1" applyBorder="1" applyAlignment="1">
      <alignment vertical="center"/>
      <protection/>
    </xf>
    <xf numFmtId="0" fontId="2" fillId="0" borderId="0" xfId="49" applyFont="1">
      <alignment/>
      <protection/>
    </xf>
    <xf numFmtId="0" fontId="37" fillId="0" borderId="0" xfId="49" applyNumberFormat="1" applyFont="1" applyFill="1" applyBorder="1" applyAlignment="1">
      <alignment horizontal="right" vertical="center" wrapText="1"/>
      <protection/>
    </xf>
    <xf numFmtId="3" fontId="37" fillId="0" borderId="0" xfId="49" applyNumberFormat="1" applyFont="1" applyFill="1" applyBorder="1" applyAlignment="1">
      <alignment vertical="center"/>
      <protection/>
    </xf>
    <xf numFmtId="0" fontId="2" fillId="0" borderId="0" xfId="49" applyFont="1" applyFill="1">
      <alignment/>
      <protection/>
    </xf>
    <xf numFmtId="0" fontId="9" fillId="0" borderId="0" xfId="49" applyFont="1" applyAlignment="1">
      <alignment wrapText="1"/>
      <protection/>
    </xf>
    <xf numFmtId="0" fontId="6" fillId="34" borderId="10" xfId="49" applyFont="1" applyFill="1" applyBorder="1">
      <alignment/>
      <protection/>
    </xf>
    <xf numFmtId="0" fontId="7" fillId="0" borderId="10" xfId="49" applyFont="1" applyFill="1" applyBorder="1" applyAlignment="1">
      <alignment horizontal="left"/>
      <protection/>
    </xf>
    <xf numFmtId="0" fontId="38" fillId="0" borderId="0" xfId="49" applyFont="1">
      <alignment/>
      <protection/>
    </xf>
    <xf numFmtId="0" fontId="34" fillId="0" borderId="0" xfId="49" applyFont="1" applyAlignment="1">
      <alignment horizontal="center"/>
      <protection/>
    </xf>
    <xf numFmtId="0" fontId="6" fillId="39" borderId="26" xfId="49" applyFont="1" applyFill="1" applyBorder="1" applyAlignment="1">
      <alignment horizontal="center" vertical="center"/>
      <protection/>
    </xf>
    <xf numFmtId="0" fontId="6" fillId="39" borderId="57" xfId="49" applyFont="1" applyFill="1" applyBorder="1" applyAlignment="1">
      <alignment horizontal="center" vertical="center" wrapText="1"/>
      <protection/>
    </xf>
    <xf numFmtId="0" fontId="7" fillId="0" borderId="13" xfId="49" applyFont="1" applyBorder="1" applyAlignment="1">
      <alignment horizontal="left" vertical="center"/>
      <protection/>
    </xf>
    <xf numFmtId="1" fontId="7" fillId="40" borderId="14" xfId="49" applyNumberFormat="1" applyFont="1" applyFill="1" applyBorder="1" applyAlignment="1" applyProtection="1">
      <alignment horizontal="left" vertical="center"/>
      <protection locked="0"/>
    </xf>
    <xf numFmtId="0" fontId="7" fillId="0" borderId="15" xfId="49" applyFont="1" applyBorder="1" applyAlignment="1">
      <alignment horizontal="left" vertical="center"/>
      <protection/>
    </xf>
    <xf numFmtId="1" fontId="7" fillId="40" borderId="16" xfId="49" applyNumberFormat="1" applyFont="1" applyFill="1" applyBorder="1" applyAlignment="1" applyProtection="1">
      <alignment horizontal="left" vertical="center"/>
      <protection locked="0"/>
    </xf>
    <xf numFmtId="0" fontId="7" fillId="0" borderId="17" xfId="49" applyFont="1" applyBorder="1" applyAlignment="1">
      <alignment horizontal="left" vertical="center"/>
      <protection/>
    </xf>
    <xf numFmtId="1" fontId="7" fillId="40" borderId="55" xfId="49" applyNumberFormat="1" applyFont="1" applyFill="1" applyBorder="1" applyAlignment="1" applyProtection="1">
      <alignment horizontal="left" vertical="center"/>
      <protection locked="0"/>
    </xf>
    <xf numFmtId="1" fontId="40" fillId="33" borderId="29" xfId="49" applyNumberFormat="1" applyFont="1" applyFill="1" applyBorder="1" applyAlignment="1">
      <alignment horizontal="right" vertical="center"/>
      <protection/>
    </xf>
    <xf numFmtId="0" fontId="41" fillId="0" borderId="0" xfId="49" applyFont="1">
      <alignment/>
      <protection/>
    </xf>
    <xf numFmtId="0" fontId="30" fillId="0" borderId="0" xfId="49" applyFont="1">
      <alignment/>
      <protection/>
    </xf>
    <xf numFmtId="0" fontId="19" fillId="0" borderId="10" xfId="49" applyFont="1" applyFill="1" applyBorder="1" applyAlignment="1">
      <alignment wrapText="1"/>
      <protection/>
    </xf>
    <xf numFmtId="0" fontId="42" fillId="0" borderId="0" xfId="49" applyFont="1">
      <alignment/>
      <protection/>
    </xf>
    <xf numFmtId="4" fontId="23" fillId="0" borderId="15" xfId="63" applyNumberFormat="1" applyFont="1" applyBorder="1" applyAlignment="1">
      <alignment horizontal="right" wrapText="1"/>
      <protection/>
    </xf>
    <xf numFmtId="4" fontId="23" fillId="0" borderId="15" xfId="63" applyNumberFormat="1" applyFont="1" applyFill="1" applyBorder="1" applyAlignment="1">
      <alignment horizontal="right" wrapText="1"/>
      <protection/>
    </xf>
    <xf numFmtId="165" fontId="23" fillId="0" borderId="19" xfId="63" applyNumberFormat="1" applyFont="1" applyBorder="1" applyAlignment="1">
      <alignment horizontal="left" wrapText="1"/>
      <protection/>
    </xf>
    <xf numFmtId="4" fontId="23" fillId="40" borderId="15" xfId="63" applyNumberFormat="1" applyFont="1" applyFill="1" applyBorder="1" applyAlignment="1" applyProtection="1">
      <alignment horizontal="center" vertical="center"/>
      <protection/>
    </xf>
    <xf numFmtId="4" fontId="23" fillId="0" borderId="15" xfId="63" applyNumberFormat="1" applyFont="1" applyFill="1" applyBorder="1" applyAlignment="1" applyProtection="1">
      <alignment horizontal="center" vertical="center"/>
      <protection locked="0"/>
    </xf>
    <xf numFmtId="49" fontId="23" fillId="40" borderId="15" xfId="63" applyNumberFormat="1" applyFont="1" applyFill="1" applyBorder="1" applyAlignment="1" applyProtection="1">
      <alignment horizontal="center" vertical="center" wrapText="1"/>
      <protection/>
    </xf>
    <xf numFmtId="49" fontId="23" fillId="0" borderId="36" xfId="49" applyNumberFormat="1" applyFont="1" applyFill="1" applyBorder="1" applyAlignment="1">
      <alignment horizontal="left" vertical="center" wrapText="1"/>
      <protection/>
    </xf>
    <xf numFmtId="0" fontId="45" fillId="0" borderId="22" xfId="49" applyFont="1" applyFill="1" applyBorder="1" applyAlignment="1">
      <alignment horizontal="left" vertical="center" wrapText="1"/>
      <protection/>
    </xf>
    <xf numFmtId="49" fontId="23" fillId="0" borderId="15" xfId="49" applyNumberFormat="1" applyFont="1" applyFill="1" applyBorder="1" applyAlignment="1" applyProtection="1">
      <alignment horizontal="left" wrapText="1"/>
      <protection locked="0"/>
    </xf>
    <xf numFmtId="4" fontId="23" fillId="0" borderId="15" xfId="49" applyNumberFormat="1" applyFont="1" applyFill="1" applyBorder="1" applyAlignment="1" applyProtection="1">
      <alignment horizontal="right"/>
      <protection locked="0"/>
    </xf>
    <xf numFmtId="167" fontId="23" fillId="0" borderId="53" xfId="49" applyNumberFormat="1" applyFont="1" applyFill="1" applyBorder="1" applyAlignment="1" applyProtection="1">
      <alignment horizontal="right"/>
      <protection locked="0"/>
    </xf>
    <xf numFmtId="4" fontId="23" fillId="40" borderId="24" xfId="49" applyNumberFormat="1" applyFont="1" applyFill="1" applyBorder="1" applyAlignment="1" applyProtection="1">
      <alignment horizontal="right"/>
      <protection/>
    </xf>
    <xf numFmtId="4" fontId="23" fillId="0" borderId="13" xfId="49" applyNumberFormat="1" applyFont="1" applyFill="1" applyBorder="1" applyAlignment="1">
      <alignment horizontal="right"/>
      <protection/>
    </xf>
    <xf numFmtId="3" fontId="8" fillId="33" borderId="10" xfId="49" applyNumberFormat="1" applyFont="1" applyFill="1" applyBorder="1" applyAlignment="1">
      <alignment horizontal="right"/>
      <protection/>
    </xf>
    <xf numFmtId="3" fontId="7" fillId="0" borderId="15" xfId="49" applyNumberFormat="1" applyFont="1" applyFill="1" applyBorder="1" applyAlignment="1" applyProtection="1">
      <alignment horizontal="center" wrapText="1"/>
      <protection locked="0"/>
    </xf>
    <xf numFmtId="49" fontId="6" fillId="34" borderId="29" xfId="49" applyNumberFormat="1" applyFont="1" applyFill="1" applyBorder="1" applyAlignment="1">
      <alignment horizontal="left"/>
      <protection/>
    </xf>
    <xf numFmtId="49" fontId="7" fillId="0" borderId="10" xfId="49" applyNumberFormat="1" applyFont="1" applyBorder="1" applyAlignment="1" applyProtection="1">
      <alignment horizontal="center"/>
      <protection locked="0"/>
    </xf>
    <xf numFmtId="49" fontId="8" fillId="33" borderId="29" xfId="49" applyNumberFormat="1" applyFont="1" applyFill="1" applyBorder="1" applyAlignment="1">
      <alignment horizontal="left"/>
      <protection/>
    </xf>
    <xf numFmtId="49" fontId="6" fillId="34" borderId="15" xfId="49" applyNumberFormat="1" applyFont="1" applyFill="1" applyBorder="1" applyAlignment="1">
      <alignment horizontal="center" vertical="center" wrapText="1"/>
      <protection/>
    </xf>
    <xf numFmtId="3" fontId="6" fillId="34" borderId="17" xfId="49" applyNumberFormat="1" applyFont="1" applyFill="1" applyBorder="1" applyAlignment="1">
      <alignment horizontal="center" vertical="center" wrapText="1"/>
      <protection/>
    </xf>
    <xf numFmtId="3" fontId="7" fillId="0" borderId="13" xfId="49" applyNumberFormat="1" applyFont="1" applyFill="1" applyBorder="1" applyAlignment="1" applyProtection="1">
      <alignment horizontal="center" wrapText="1"/>
      <protection locked="0"/>
    </xf>
    <xf numFmtId="49" fontId="6" fillId="34" borderId="20" xfId="49" applyNumberFormat="1" applyFont="1" applyFill="1" applyBorder="1" applyAlignment="1">
      <alignment horizontal="left" vertical="top" wrapText="1"/>
      <protection/>
    </xf>
    <xf numFmtId="49" fontId="7" fillId="0" borderId="10" xfId="49" applyNumberFormat="1" applyFont="1" applyFill="1" applyBorder="1" applyAlignment="1" applyProtection="1">
      <alignment horizontal="left" wrapText="1"/>
      <protection locked="0"/>
    </xf>
    <xf numFmtId="0" fontId="6" fillId="35" borderId="29" xfId="49" applyFont="1" applyFill="1" applyBorder="1" applyAlignment="1">
      <alignment horizontal="left"/>
      <protection/>
    </xf>
    <xf numFmtId="0" fontId="6" fillId="0" borderId="10" xfId="49" applyFont="1" applyFill="1" applyBorder="1" applyAlignment="1">
      <alignment horizontal="left"/>
      <protection/>
    </xf>
    <xf numFmtId="49" fontId="6" fillId="34" borderId="10" xfId="49" applyNumberFormat="1" applyFont="1" applyFill="1" applyBorder="1" applyAlignment="1">
      <alignment horizontal="center" vertical="center" wrapText="1"/>
      <protection/>
    </xf>
    <xf numFmtId="49" fontId="6" fillId="34" borderId="13" xfId="49" applyNumberFormat="1" applyFont="1" applyFill="1" applyBorder="1" applyAlignment="1">
      <alignment horizontal="center" vertical="top" wrapText="1"/>
      <protection/>
    </xf>
    <xf numFmtId="0" fontId="3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right" vertical="center"/>
      <protection/>
    </xf>
    <xf numFmtId="0" fontId="5" fillId="0" borderId="11" xfId="49" applyFont="1" applyBorder="1" applyAlignment="1">
      <alignment horizontal="center"/>
      <protection/>
    </xf>
    <xf numFmtId="49" fontId="6" fillId="34" borderId="26" xfId="49" applyNumberFormat="1" applyFont="1" applyFill="1" applyBorder="1" applyAlignment="1">
      <alignment horizontal="left"/>
      <protection/>
    </xf>
    <xf numFmtId="49" fontId="6" fillId="34" borderId="10" xfId="49" applyNumberFormat="1" applyFont="1" applyFill="1" applyBorder="1" applyAlignment="1">
      <alignment horizontal="left" wrapText="1"/>
      <protection/>
    </xf>
    <xf numFmtId="0" fontId="9" fillId="0" borderId="0" xfId="63" applyNumberFormat="1" applyFont="1" applyFill="1" applyBorder="1" applyAlignment="1">
      <alignment horizontal="left" vertical="center" wrapText="1"/>
      <protection/>
    </xf>
    <xf numFmtId="0" fontId="15" fillId="34" borderId="10" xfId="63" applyFont="1" applyFill="1" applyBorder="1" applyAlignment="1">
      <alignment horizontal="left" wrapText="1"/>
      <protection/>
    </xf>
    <xf numFmtId="0" fontId="15" fillId="40" borderId="10" xfId="63" applyFont="1" applyFill="1" applyBorder="1" applyAlignment="1">
      <alignment horizontal="center" vertical="center"/>
      <protection/>
    </xf>
    <xf numFmtId="0" fontId="19" fillId="35" borderId="10" xfId="63" applyFont="1" applyFill="1" applyBorder="1" applyAlignment="1">
      <alignment/>
      <protection/>
    </xf>
    <xf numFmtId="0" fontId="6" fillId="34" borderId="26" xfId="63" applyFont="1" applyFill="1" applyBorder="1" applyAlignment="1">
      <alignment horizontal="left" wrapText="1"/>
      <protection/>
    </xf>
    <xf numFmtId="0" fontId="6" fillId="34" borderId="34" xfId="63" applyFont="1" applyFill="1" applyBorder="1" applyAlignment="1">
      <alignment horizontal="left" wrapText="1"/>
      <protection/>
    </xf>
    <xf numFmtId="0" fontId="6" fillId="34" borderId="20" xfId="63" applyFont="1" applyFill="1" applyBorder="1" applyAlignment="1">
      <alignment horizontal="left" wrapText="1"/>
      <protection/>
    </xf>
    <xf numFmtId="0" fontId="6" fillId="34" borderId="10" xfId="63" applyNumberFormat="1" applyFont="1" applyFill="1" applyBorder="1" applyAlignment="1">
      <alignment horizontal="left" vertical="center" wrapText="1"/>
      <protection/>
    </xf>
    <xf numFmtId="164" fontId="6" fillId="36" borderId="10" xfId="36" applyFont="1" applyFill="1" applyBorder="1" applyAlignment="1" applyProtection="1">
      <alignment horizontal="center" vertical="center" wrapText="1"/>
      <protection/>
    </xf>
    <xf numFmtId="0" fontId="15" fillId="35" borderId="10" xfId="63" applyFont="1" applyFill="1" applyBorder="1" applyAlignment="1">
      <alignment horizontal="center"/>
      <protection/>
    </xf>
    <xf numFmtId="0" fontId="15" fillId="34" borderId="10" xfId="63" applyFont="1" applyFill="1" applyBorder="1" applyAlignment="1">
      <alignment horizontal="center"/>
      <protection/>
    </xf>
    <xf numFmtId="0" fontId="15" fillId="34" borderId="10" xfId="63" applyFont="1" applyFill="1" applyBorder="1" applyAlignment="1">
      <alignment horizontal="center" wrapText="1"/>
      <protection/>
    </xf>
    <xf numFmtId="0" fontId="6" fillId="35" borderId="10" xfId="63" applyNumberFormat="1" applyFont="1" applyFill="1" applyBorder="1" applyAlignment="1">
      <alignment horizontal="left" vertical="center" wrapText="1"/>
      <protection/>
    </xf>
    <xf numFmtId="0" fontId="6" fillId="34" borderId="0" xfId="63" applyNumberFormat="1" applyFont="1" applyFill="1" applyBorder="1" applyAlignment="1">
      <alignment horizontal="center" vertical="center" wrapText="1"/>
      <protection/>
    </xf>
    <xf numFmtId="49" fontId="6" fillId="34" borderId="10" xfId="63" applyNumberFormat="1" applyFont="1" applyFill="1" applyBorder="1" applyAlignment="1">
      <alignment horizontal="left" vertical="center" wrapText="1"/>
      <protection/>
    </xf>
    <xf numFmtId="9" fontId="6" fillId="40" borderId="10" xfId="63" applyNumberFormat="1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165" fontId="6" fillId="34" borderId="19" xfId="63" applyNumberFormat="1" applyFont="1" applyFill="1" applyBorder="1" applyAlignment="1">
      <alignment horizontal="center" vertical="center" wrapText="1"/>
      <protection/>
    </xf>
    <xf numFmtId="0" fontId="11" fillId="35" borderId="13" xfId="63" applyFont="1" applyFill="1" applyBorder="1" applyAlignment="1">
      <alignment horizontal="center" vertical="center"/>
      <protection/>
    </xf>
    <xf numFmtId="49" fontId="8" fillId="33" borderId="10" xfId="63" applyNumberFormat="1" applyFont="1" applyFill="1" applyBorder="1" applyAlignment="1" applyProtection="1">
      <alignment horizontal="left" wrapText="1"/>
      <protection locked="0"/>
    </xf>
    <xf numFmtId="0" fontId="13" fillId="33" borderId="10" xfId="63" applyFont="1" applyFill="1" applyBorder="1" applyAlignment="1">
      <alignment horizontal="center" vertical="center" wrapText="1"/>
      <protection/>
    </xf>
    <xf numFmtId="0" fontId="6" fillId="35" borderId="10" xfId="63" applyFont="1" applyFill="1" applyBorder="1" applyAlignment="1">
      <alignment horizontal="left"/>
      <protection/>
    </xf>
    <xf numFmtId="0" fontId="6" fillId="0" borderId="10" xfId="63" applyFont="1" applyFill="1" applyBorder="1" applyAlignment="1">
      <alignment horizontal="left"/>
      <protection/>
    </xf>
    <xf numFmtId="0" fontId="6" fillId="34" borderId="19" xfId="63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left" wrapText="1"/>
      <protection/>
    </xf>
    <xf numFmtId="0" fontId="6" fillId="0" borderId="33" xfId="63" applyFont="1" applyFill="1" applyBorder="1" applyAlignment="1">
      <alignment horizontal="left"/>
      <protection/>
    </xf>
    <xf numFmtId="0" fontId="6" fillId="0" borderId="33" xfId="63" applyFont="1" applyFill="1" applyBorder="1" applyAlignment="1">
      <alignment horizontal="left" wrapText="1"/>
      <protection/>
    </xf>
    <xf numFmtId="0" fontId="3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 wrapText="1" shrinkToFit="1"/>
      <protection/>
    </xf>
    <xf numFmtId="0" fontId="5" fillId="0" borderId="0" xfId="63" applyFont="1" applyBorder="1" applyAlignment="1">
      <alignment horizontal="center"/>
      <protection/>
    </xf>
    <xf numFmtId="0" fontId="6" fillId="34" borderId="10" xfId="63" applyFont="1" applyFill="1" applyBorder="1" applyAlignment="1">
      <alignment horizontal="left"/>
      <protection/>
    </xf>
    <xf numFmtId="49" fontId="6" fillId="34" borderId="10" xfId="63" applyNumberFormat="1" applyFont="1" applyFill="1" applyBorder="1" applyAlignment="1">
      <alignment horizontal="center" vertical="center" wrapText="1"/>
      <protection/>
    </xf>
    <xf numFmtId="49" fontId="21" fillId="34" borderId="10" xfId="63" applyNumberFormat="1" applyFont="1" applyFill="1" applyBorder="1" applyAlignment="1">
      <alignment horizontal="center" vertical="center" wrapText="1"/>
      <protection/>
    </xf>
    <xf numFmtId="0" fontId="22" fillId="36" borderId="13" xfId="63" applyFont="1" applyFill="1" applyBorder="1" applyAlignment="1">
      <alignment horizontal="center" vertical="center" wrapText="1"/>
      <protection/>
    </xf>
    <xf numFmtId="49" fontId="7" fillId="0" borderId="33" xfId="63" applyNumberFormat="1" applyFont="1" applyBorder="1" applyAlignment="1" applyProtection="1">
      <alignment horizontal="left" vertical="center"/>
      <protection locked="0"/>
    </xf>
    <xf numFmtId="49" fontId="7" fillId="37" borderId="10" xfId="64" applyNumberFormat="1" applyFont="1" applyFill="1" applyBorder="1" applyAlignment="1">
      <alignment horizontal="center" vertical="center"/>
      <protection/>
    </xf>
    <xf numFmtId="0" fontId="15" fillId="40" borderId="10" xfId="64" applyFont="1" applyFill="1" applyBorder="1" applyAlignment="1">
      <alignment horizontal="center" vertical="center"/>
      <protection/>
    </xf>
    <xf numFmtId="49" fontId="5" fillId="35" borderId="26" xfId="63" applyNumberFormat="1" applyFont="1" applyFill="1" applyBorder="1" applyAlignment="1">
      <alignment horizontal="center" vertical="center"/>
      <protection/>
    </xf>
    <xf numFmtId="49" fontId="6" fillId="34" borderId="10" xfId="63" applyNumberFormat="1" applyFont="1" applyFill="1" applyBorder="1" applyAlignment="1">
      <alignment horizontal="center" vertical="center"/>
      <protection/>
    </xf>
    <xf numFmtId="164" fontId="6" fillId="34" borderId="1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49" fontId="7" fillId="0" borderId="10" xfId="63" applyNumberFormat="1" applyFont="1" applyFill="1" applyBorder="1" applyAlignment="1">
      <alignment horizontal="left" vertical="center"/>
      <protection/>
    </xf>
    <xf numFmtId="49" fontId="7" fillId="37" borderId="10" xfId="63" applyNumberFormat="1" applyFont="1" applyFill="1" applyBorder="1" applyAlignment="1">
      <alignment horizontal="left" vertical="center"/>
      <protection/>
    </xf>
    <xf numFmtId="0" fontId="0" fillId="0" borderId="10" xfId="63" applyBorder="1" applyAlignment="1">
      <alignment horizontal="center"/>
      <protection/>
    </xf>
    <xf numFmtId="49" fontId="6" fillId="40" borderId="29" xfId="63" applyNumberFormat="1" applyFont="1" applyFill="1" applyBorder="1" applyAlignment="1">
      <alignment horizontal="left"/>
      <protection/>
    </xf>
    <xf numFmtId="49" fontId="5" fillId="34" borderId="57" xfId="63" applyNumberFormat="1" applyFont="1" applyFill="1" applyBorder="1" applyAlignment="1">
      <alignment horizontal="center" vertical="center"/>
      <protection/>
    </xf>
    <xf numFmtId="49" fontId="6" fillId="34" borderId="29" xfId="63" applyNumberFormat="1" applyFont="1" applyFill="1" applyBorder="1" applyAlignment="1">
      <alignment horizontal="center" vertical="center"/>
      <protection/>
    </xf>
    <xf numFmtId="49" fontId="5" fillId="34" borderId="10" xfId="63" applyNumberFormat="1" applyFont="1" applyFill="1" applyBorder="1" applyAlignment="1">
      <alignment horizontal="center" vertical="center" wrapText="1"/>
      <protection/>
    </xf>
    <xf numFmtId="49" fontId="5" fillId="34" borderId="29" xfId="63" applyNumberFormat="1" applyFont="1" applyFill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6" fillId="39" borderId="10" xfId="49" applyFont="1" applyFill="1" applyBorder="1" applyAlignment="1">
      <alignment horizontal="center" vertical="center"/>
      <protection/>
    </xf>
    <xf numFmtId="0" fontId="6" fillId="39" borderId="33" xfId="49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 wrapText="1"/>
      <protection/>
    </xf>
    <xf numFmtId="0" fontId="9" fillId="0" borderId="0" xfId="49" applyFont="1" applyBorder="1" applyAlignment="1">
      <alignment horizontal="left" vertical="center" wrapText="1"/>
      <protection/>
    </xf>
    <xf numFmtId="0" fontId="6" fillId="0" borderId="19" xfId="49" applyFont="1" applyFill="1" applyBorder="1" applyAlignment="1">
      <alignment horizontal="right"/>
      <protection/>
    </xf>
    <xf numFmtId="0" fontId="9" fillId="0" borderId="0" xfId="49" applyFont="1" applyBorder="1" applyAlignment="1">
      <alignment horizontal="left" vertical="top" wrapText="1"/>
      <protection/>
    </xf>
    <xf numFmtId="0" fontId="30" fillId="0" borderId="0" xfId="49" applyFont="1" applyBorder="1" applyAlignment="1">
      <alignment horizontal="left" vertical="top" wrapText="1"/>
      <protection/>
    </xf>
    <xf numFmtId="0" fontId="6" fillId="34" borderId="10" xfId="49" applyFont="1" applyFill="1" applyBorder="1" applyAlignment="1">
      <alignment horizontal="left" vertical="center"/>
      <protection/>
    </xf>
    <xf numFmtId="0" fontId="6" fillId="34" borderId="10" xfId="49" applyFont="1" applyFill="1" applyBorder="1" applyAlignment="1">
      <alignment horizontal="left"/>
      <protection/>
    </xf>
    <xf numFmtId="0" fontId="6" fillId="0" borderId="19" xfId="49" applyFont="1" applyBorder="1" applyAlignment="1">
      <alignment horizontal="center" vertical="center"/>
      <protection/>
    </xf>
    <xf numFmtId="0" fontId="6" fillId="34" borderId="40" xfId="49" applyFont="1" applyFill="1" applyBorder="1" applyAlignment="1">
      <alignment horizontal="left" vertical="top" wrapText="1"/>
      <protection/>
    </xf>
    <xf numFmtId="0" fontId="7" fillId="0" borderId="42" xfId="49" applyNumberFormat="1" applyFont="1" applyBorder="1" applyAlignment="1" applyProtection="1">
      <alignment horizontal="left" vertical="center" wrapText="1"/>
      <protection locked="0"/>
    </xf>
    <xf numFmtId="0" fontId="7" fillId="0" borderId="0" xfId="49" applyFont="1" applyBorder="1" applyAlignment="1">
      <alignment horizontal="left" vertical="center" wrapText="1"/>
      <protection/>
    </xf>
    <xf numFmtId="0" fontId="8" fillId="33" borderId="29" xfId="49" applyFont="1" applyFill="1" applyBorder="1" applyAlignment="1">
      <alignment horizontal="left" vertical="center"/>
      <protection/>
    </xf>
    <xf numFmtId="0" fontId="8" fillId="33" borderId="19" xfId="49" applyFont="1" applyFill="1" applyBorder="1" applyAlignment="1">
      <alignment horizontal="right" vertical="center"/>
      <protection/>
    </xf>
    <xf numFmtId="0" fontId="6" fillId="34" borderId="21" xfId="49" applyFont="1" applyFill="1" applyBorder="1" applyAlignment="1">
      <alignment horizontal="left" vertical="center"/>
      <protection/>
    </xf>
    <xf numFmtId="49" fontId="7" fillId="0" borderId="37" xfId="49" applyNumberFormat="1" applyFont="1" applyBorder="1" applyAlignment="1" applyProtection="1">
      <alignment horizontal="left" vertical="center" wrapText="1"/>
      <protection locked="0"/>
    </xf>
    <xf numFmtId="0" fontId="6" fillId="34" borderId="22" xfId="49" applyFont="1" applyFill="1" applyBorder="1" applyAlignment="1">
      <alignment horizontal="left"/>
      <protection/>
    </xf>
    <xf numFmtId="49" fontId="7" fillId="0" borderId="39" xfId="49" applyNumberFormat="1" applyFont="1" applyBorder="1" applyAlignment="1" applyProtection="1">
      <alignment horizontal="left" wrapText="1"/>
      <protection locked="0"/>
    </xf>
    <xf numFmtId="0" fontId="6" fillId="34" borderId="22" xfId="49" applyFont="1" applyFill="1" applyBorder="1" applyAlignment="1">
      <alignment horizontal="left" vertical="center"/>
      <protection/>
    </xf>
    <xf numFmtId="49" fontId="7" fillId="0" borderId="39" xfId="49" applyNumberFormat="1" applyFont="1" applyBorder="1" applyAlignment="1" applyProtection="1">
      <alignment horizontal="left" vertical="center" wrapText="1"/>
      <protection locked="0"/>
    </xf>
    <xf numFmtId="49" fontId="7" fillId="0" borderId="32" xfId="49" applyNumberFormat="1" applyFont="1" applyFill="1" applyBorder="1" applyAlignment="1" applyProtection="1">
      <alignment horizontal="left" vertical="center" wrapText="1"/>
      <protection locked="0"/>
    </xf>
    <xf numFmtId="49" fontId="7" fillId="0" borderId="37" xfId="49" applyNumberFormat="1" applyFont="1" applyFill="1" applyBorder="1" applyAlignment="1" applyProtection="1">
      <alignment horizontal="left" vertical="center" wrapText="1"/>
      <protection locked="0"/>
    </xf>
    <xf numFmtId="0" fontId="8" fillId="33" borderId="11" xfId="49" applyFont="1" applyFill="1" applyBorder="1" applyAlignment="1">
      <alignment horizontal="right" vertical="center"/>
      <protection/>
    </xf>
    <xf numFmtId="0" fontId="8" fillId="33" borderId="56" xfId="49" applyFont="1" applyFill="1" applyBorder="1" applyAlignment="1">
      <alignment vertical="center"/>
      <protection/>
    </xf>
    <xf numFmtId="0" fontId="7" fillId="0" borderId="25" xfId="49" applyFont="1" applyBorder="1" applyAlignment="1">
      <alignment horizontal="center" vertical="center"/>
      <protection/>
    </xf>
    <xf numFmtId="49" fontId="7" fillId="0" borderId="39" xfId="49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5" borderId="10" xfId="49" applyFont="1" applyFill="1" applyBorder="1" applyAlignment="1">
      <alignment horizontal="left" vertical="center"/>
      <protection/>
    </xf>
    <xf numFmtId="0" fontId="6" fillId="35" borderId="10" xfId="49" applyFont="1" applyFill="1" applyBorder="1" applyAlignment="1">
      <alignment horizontal="left" vertical="top"/>
      <protection/>
    </xf>
    <xf numFmtId="0" fontId="19" fillId="35" borderId="10" xfId="49" applyFont="1" applyFill="1" applyBorder="1" applyAlignment="1">
      <alignment/>
      <protection/>
    </xf>
    <xf numFmtId="0" fontId="8" fillId="33" borderId="10" xfId="49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horizontal="left" wrapText="1"/>
      <protection/>
    </xf>
    <xf numFmtId="49" fontId="6" fillId="34" borderId="10" xfId="49" applyNumberFormat="1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/>
      <protection/>
    </xf>
    <xf numFmtId="0" fontId="6" fillId="35" borderId="26" xfId="49" applyFont="1" applyFill="1" applyBorder="1" applyAlignment="1">
      <alignment horizontal="lef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left"/>
      <protection/>
    </xf>
    <xf numFmtId="0" fontId="6" fillId="34" borderId="27" xfId="49" applyFont="1" applyFill="1" applyBorder="1" applyAlignment="1">
      <alignment horizontal="left" vertical="center"/>
      <protection/>
    </xf>
    <xf numFmtId="49" fontId="6" fillId="0" borderId="10" xfId="49" applyNumberFormat="1" applyFont="1" applyFill="1" applyBorder="1" applyAlignment="1" applyProtection="1">
      <alignment horizontal="left"/>
      <protection locked="0"/>
    </xf>
    <xf numFmtId="0" fontId="33" fillId="0" borderId="29" xfId="49" applyFont="1" applyBorder="1" applyAlignment="1">
      <alignment horizontal="center" wrapText="1"/>
      <protection/>
    </xf>
    <xf numFmtId="0" fontId="6" fillId="0" borderId="33" xfId="49" applyFont="1" applyFill="1" applyBorder="1" applyAlignment="1">
      <alignment horizontal="center"/>
      <protection/>
    </xf>
    <xf numFmtId="0" fontId="7" fillId="0" borderId="10" xfId="49" applyFont="1" applyFill="1" applyBorder="1" applyAlignment="1">
      <alignment horizontal="center"/>
      <protection/>
    </xf>
    <xf numFmtId="49" fontId="6" fillId="0" borderId="10" xfId="49" applyNumberFormat="1" applyFont="1" applyFill="1" applyBorder="1" applyAlignment="1" applyProtection="1">
      <alignment horizontal="left" wrapText="1"/>
      <protection locked="0"/>
    </xf>
    <xf numFmtId="0" fontId="29" fillId="0" borderId="0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left"/>
      <protection/>
    </xf>
    <xf numFmtId="0" fontId="5" fillId="0" borderId="11" xfId="49" applyFont="1" applyBorder="1" applyAlignment="1">
      <alignment horizontal="center"/>
      <protection/>
    </xf>
    <xf numFmtId="0" fontId="9" fillId="0" borderId="10" xfId="49" applyFont="1" applyBorder="1" applyAlignment="1" applyProtection="1">
      <alignment horizontal="center" wrapText="1"/>
      <protection/>
    </xf>
    <xf numFmtId="0" fontId="8" fillId="33" borderId="30" xfId="49" applyFont="1" applyFill="1" applyBorder="1" applyAlignment="1" applyProtection="1">
      <alignment horizontal="left"/>
      <protection/>
    </xf>
    <xf numFmtId="0" fontId="6" fillId="37" borderId="10" xfId="49" applyFont="1" applyFill="1" applyBorder="1" applyAlignment="1">
      <alignment horizontal="center"/>
      <protection/>
    </xf>
    <xf numFmtId="0" fontId="6" fillId="34" borderId="10" xfId="49" applyFont="1" applyFill="1" applyBorder="1" applyAlignment="1" applyProtection="1">
      <alignment horizontal="left" wrapText="1"/>
      <protection/>
    </xf>
    <xf numFmtId="0" fontId="0" fillId="0" borderId="0" xfId="49" applyBorder="1" applyAlignment="1">
      <alignment horizontal="center"/>
      <protection/>
    </xf>
    <xf numFmtId="0" fontId="5" fillId="0" borderId="0" xfId="49" applyFont="1" applyBorder="1" applyAlignment="1" applyProtection="1">
      <alignment horizontal="center"/>
      <protection/>
    </xf>
    <xf numFmtId="0" fontId="9" fillId="0" borderId="30" xfId="49" applyFont="1" applyBorder="1" applyAlignment="1" applyProtection="1">
      <alignment horizontal="center" wrapText="1"/>
      <protection/>
    </xf>
    <xf numFmtId="0" fontId="8" fillId="33" borderId="10" xfId="49" applyFont="1" applyFill="1" applyBorder="1" applyAlignment="1" applyProtection="1">
      <alignment horizontal="left"/>
      <protection/>
    </xf>
    <xf numFmtId="0" fontId="6" fillId="40" borderId="10" xfId="49" applyFont="1" applyFill="1" applyBorder="1" applyAlignment="1">
      <alignment horizontal="center" vertical="center"/>
      <protection/>
    </xf>
    <xf numFmtId="49" fontId="6" fillId="34" borderId="10" xfId="49" applyNumberFormat="1" applyFont="1" applyFill="1" applyBorder="1" applyAlignment="1">
      <alignment/>
      <protection/>
    </xf>
    <xf numFmtId="49" fontId="6" fillId="0" borderId="33" xfId="49" applyNumberFormat="1" applyFont="1" applyFill="1" applyBorder="1" applyAlignment="1">
      <alignment horizontal="left" vertical="center"/>
      <protection/>
    </xf>
    <xf numFmtId="0" fontId="6" fillId="34" borderId="10" xfId="49" applyFont="1" applyFill="1" applyBorder="1" applyAlignment="1" applyProtection="1">
      <alignment wrapText="1"/>
      <protection/>
    </xf>
    <xf numFmtId="0" fontId="35" fillId="0" borderId="33" xfId="49" applyFont="1" applyFill="1" applyBorder="1" applyAlignment="1">
      <alignment horizontal="left" vertical="center"/>
      <protection/>
    </xf>
    <xf numFmtId="0" fontId="9" fillId="0" borderId="0" xfId="49" applyFont="1" applyBorder="1" applyAlignment="1" applyProtection="1">
      <alignment horizontal="center" vertical="center"/>
      <protection/>
    </xf>
    <xf numFmtId="0" fontId="5" fillId="0" borderId="0" xfId="49" applyFont="1" applyBorder="1" applyAlignment="1" applyProtection="1">
      <alignment horizontal="center" vertical="center"/>
      <protection/>
    </xf>
    <xf numFmtId="0" fontId="27" fillId="0" borderId="29" xfId="49" applyFont="1" applyBorder="1" applyAlignment="1">
      <alignment horizontal="center" wrapText="1"/>
      <protection/>
    </xf>
    <xf numFmtId="0" fontId="9" fillId="0" borderId="0" xfId="49" applyFont="1" applyBorder="1" applyAlignment="1">
      <alignment horizontal="left" wrapText="1"/>
      <protection/>
    </xf>
    <xf numFmtId="0" fontId="0" fillId="0" borderId="10" xfId="49" applyBorder="1" applyAlignment="1">
      <alignment horizontal="center"/>
      <protection/>
    </xf>
    <xf numFmtId="0" fontId="6" fillId="34" borderId="10" xfId="49" applyFont="1" applyFill="1" applyBorder="1" applyAlignment="1">
      <alignment horizontal="left"/>
      <protection/>
    </xf>
    <xf numFmtId="49" fontId="6" fillId="0" borderId="34" xfId="49" applyNumberFormat="1" applyFont="1" applyFill="1" applyBorder="1" applyAlignment="1" applyProtection="1">
      <alignment horizontal="left" wrapText="1"/>
      <protection locked="0"/>
    </xf>
    <xf numFmtId="0" fontId="6" fillId="34" borderId="29" xfId="49" applyFont="1" applyFill="1" applyBorder="1" applyAlignment="1">
      <alignment horizontal="left"/>
      <protection/>
    </xf>
    <xf numFmtId="49" fontId="6" fillId="0" borderId="20" xfId="49" applyNumberFormat="1" applyFont="1" applyFill="1" applyBorder="1" applyAlignment="1" applyProtection="1">
      <alignment horizontal="left"/>
      <protection locked="0"/>
    </xf>
    <xf numFmtId="0" fontId="31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/>
      <protection/>
    </xf>
    <xf numFmtId="0" fontId="6" fillId="34" borderId="30" xfId="49" applyFont="1" applyFill="1" applyBorder="1" applyAlignment="1">
      <alignment horizontal="left"/>
      <protection/>
    </xf>
    <xf numFmtId="0" fontId="7" fillId="40" borderId="15" xfId="49" applyFont="1" applyFill="1" applyBorder="1" applyAlignment="1" applyProtection="1">
      <alignment horizontal="left" vertical="center" wrapText="1"/>
      <protection locked="0"/>
    </xf>
    <xf numFmtId="0" fontId="40" fillId="33" borderId="10" xfId="49" applyFont="1" applyFill="1" applyBorder="1" applyAlignment="1">
      <alignment horizontal="left" vertical="center"/>
      <protection/>
    </xf>
    <xf numFmtId="0" fontId="41" fillId="33" borderId="10" xfId="49" applyFont="1" applyFill="1" applyBorder="1" applyAlignment="1">
      <alignment horizontal="center" vertical="center" wrapText="1"/>
      <protection/>
    </xf>
    <xf numFmtId="0" fontId="7" fillId="40" borderId="17" xfId="49" applyFont="1" applyFill="1" applyBorder="1" applyAlignment="1" applyProtection="1">
      <alignment horizontal="left" vertical="center" wrapText="1"/>
      <protection locked="0"/>
    </xf>
    <xf numFmtId="0" fontId="6" fillId="39" borderId="26" xfId="49" applyFont="1" applyFill="1" applyBorder="1" applyAlignment="1">
      <alignment horizontal="center" vertical="center" wrapText="1"/>
      <protection/>
    </xf>
    <xf numFmtId="0" fontId="7" fillId="40" borderId="13" xfId="49" applyFont="1" applyFill="1" applyBorder="1" applyAlignment="1" applyProtection="1">
      <alignment horizontal="left" vertical="center" wrapText="1"/>
      <protection locked="0"/>
    </xf>
    <xf numFmtId="49" fontId="39" fillId="0" borderId="10" xfId="49" applyNumberFormat="1" applyFont="1" applyFill="1" applyBorder="1" applyAlignment="1" applyProtection="1">
      <alignment horizontal="left" wrapText="1"/>
      <protection locked="0"/>
    </xf>
    <xf numFmtId="0" fontId="9" fillId="0" borderId="0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6" fillId="35" borderId="10" xfId="49" applyFont="1" applyFill="1" applyBorder="1" applyAlignment="1">
      <alignment horizontal="left"/>
      <protection/>
    </xf>
    <xf numFmtId="0" fontId="9" fillId="0" borderId="10" xfId="49" applyFont="1" applyBorder="1" applyAlignment="1">
      <alignment horizontal="left"/>
      <protection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omma" xfId="36"/>
    <cellStyle name="Excel Built-in Normal" xfId="37"/>
    <cellStyle name="Excel Built-in Percent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10" xfId="50"/>
    <cellStyle name="normální 2 10 2" xfId="51"/>
    <cellStyle name="normální 2 11" xfId="52"/>
    <cellStyle name="normální 2 12" xfId="53"/>
    <cellStyle name="normální 2 13" xfId="54"/>
    <cellStyle name="normální 2 2" xfId="55"/>
    <cellStyle name="normální 2 3" xfId="56"/>
    <cellStyle name="normální 2 4" xfId="57"/>
    <cellStyle name="normální 2 5" xfId="58"/>
    <cellStyle name="normální 2 6" xfId="59"/>
    <cellStyle name="normální 2 7" xfId="60"/>
    <cellStyle name="normální 2 8" xfId="61"/>
    <cellStyle name="normální 2 9" xfId="62"/>
    <cellStyle name="normální 3" xfId="63"/>
    <cellStyle name="normální 3 2" xfId="64"/>
    <cellStyle name="normální 4" xfId="65"/>
    <cellStyle name="normální 4 2" xfId="66"/>
    <cellStyle name="Poznámka" xfId="67"/>
    <cellStyle name="Percent" xfId="68"/>
    <cellStyle name="procent 2" xfId="69"/>
    <cellStyle name="procent 2 10" xfId="70"/>
    <cellStyle name="procent 2 11" xfId="71"/>
    <cellStyle name="procent 2 12" xfId="72"/>
    <cellStyle name="procent 2 2" xfId="73"/>
    <cellStyle name="procent 2 3" xfId="74"/>
    <cellStyle name="procent 2 4" xfId="75"/>
    <cellStyle name="procent 2 5" xfId="76"/>
    <cellStyle name="procent 2 6" xfId="77"/>
    <cellStyle name="procent 2 7" xfId="78"/>
    <cellStyle name="procent 2 8" xfId="79"/>
    <cellStyle name="procent 2 9" xfId="80"/>
    <cellStyle name="procent 3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50FDD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3152775</xdr:colOff>
      <xdr:row>1</xdr:row>
      <xdr:rowOff>9525</xdr:rowOff>
    </xdr:from>
    <xdr:to>
      <xdr:col>5</xdr:col>
      <xdr:colOff>438150</xdr:colOff>
      <xdr:row>1</xdr:row>
      <xdr:rowOff>1266825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09550"/>
          <a:ext cx="6781800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66675</xdr:rowOff>
    </xdr:from>
    <xdr:to>
      <xdr:col>7</xdr:col>
      <xdr:colOff>714375</xdr:colOff>
      <xdr:row>1</xdr:row>
      <xdr:rowOff>1323975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76225"/>
          <a:ext cx="6305550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28575</xdr:rowOff>
    </xdr:from>
    <xdr:to>
      <xdr:col>9</xdr:col>
      <xdr:colOff>180975</xdr:colOff>
      <xdr:row>1</xdr:row>
      <xdr:rowOff>1295400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28600"/>
          <a:ext cx="6391275" cy="12668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1</xdr:row>
      <xdr:rowOff>19050</xdr:rowOff>
    </xdr:from>
    <xdr:to>
      <xdr:col>3</xdr:col>
      <xdr:colOff>2247900</xdr:colOff>
      <xdr:row>1</xdr:row>
      <xdr:rowOff>1285875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19075"/>
          <a:ext cx="6219825" cy="12668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</xdr:row>
      <xdr:rowOff>1323975</xdr:rowOff>
    </xdr:from>
    <xdr:to>
      <xdr:col>11</xdr:col>
      <xdr:colOff>276225</xdr:colOff>
      <xdr:row>3</xdr:row>
      <xdr:rowOff>19050</xdr:rowOff>
    </xdr:to>
    <xdr:sp>
      <xdr:nvSpPr>
        <xdr:cNvPr id="1" name="TextovéPole 1"/>
        <xdr:cNvSpPr>
          <a:spLocks/>
        </xdr:cNvSpPr>
      </xdr:nvSpPr>
      <xdr:spPr>
        <a:xfrm>
          <a:off x="13401675" y="1524000"/>
          <a:ext cx="666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38100</xdr:rowOff>
    </xdr:from>
    <xdr:to>
      <xdr:col>7</xdr:col>
      <xdr:colOff>904875</xdr:colOff>
      <xdr:row>1</xdr:row>
      <xdr:rowOff>1304925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38125"/>
          <a:ext cx="6229350" cy="12668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11</xdr:col>
      <xdr:colOff>209550</xdr:colOff>
      <xdr:row>1</xdr:row>
      <xdr:rowOff>1323975</xdr:rowOff>
    </xdr:from>
    <xdr:to>
      <xdr:col>11</xdr:col>
      <xdr:colOff>276225</xdr:colOff>
      <xdr:row>3</xdr:row>
      <xdr:rowOff>19050</xdr:rowOff>
    </xdr:to>
    <xdr:sp>
      <xdr:nvSpPr>
        <xdr:cNvPr id="3" name="TextovéPole 3"/>
        <xdr:cNvSpPr>
          <a:spLocks/>
        </xdr:cNvSpPr>
      </xdr:nvSpPr>
      <xdr:spPr>
        <a:xfrm>
          <a:off x="13401675" y="1524000"/>
          <a:ext cx="666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38100</xdr:rowOff>
    </xdr:from>
    <xdr:to>
      <xdr:col>7</xdr:col>
      <xdr:colOff>904875</xdr:colOff>
      <xdr:row>1</xdr:row>
      <xdr:rowOff>1304925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38125"/>
          <a:ext cx="6229350" cy="12668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6</xdr:col>
      <xdr:colOff>838200</xdr:colOff>
      <xdr:row>1</xdr:row>
      <xdr:rowOff>1266825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09550"/>
          <a:ext cx="6229350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9525</xdr:rowOff>
    </xdr:from>
    <xdr:to>
      <xdr:col>6</xdr:col>
      <xdr:colOff>723900</xdr:colOff>
      <xdr:row>1</xdr:row>
      <xdr:rowOff>1152525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09550"/>
          <a:ext cx="5657850" cy="11430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4</xdr:col>
      <xdr:colOff>28575</xdr:colOff>
      <xdr:row>1</xdr:row>
      <xdr:rowOff>1266825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9550"/>
          <a:ext cx="6410325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190500</xdr:rowOff>
    </xdr:from>
    <xdr:to>
      <xdr:col>8</xdr:col>
      <xdr:colOff>314325</xdr:colOff>
      <xdr:row>2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90525"/>
          <a:ext cx="6353175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0</xdr:col>
      <xdr:colOff>247650</xdr:colOff>
      <xdr:row>1</xdr:row>
      <xdr:rowOff>266700</xdr:rowOff>
    </xdr:from>
    <xdr:to>
      <xdr:col>3</xdr:col>
      <xdr:colOff>133350</xdr:colOff>
      <xdr:row>1</xdr:row>
      <xdr:rowOff>923925</xdr:rowOff>
    </xdr:to>
    <xdr:sp>
      <xdr:nvSpPr>
        <xdr:cNvPr id="2" name="TextovéPole 2"/>
        <xdr:cNvSpPr>
          <a:spLocks/>
        </xdr:cNvSpPr>
      </xdr:nvSpPr>
      <xdr:spPr>
        <a:xfrm>
          <a:off x="247650" y="466725"/>
          <a:ext cx="2238375" cy="6572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X chybně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190500</xdr:rowOff>
    </xdr:from>
    <xdr:to>
      <xdr:col>6</xdr:col>
      <xdr:colOff>180975</xdr:colOff>
      <xdr:row>2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90525"/>
          <a:ext cx="3305175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3</xdr:col>
      <xdr:colOff>390525</xdr:colOff>
      <xdr:row>1</xdr:row>
      <xdr:rowOff>190500</xdr:rowOff>
    </xdr:from>
    <xdr:to>
      <xdr:col>8</xdr:col>
      <xdr:colOff>314325</xdr:colOff>
      <xdr:row>2</xdr:row>
      <xdr:rowOff>114300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390525"/>
          <a:ext cx="6353175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0</xdr:col>
      <xdr:colOff>247650</xdr:colOff>
      <xdr:row>1</xdr:row>
      <xdr:rowOff>266700</xdr:rowOff>
    </xdr:from>
    <xdr:to>
      <xdr:col>3</xdr:col>
      <xdr:colOff>171450</xdr:colOff>
      <xdr:row>1</xdr:row>
      <xdr:rowOff>1009650</xdr:rowOff>
    </xdr:to>
    <xdr:sp>
      <xdr:nvSpPr>
        <xdr:cNvPr id="3" name="TextovéPole 3"/>
        <xdr:cNvSpPr>
          <a:spLocks/>
        </xdr:cNvSpPr>
      </xdr:nvSpPr>
      <xdr:spPr>
        <a:xfrm>
          <a:off x="247650" y="466725"/>
          <a:ext cx="2276475" cy="7429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4400" b="1" i="0" u="none" baseline="0">
              <a:solidFill>
                <a:srgbClr val="00B050"/>
              </a:solidFill>
            </a:rPr>
            <a:t>správně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</xdr:row>
      <xdr:rowOff>9525</xdr:rowOff>
    </xdr:from>
    <xdr:to>
      <xdr:col>8</xdr:col>
      <xdr:colOff>581025</xdr:colOff>
      <xdr:row>1</xdr:row>
      <xdr:rowOff>1266825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09550"/>
          <a:ext cx="6372225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1714500</xdr:colOff>
      <xdr:row>1</xdr:row>
      <xdr:rowOff>57150</xdr:rowOff>
    </xdr:from>
    <xdr:to>
      <xdr:col>7</xdr:col>
      <xdr:colOff>238125</xdr:colOff>
      <xdr:row>1</xdr:row>
      <xdr:rowOff>1314450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57175"/>
          <a:ext cx="6581775" cy="12573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10.140625" defaultRowHeight="12.75" customHeight="1"/>
  <cols>
    <col min="1" max="1" width="11.140625" style="1" customWidth="1"/>
    <col min="2" max="2" width="56.421875" style="1" customWidth="1"/>
    <col min="3" max="3" width="32.140625" style="1" customWidth="1"/>
    <col min="4" max="4" width="20.00390625" style="1" customWidth="1"/>
    <col min="5" max="5" width="33.8515625" style="1" customWidth="1"/>
    <col min="6" max="9" width="17.28125" style="1" customWidth="1"/>
    <col min="10" max="16384" width="10.140625" style="1" customWidth="1"/>
  </cols>
  <sheetData>
    <row r="1" spans="1:10" ht="15.75" customHeight="1">
      <c r="A1" s="470"/>
      <c r="B1" s="470"/>
      <c r="C1" s="470"/>
      <c r="D1" s="470"/>
      <c r="E1" s="470"/>
      <c r="F1" s="470"/>
      <c r="G1" s="470"/>
      <c r="H1" s="470"/>
      <c r="I1" s="470"/>
      <c r="J1" s="2"/>
    </row>
    <row r="2" spans="1:10" ht="105" customHeight="1">
      <c r="A2" s="471"/>
      <c r="B2" s="471"/>
      <c r="C2" s="471"/>
      <c r="D2" s="471"/>
      <c r="E2" s="471"/>
      <c r="F2" s="471"/>
      <c r="G2" s="471"/>
      <c r="H2" s="471"/>
      <c r="I2" s="471"/>
      <c r="J2" s="2"/>
    </row>
    <row r="3" spans="1:10" ht="15.75" customHeight="1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18" customHeight="1">
      <c r="A4" s="472" t="s">
        <v>0</v>
      </c>
      <c r="B4" s="472"/>
      <c r="C4" s="472"/>
      <c r="D4" s="472"/>
      <c r="E4" s="472"/>
      <c r="F4" s="472"/>
      <c r="G4" s="472"/>
      <c r="H4" s="472"/>
      <c r="I4" s="472"/>
      <c r="J4" s="2"/>
    </row>
    <row r="5" spans="1:10" ht="15.75" customHeight="1">
      <c r="A5" s="473" t="s">
        <v>1</v>
      </c>
      <c r="B5" s="473"/>
      <c r="C5" s="465"/>
      <c r="D5" s="465"/>
      <c r="E5" s="465"/>
      <c r="F5" s="465"/>
      <c r="G5" s="465"/>
      <c r="H5" s="465"/>
      <c r="I5" s="465"/>
      <c r="J5" s="5"/>
    </row>
    <row r="6" spans="1:10" ht="15.75" customHeight="1">
      <c r="A6" s="474" t="s">
        <v>2</v>
      </c>
      <c r="B6" s="474"/>
      <c r="C6" s="465"/>
      <c r="D6" s="465"/>
      <c r="E6" s="465"/>
      <c r="F6" s="465"/>
      <c r="G6" s="465"/>
      <c r="H6" s="465"/>
      <c r="I6" s="465"/>
      <c r="J6" s="5"/>
    </row>
    <row r="7" spans="1:10" ht="15.75" customHeight="1">
      <c r="A7" s="464" t="s">
        <v>3</v>
      </c>
      <c r="B7" s="464"/>
      <c r="C7" s="465"/>
      <c r="D7" s="465"/>
      <c r="E7" s="465"/>
      <c r="F7" s="465"/>
      <c r="G7" s="465"/>
      <c r="H7" s="465"/>
      <c r="I7" s="465"/>
      <c r="J7" s="5"/>
    </row>
    <row r="8" spans="1:10" ht="15.75" customHeight="1">
      <c r="A8" s="466" t="s">
        <v>4</v>
      </c>
      <c r="B8" s="466"/>
      <c r="C8" s="467"/>
      <c r="D8" s="467"/>
      <c r="E8" s="467"/>
      <c r="F8" s="467"/>
      <c r="G8" s="467"/>
      <c r="H8" s="467"/>
      <c r="I8" s="467"/>
      <c r="J8" s="5"/>
    </row>
    <row r="9" spans="1:10" ht="15.75" customHeight="1">
      <c r="A9" s="6"/>
      <c r="B9" s="7"/>
      <c r="C9" s="7"/>
      <c r="D9" s="7"/>
      <c r="E9" s="8"/>
      <c r="F9" s="8"/>
      <c r="G9" s="8"/>
      <c r="H9" s="8"/>
      <c r="I9" s="9"/>
      <c r="J9" s="5"/>
    </row>
    <row r="10" spans="1:10" ht="15" customHeight="1">
      <c r="A10" s="468" t="s">
        <v>5</v>
      </c>
      <c r="B10" s="468" t="s">
        <v>6</v>
      </c>
      <c r="C10" s="468" t="s">
        <v>7</v>
      </c>
      <c r="D10" s="468" t="s">
        <v>8</v>
      </c>
      <c r="E10" s="468" t="s">
        <v>9</v>
      </c>
      <c r="F10" s="469" t="s">
        <v>10</v>
      </c>
      <c r="G10" s="469"/>
      <c r="H10" s="469"/>
      <c r="I10" s="469"/>
      <c r="J10" s="5"/>
    </row>
    <row r="11" spans="1:10" ht="32.25" customHeight="1">
      <c r="A11" s="468"/>
      <c r="B11" s="468"/>
      <c r="C11" s="468"/>
      <c r="D11" s="468"/>
      <c r="E11" s="468"/>
      <c r="F11" s="461" t="s">
        <v>11</v>
      </c>
      <c r="G11" s="461"/>
      <c r="H11" s="461" t="s">
        <v>12</v>
      </c>
      <c r="I11" s="461"/>
      <c r="J11" s="5"/>
    </row>
    <row r="12" spans="1:10" ht="36.75" customHeight="1">
      <c r="A12" s="468"/>
      <c r="B12" s="468"/>
      <c r="C12" s="468"/>
      <c r="D12" s="468"/>
      <c r="E12" s="468"/>
      <c r="F12" s="462" t="s">
        <v>13</v>
      </c>
      <c r="G12" s="462"/>
      <c r="H12" s="462" t="s">
        <v>13</v>
      </c>
      <c r="I12" s="462" t="s">
        <v>14</v>
      </c>
      <c r="J12" s="5"/>
    </row>
    <row r="13" spans="1:10" ht="15.75" customHeight="1">
      <c r="A13" s="10"/>
      <c r="B13" s="11"/>
      <c r="C13" s="11"/>
      <c r="D13" s="12"/>
      <c r="E13" s="13"/>
      <c r="F13" s="463"/>
      <c r="G13" s="463"/>
      <c r="H13" s="463"/>
      <c r="I13" s="463"/>
      <c r="J13" s="5"/>
    </row>
    <row r="14" spans="1:10" ht="15.75" customHeight="1">
      <c r="A14" s="14"/>
      <c r="B14" s="15"/>
      <c r="C14" s="15"/>
      <c r="D14" s="16"/>
      <c r="E14" s="17"/>
      <c r="F14" s="457"/>
      <c r="G14" s="457"/>
      <c r="H14" s="457"/>
      <c r="I14" s="457"/>
      <c r="J14" s="5"/>
    </row>
    <row r="15" spans="1:10" ht="15.75" customHeight="1">
      <c r="A15" s="14"/>
      <c r="B15" s="15"/>
      <c r="C15" s="15"/>
      <c r="D15" s="16"/>
      <c r="E15" s="17"/>
      <c r="F15" s="457"/>
      <c r="G15" s="457"/>
      <c r="H15" s="457"/>
      <c r="I15" s="457"/>
      <c r="J15" s="5"/>
    </row>
    <row r="16" spans="1:10" ht="15.75" customHeight="1">
      <c r="A16" s="14"/>
      <c r="B16" s="15"/>
      <c r="C16" s="15"/>
      <c r="D16" s="16"/>
      <c r="E16" s="17"/>
      <c r="F16" s="457"/>
      <c r="G16" s="457"/>
      <c r="H16" s="457"/>
      <c r="I16" s="457"/>
      <c r="J16" s="5"/>
    </row>
    <row r="17" spans="1:10" ht="15.75" customHeight="1">
      <c r="A17" s="14"/>
      <c r="B17" s="15"/>
      <c r="C17" s="15"/>
      <c r="D17" s="16"/>
      <c r="E17" s="17"/>
      <c r="F17" s="457"/>
      <c r="G17" s="457"/>
      <c r="H17" s="457"/>
      <c r="I17" s="457"/>
      <c r="J17" s="5"/>
    </row>
    <row r="18" spans="1:10" ht="15.75" customHeight="1">
      <c r="A18" s="14"/>
      <c r="B18" s="15"/>
      <c r="C18" s="15"/>
      <c r="D18" s="16"/>
      <c r="E18" s="17"/>
      <c r="F18" s="457"/>
      <c r="G18" s="457"/>
      <c r="H18" s="457"/>
      <c r="I18" s="457"/>
      <c r="J18" s="5"/>
    </row>
    <row r="19" spans="1:10" ht="15.75" customHeight="1">
      <c r="A19" s="14"/>
      <c r="B19" s="15"/>
      <c r="C19" s="15"/>
      <c r="D19" s="16"/>
      <c r="E19" s="17"/>
      <c r="F19" s="457"/>
      <c r="G19" s="457"/>
      <c r="H19" s="457"/>
      <c r="I19" s="457"/>
      <c r="J19" s="5"/>
    </row>
    <row r="20" spans="1:10" ht="15.75" customHeight="1">
      <c r="A20" s="14"/>
      <c r="B20" s="15"/>
      <c r="C20" s="15"/>
      <c r="D20" s="16"/>
      <c r="E20" s="17"/>
      <c r="F20" s="457"/>
      <c r="G20" s="457"/>
      <c r="H20" s="457"/>
      <c r="I20" s="457"/>
      <c r="J20" s="5"/>
    </row>
    <row r="21" spans="1:10" ht="15.75" customHeight="1">
      <c r="A21" s="14"/>
      <c r="B21" s="15"/>
      <c r="C21" s="15"/>
      <c r="D21" s="16"/>
      <c r="E21" s="17"/>
      <c r="F21" s="457"/>
      <c r="G21" s="457"/>
      <c r="H21" s="457"/>
      <c r="I21" s="457"/>
      <c r="J21" s="5"/>
    </row>
    <row r="22" spans="1:10" ht="15.75" customHeight="1">
      <c r="A22" s="14"/>
      <c r="B22" s="15"/>
      <c r="C22" s="15"/>
      <c r="D22" s="16"/>
      <c r="E22" s="17"/>
      <c r="F22" s="457"/>
      <c r="G22" s="457"/>
      <c r="H22" s="457"/>
      <c r="I22" s="457"/>
      <c r="J22" s="5"/>
    </row>
    <row r="23" spans="1:10" ht="15.75" customHeight="1">
      <c r="A23" s="14"/>
      <c r="B23" s="15"/>
      <c r="C23" s="15"/>
      <c r="D23" s="16"/>
      <c r="E23" s="17"/>
      <c r="F23" s="457"/>
      <c r="G23" s="457"/>
      <c r="H23" s="457"/>
      <c r="I23" s="457"/>
      <c r="J23" s="5"/>
    </row>
    <row r="24" spans="1:10" ht="15.75" customHeight="1">
      <c r="A24" s="14"/>
      <c r="B24" s="15"/>
      <c r="C24" s="15"/>
      <c r="D24" s="16"/>
      <c r="E24" s="17"/>
      <c r="F24" s="457"/>
      <c r="G24" s="457"/>
      <c r="H24" s="457"/>
      <c r="I24" s="457"/>
      <c r="J24" s="5"/>
    </row>
    <row r="25" spans="1:10" ht="15.75" customHeight="1">
      <c r="A25" s="14"/>
      <c r="B25" s="15"/>
      <c r="C25" s="15"/>
      <c r="D25" s="16"/>
      <c r="E25" s="17"/>
      <c r="F25" s="457"/>
      <c r="G25" s="457"/>
      <c r="H25" s="457"/>
      <c r="I25" s="457"/>
      <c r="J25" s="5"/>
    </row>
    <row r="26" spans="1:10" ht="15.75" customHeight="1">
      <c r="A26" s="14"/>
      <c r="B26" s="15"/>
      <c r="C26" s="15"/>
      <c r="D26" s="16"/>
      <c r="E26" s="17"/>
      <c r="F26" s="457"/>
      <c r="G26" s="457"/>
      <c r="H26" s="457"/>
      <c r="I26" s="457"/>
      <c r="J26" s="5"/>
    </row>
    <row r="27" spans="1:10" ht="15.75" customHeight="1">
      <c r="A27" s="14"/>
      <c r="B27" s="15"/>
      <c r="C27" s="15"/>
      <c r="D27" s="16"/>
      <c r="E27" s="17"/>
      <c r="F27" s="457"/>
      <c r="G27" s="457"/>
      <c r="H27" s="457"/>
      <c r="I27" s="457"/>
      <c r="J27" s="5"/>
    </row>
    <row r="28" spans="1:10" ht="15.75" customHeight="1">
      <c r="A28" s="18"/>
      <c r="B28" s="19"/>
      <c r="C28" s="19"/>
      <c r="D28" s="20"/>
      <c r="E28" s="21"/>
      <c r="F28" s="457"/>
      <c r="G28" s="457"/>
      <c r="H28" s="457"/>
      <c r="I28" s="457"/>
      <c r="J28" s="5"/>
    </row>
    <row r="29" spans="1:10" ht="15.75" customHeight="1">
      <c r="A29" s="460" t="s">
        <v>15</v>
      </c>
      <c r="B29" s="460"/>
      <c r="C29" s="460"/>
      <c r="D29" s="460"/>
      <c r="E29" s="22"/>
      <c r="F29" s="456">
        <v>0</v>
      </c>
      <c r="G29" s="456"/>
      <c r="H29" s="456">
        <v>0</v>
      </c>
      <c r="I29" s="456"/>
      <c r="J29" s="5"/>
    </row>
    <row r="30" spans="1:1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7" customHeight="1">
      <c r="A31" s="23" t="s">
        <v>16</v>
      </c>
      <c r="B31" s="24"/>
      <c r="C31" s="9"/>
      <c r="D31" s="458" t="s">
        <v>17</v>
      </c>
      <c r="E31" s="458"/>
      <c r="F31" s="458"/>
      <c r="G31" s="459"/>
      <c r="H31" s="459"/>
      <c r="I31" s="459"/>
      <c r="J31" s="5"/>
    </row>
    <row r="32" spans="1:10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 customHeight="1">
      <c r="A33" s="25" t="s">
        <v>18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.75" customHeight="1">
      <c r="A34" s="26" t="s">
        <v>19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/>
  <mergeCells count="58">
    <mergeCell ref="A1:I1"/>
    <mergeCell ref="A2:I2"/>
    <mergeCell ref="A4:I4"/>
    <mergeCell ref="A5:B5"/>
    <mergeCell ref="C5:I5"/>
    <mergeCell ref="A6:B6"/>
    <mergeCell ref="C6:I6"/>
    <mergeCell ref="A7:B7"/>
    <mergeCell ref="C7:I7"/>
    <mergeCell ref="A8:B8"/>
    <mergeCell ref="C8:I8"/>
    <mergeCell ref="A10:A12"/>
    <mergeCell ref="B10:B12"/>
    <mergeCell ref="C10:C12"/>
    <mergeCell ref="D10:D12"/>
    <mergeCell ref="E10:E12"/>
    <mergeCell ref="F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9:G29"/>
    <mergeCell ref="F23:G23"/>
    <mergeCell ref="H23:I23"/>
    <mergeCell ref="F24:G24"/>
    <mergeCell ref="H24:I24"/>
    <mergeCell ref="F25:G25"/>
    <mergeCell ref="H25:I25"/>
    <mergeCell ref="H29:I29"/>
    <mergeCell ref="F26:G26"/>
    <mergeCell ref="H26:I26"/>
    <mergeCell ref="F27:G27"/>
    <mergeCell ref="H27:I27"/>
    <mergeCell ref="D31:F31"/>
    <mergeCell ref="G31:I31"/>
    <mergeCell ref="F28:G28"/>
    <mergeCell ref="H28:I28"/>
    <mergeCell ref="A29:D29"/>
  </mergeCells>
  <printOptions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SheetLayoutView="100" zoomScalePageLayoutView="0" workbookViewId="0" topLeftCell="A1">
      <selection activeCell="H15" sqref="H15"/>
    </sheetView>
  </sheetViews>
  <sheetFormatPr defaultColWidth="10.140625" defaultRowHeight="12.75" customHeight="1"/>
  <cols>
    <col min="1" max="1" width="10.7109375" style="1" customWidth="1"/>
    <col min="2" max="2" width="33.140625" style="1" customWidth="1"/>
    <col min="3" max="3" width="22.421875" style="1" customWidth="1"/>
    <col min="4" max="4" width="26.421875" style="1" customWidth="1"/>
    <col min="5" max="5" width="22.00390625" style="1" customWidth="1"/>
    <col min="6" max="6" width="19.57421875" style="1" customWidth="1"/>
    <col min="7" max="7" width="23.421875" style="1" customWidth="1"/>
    <col min="8" max="8" width="26.140625" style="1" customWidth="1"/>
    <col min="9" max="9" width="17.00390625" style="1" customWidth="1"/>
    <col min="10" max="10" width="25.7109375" style="1" customWidth="1"/>
    <col min="11" max="16384" width="10.140625" style="1" customWidth="1"/>
  </cols>
  <sheetData>
    <row r="1" spans="1:10" ht="16.5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</row>
    <row r="2" spans="1:10" ht="10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5.75" customHeight="1">
      <c r="A3" s="590"/>
      <c r="B3" s="590"/>
      <c r="C3" s="590"/>
      <c r="D3" s="590"/>
      <c r="E3" s="590"/>
      <c r="F3" s="590"/>
      <c r="G3" s="590"/>
      <c r="H3" s="590"/>
      <c r="I3" s="590"/>
      <c r="J3" s="590"/>
    </row>
    <row r="4" spans="1:10" ht="18" customHeight="1">
      <c r="A4" s="591" t="s">
        <v>370</v>
      </c>
      <c r="B4" s="591"/>
      <c r="C4" s="591"/>
      <c r="D4" s="591"/>
      <c r="E4" s="591"/>
      <c r="F4" s="591"/>
      <c r="G4" s="591"/>
      <c r="H4" s="591"/>
      <c r="I4" s="591"/>
      <c r="J4" s="591"/>
    </row>
    <row r="5" spans="1:10" ht="15.75" customHeight="1">
      <c r="A5" s="586" t="s">
        <v>1</v>
      </c>
      <c r="B5" s="586"/>
      <c r="C5" s="586"/>
      <c r="D5" s="587"/>
      <c r="E5" s="587"/>
      <c r="F5" s="587"/>
      <c r="G5" s="587"/>
      <c r="H5" s="587"/>
      <c r="I5" s="587"/>
      <c r="J5" s="587"/>
    </row>
    <row r="6" spans="1:10" ht="15.75" customHeight="1">
      <c r="A6" s="586" t="s">
        <v>2</v>
      </c>
      <c r="B6" s="586"/>
      <c r="C6" s="586"/>
      <c r="D6" s="587"/>
      <c r="E6" s="587"/>
      <c r="F6" s="587"/>
      <c r="G6" s="587"/>
      <c r="H6" s="587"/>
      <c r="I6" s="587"/>
      <c r="J6" s="587"/>
    </row>
    <row r="7" spans="1:10" ht="15.75" customHeight="1">
      <c r="A7" s="586" t="s">
        <v>25</v>
      </c>
      <c r="B7" s="586"/>
      <c r="C7" s="586"/>
      <c r="D7" s="587"/>
      <c r="E7" s="587"/>
      <c r="F7" s="587"/>
      <c r="G7" s="587"/>
      <c r="H7" s="587"/>
      <c r="I7" s="587"/>
      <c r="J7" s="587"/>
    </row>
    <row r="8" spans="1:10" ht="15.75" customHeight="1">
      <c r="A8" s="588" t="s">
        <v>4</v>
      </c>
      <c r="B8" s="588"/>
      <c r="C8" s="588"/>
      <c r="D8" s="587"/>
      <c r="E8" s="587"/>
      <c r="F8" s="587"/>
      <c r="G8" s="587"/>
      <c r="H8" s="587"/>
      <c r="I8" s="587"/>
      <c r="J8" s="587"/>
    </row>
    <row r="9" spans="1:10" ht="15.75" customHeight="1">
      <c r="A9" s="588" t="s">
        <v>28</v>
      </c>
      <c r="B9" s="588"/>
      <c r="C9" s="588"/>
      <c r="D9" s="589"/>
      <c r="E9" s="589"/>
      <c r="F9" s="589"/>
      <c r="G9" s="589"/>
      <c r="H9" s="589"/>
      <c r="I9" s="589"/>
      <c r="J9" s="589"/>
    </row>
    <row r="10" spans="1:10" ht="15.75" customHeight="1">
      <c r="A10" s="583"/>
      <c r="B10" s="583"/>
      <c r="C10" s="583"/>
      <c r="D10" s="583"/>
      <c r="E10" s="583"/>
      <c r="F10" s="583"/>
      <c r="G10" s="583"/>
      <c r="H10" s="583"/>
      <c r="I10" s="583"/>
      <c r="J10" s="583"/>
    </row>
    <row r="11" spans="1:10" ht="63.75" customHeight="1">
      <c r="A11" s="318" t="s">
        <v>5</v>
      </c>
      <c r="B11" s="347" t="s">
        <v>371</v>
      </c>
      <c r="C11" s="318" t="s">
        <v>372</v>
      </c>
      <c r="D11" s="348" t="s">
        <v>373</v>
      </c>
      <c r="E11" s="347" t="s">
        <v>374</v>
      </c>
      <c r="F11" s="318" t="s">
        <v>375</v>
      </c>
      <c r="G11" s="318" t="s">
        <v>376</v>
      </c>
      <c r="H11" s="347" t="s">
        <v>377</v>
      </c>
      <c r="I11" s="318" t="s">
        <v>378</v>
      </c>
      <c r="J11" s="316" t="s">
        <v>379</v>
      </c>
    </row>
    <row r="12" spans="1:10" ht="15.75" customHeight="1">
      <c r="A12" s="349"/>
      <c r="B12" s="350"/>
      <c r="C12" s="351"/>
      <c r="D12" s="352"/>
      <c r="E12" s="353"/>
      <c r="F12" s="354"/>
      <c r="G12" s="354"/>
      <c r="H12" s="355"/>
      <c r="I12" s="356"/>
      <c r="J12" s="357">
        <f>IF(H12="","",(FLOOR(G12*H12/12*I12/100,1)))</f>
      </c>
    </row>
    <row r="13" spans="1:10" ht="15.75" customHeight="1">
      <c r="A13" s="358"/>
      <c r="B13" s="359"/>
      <c r="C13" s="360"/>
      <c r="D13" s="361"/>
      <c r="E13" s="362"/>
      <c r="F13" s="363"/>
      <c r="G13" s="363"/>
      <c r="H13" s="364"/>
      <c r="I13" s="365"/>
      <c r="J13" s="357">
        <f aca="true" t="shared" si="0" ref="J13:J29">IF(H13="","",(FLOOR(G13*H13/12*I13/100,1)))</f>
      </c>
    </row>
    <row r="14" spans="1:10" ht="15.75" customHeight="1">
      <c r="A14" s="358"/>
      <c r="B14" s="359"/>
      <c r="C14" s="360"/>
      <c r="D14" s="361"/>
      <c r="E14" s="362"/>
      <c r="F14" s="363"/>
      <c r="G14" s="363"/>
      <c r="H14" s="364"/>
      <c r="I14" s="365"/>
      <c r="J14" s="357">
        <f t="shared" si="0"/>
      </c>
    </row>
    <row r="15" spans="1:10" ht="15.75" customHeight="1">
      <c r="A15" s="358"/>
      <c r="B15" s="359"/>
      <c r="C15" s="360"/>
      <c r="D15" s="361"/>
      <c r="E15" s="362"/>
      <c r="F15" s="363"/>
      <c r="G15" s="363"/>
      <c r="H15" s="364"/>
      <c r="I15" s="365"/>
      <c r="J15" s="357">
        <f t="shared" si="0"/>
      </c>
    </row>
    <row r="16" spans="1:10" ht="15.75" customHeight="1">
      <c r="A16" s="358"/>
      <c r="B16" s="359"/>
      <c r="C16" s="360"/>
      <c r="D16" s="361"/>
      <c r="E16" s="362"/>
      <c r="F16" s="363"/>
      <c r="G16" s="363"/>
      <c r="H16" s="364"/>
      <c r="I16" s="365"/>
      <c r="J16" s="357">
        <f t="shared" si="0"/>
      </c>
    </row>
    <row r="17" spans="1:10" ht="15.75" customHeight="1">
      <c r="A17" s="358"/>
      <c r="B17" s="359"/>
      <c r="C17" s="360"/>
      <c r="D17" s="361"/>
      <c r="E17" s="362"/>
      <c r="F17" s="363"/>
      <c r="G17" s="363"/>
      <c r="H17" s="364"/>
      <c r="I17" s="365"/>
      <c r="J17" s="357">
        <f t="shared" si="0"/>
      </c>
    </row>
    <row r="18" spans="1:10" ht="15.75" customHeight="1">
      <c r="A18" s="358"/>
      <c r="B18" s="359"/>
      <c r="C18" s="360"/>
      <c r="D18" s="361"/>
      <c r="E18" s="362"/>
      <c r="F18" s="363"/>
      <c r="G18" s="363"/>
      <c r="H18" s="364"/>
      <c r="I18" s="365"/>
      <c r="J18" s="357">
        <f t="shared" si="0"/>
      </c>
    </row>
    <row r="19" spans="1:10" ht="15.75" customHeight="1">
      <c r="A19" s="358"/>
      <c r="B19" s="359"/>
      <c r="C19" s="360"/>
      <c r="D19" s="361"/>
      <c r="E19" s="362"/>
      <c r="F19" s="363"/>
      <c r="G19" s="363"/>
      <c r="H19" s="364"/>
      <c r="I19" s="365"/>
      <c r="J19" s="357">
        <f t="shared" si="0"/>
      </c>
    </row>
    <row r="20" spans="1:10" ht="15.75" customHeight="1">
      <c r="A20" s="358"/>
      <c r="B20" s="359"/>
      <c r="C20" s="360"/>
      <c r="D20" s="361"/>
      <c r="E20" s="362"/>
      <c r="F20" s="363"/>
      <c r="G20" s="363"/>
      <c r="H20" s="364"/>
      <c r="I20" s="365"/>
      <c r="J20" s="357">
        <f t="shared" si="0"/>
      </c>
    </row>
    <row r="21" spans="1:10" ht="15.75" customHeight="1">
      <c r="A21" s="358"/>
      <c r="B21" s="359"/>
      <c r="C21" s="360"/>
      <c r="D21" s="361"/>
      <c r="E21" s="362"/>
      <c r="F21" s="363"/>
      <c r="G21" s="363"/>
      <c r="H21" s="364"/>
      <c r="I21" s="365"/>
      <c r="J21" s="357">
        <f t="shared" si="0"/>
      </c>
    </row>
    <row r="22" spans="1:10" ht="15.75" customHeight="1">
      <c r="A22" s="358"/>
      <c r="B22" s="359"/>
      <c r="C22" s="360"/>
      <c r="D22" s="361"/>
      <c r="E22" s="362"/>
      <c r="F22" s="363"/>
      <c r="G22" s="363"/>
      <c r="H22" s="364"/>
      <c r="I22" s="365"/>
      <c r="J22" s="357">
        <f t="shared" si="0"/>
      </c>
    </row>
    <row r="23" spans="1:10" ht="15.75" customHeight="1">
      <c r="A23" s="358"/>
      <c r="B23" s="359"/>
      <c r="C23" s="360"/>
      <c r="D23" s="361"/>
      <c r="E23" s="362"/>
      <c r="F23" s="363"/>
      <c r="G23" s="363"/>
      <c r="H23" s="364"/>
      <c r="I23" s="365"/>
      <c r="J23" s="357">
        <f t="shared" si="0"/>
      </c>
    </row>
    <row r="24" spans="1:10" ht="15.75" customHeight="1">
      <c r="A24" s="358"/>
      <c r="B24" s="359"/>
      <c r="C24" s="360"/>
      <c r="D24" s="361"/>
      <c r="E24" s="362"/>
      <c r="F24" s="363"/>
      <c r="G24" s="363"/>
      <c r="H24" s="364"/>
      <c r="I24" s="365"/>
      <c r="J24" s="357">
        <f t="shared" si="0"/>
      </c>
    </row>
    <row r="25" spans="1:10" ht="15.75" customHeight="1">
      <c r="A25" s="358"/>
      <c r="B25" s="359"/>
      <c r="C25" s="360"/>
      <c r="D25" s="361"/>
      <c r="E25" s="362"/>
      <c r="F25" s="363"/>
      <c r="G25" s="363"/>
      <c r="H25" s="364"/>
      <c r="I25" s="365"/>
      <c r="J25" s="357">
        <f t="shared" si="0"/>
      </c>
    </row>
    <row r="26" spans="1:10" ht="15.75" customHeight="1">
      <c r="A26" s="358"/>
      <c r="B26" s="359"/>
      <c r="C26" s="360"/>
      <c r="D26" s="361"/>
      <c r="E26" s="362"/>
      <c r="F26" s="363"/>
      <c r="G26" s="363"/>
      <c r="H26" s="364"/>
      <c r="I26" s="365"/>
      <c r="J26" s="357">
        <f t="shared" si="0"/>
      </c>
    </row>
    <row r="27" spans="1:10" ht="15.75" customHeight="1">
      <c r="A27" s="358"/>
      <c r="B27" s="359"/>
      <c r="C27" s="360"/>
      <c r="D27" s="366"/>
      <c r="E27" s="362"/>
      <c r="F27" s="363"/>
      <c r="G27" s="363"/>
      <c r="H27" s="364"/>
      <c r="I27" s="365"/>
      <c r="J27" s="357">
        <f t="shared" si="0"/>
      </c>
    </row>
    <row r="28" spans="1:10" ht="15.75" customHeight="1">
      <c r="A28" s="358"/>
      <c r="B28" s="359"/>
      <c r="C28" s="360"/>
      <c r="D28" s="361"/>
      <c r="E28" s="362"/>
      <c r="F28" s="363"/>
      <c r="G28" s="363"/>
      <c r="H28" s="364"/>
      <c r="I28" s="365"/>
      <c r="J28" s="357">
        <f t="shared" si="0"/>
      </c>
    </row>
    <row r="29" spans="1:10" ht="15.75" customHeight="1">
      <c r="A29" s="367"/>
      <c r="B29" s="368"/>
      <c r="C29" s="369"/>
      <c r="D29" s="370"/>
      <c r="E29" s="371"/>
      <c r="F29" s="372"/>
      <c r="G29" s="372"/>
      <c r="H29" s="373"/>
      <c r="I29" s="374"/>
      <c r="J29" s="357">
        <f t="shared" si="0"/>
      </c>
    </row>
    <row r="30" spans="1:10" ht="15.75" customHeight="1">
      <c r="A30" s="584" t="s">
        <v>15</v>
      </c>
      <c r="B30" s="584"/>
      <c r="C30" s="584"/>
      <c r="D30" s="584"/>
      <c r="E30" s="584"/>
      <c r="F30" s="584"/>
      <c r="G30" s="584"/>
      <c r="H30" s="584"/>
      <c r="I30" s="584"/>
      <c r="J30" s="375">
        <f>SUM(J12:J29)</f>
        <v>0</v>
      </c>
    </row>
    <row r="31" spans="2:10" ht="15.75" customHeight="1">
      <c r="B31" s="376"/>
      <c r="C31" s="376"/>
      <c r="D31" s="376"/>
      <c r="E31" s="376"/>
      <c r="F31" s="376"/>
      <c r="G31" s="376"/>
      <c r="H31" s="376"/>
      <c r="I31" s="376"/>
      <c r="J31" s="376"/>
    </row>
    <row r="32" spans="1:10" ht="15.75" customHeight="1">
      <c r="A32" s="25" t="s">
        <v>380</v>
      </c>
      <c r="B32" s="376"/>
      <c r="C32" s="376"/>
      <c r="D32" s="376"/>
      <c r="E32" s="376"/>
      <c r="F32" s="376"/>
      <c r="G32" s="376"/>
      <c r="H32" s="376"/>
      <c r="I32" s="376"/>
      <c r="J32" s="376"/>
    </row>
    <row r="33" spans="1:10" ht="15.75" customHeight="1">
      <c r="A33" s="25" t="s">
        <v>18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.75" customHeight="1">
      <c r="A34" s="25"/>
      <c r="B34" s="5"/>
      <c r="C34" s="5"/>
      <c r="D34" s="5"/>
      <c r="E34" s="5"/>
      <c r="F34" s="5"/>
      <c r="G34" s="5"/>
      <c r="H34" s="5"/>
      <c r="I34" s="5"/>
      <c r="J34" s="5"/>
    </row>
    <row r="35" spans="1:9" ht="27" customHeight="1">
      <c r="A35" s="377" t="s">
        <v>16</v>
      </c>
      <c r="B35" s="585"/>
      <c r="C35" s="585"/>
      <c r="D35" s="5"/>
      <c r="F35" s="536" t="s">
        <v>17</v>
      </c>
      <c r="G35" s="536"/>
      <c r="H35" s="378"/>
      <c r="I35" s="379"/>
    </row>
    <row r="36" spans="1:10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 customHeight="1">
      <c r="A37" s="26" t="s">
        <v>19</v>
      </c>
      <c r="B37" s="26"/>
      <c r="C37" s="5"/>
      <c r="D37" s="5"/>
      <c r="E37" s="5"/>
      <c r="F37" s="5"/>
      <c r="G37" s="5"/>
      <c r="H37" s="5"/>
      <c r="I37" s="5"/>
      <c r="J37" s="5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:J1"/>
    <mergeCell ref="A3:J3"/>
    <mergeCell ref="A4:J4"/>
    <mergeCell ref="A5:C5"/>
    <mergeCell ref="D5:J5"/>
    <mergeCell ref="A6:C6"/>
    <mergeCell ref="D6:J6"/>
    <mergeCell ref="A10:J10"/>
    <mergeCell ref="A30:I30"/>
    <mergeCell ref="B35:C35"/>
    <mergeCell ref="F35:G35"/>
    <mergeCell ref="A7:C7"/>
    <mergeCell ref="D7:J7"/>
    <mergeCell ref="A8:C8"/>
    <mergeCell ref="D8:J8"/>
    <mergeCell ref="A9:C9"/>
    <mergeCell ref="D9:J9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view="pageBreakPreview" zoomScaleSheetLayoutView="100" zoomScalePageLayoutView="0" workbookViewId="0" topLeftCell="A1">
      <selection activeCell="I18" sqref="I18"/>
    </sheetView>
  </sheetViews>
  <sheetFormatPr defaultColWidth="10.140625" defaultRowHeight="12.75" customHeight="1"/>
  <cols>
    <col min="1" max="1" width="11.140625" style="1" customWidth="1"/>
    <col min="2" max="2" width="31.8515625" style="1" customWidth="1"/>
    <col min="3" max="6" width="15.00390625" style="1" customWidth="1"/>
    <col min="7" max="7" width="24.7109375" style="1" customWidth="1"/>
    <col min="8" max="12" width="15.00390625" style="1" customWidth="1"/>
    <col min="13" max="13" width="17.28125" style="1" customWidth="1"/>
    <col min="14" max="16384" width="10.140625" style="1" customWidth="1"/>
  </cols>
  <sheetData>
    <row r="1" spans="1:13" ht="15.75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0" ht="10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</row>
    <row r="3" spans="1:13" ht="15.75" customHeight="1">
      <c r="A3" s="599" t="s">
        <v>381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</row>
    <row r="4" spans="1:17" ht="18" customHeight="1">
      <c r="A4" s="600" t="s">
        <v>382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Q4" s="380"/>
    </row>
    <row r="5" spans="1:13" ht="15.75" customHeight="1">
      <c r="A5" s="597" t="s">
        <v>1</v>
      </c>
      <c r="B5" s="597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</row>
    <row r="6" spans="1:13" ht="15.75" customHeight="1">
      <c r="A6" s="601" t="s">
        <v>2</v>
      </c>
      <c r="B6" s="601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</row>
    <row r="7" spans="1:13" ht="15.75" customHeight="1">
      <c r="A7" s="595" t="s">
        <v>3</v>
      </c>
      <c r="B7" s="595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</row>
    <row r="8" spans="1:13" ht="15.75" customHeight="1">
      <c r="A8" s="597" t="s">
        <v>4</v>
      </c>
      <c r="B8" s="597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</row>
    <row r="9" spans="1:13" ht="15.75" customHeight="1">
      <c r="A9" s="597" t="s">
        <v>321</v>
      </c>
      <c r="B9" s="597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</row>
    <row r="10" spans="1:10" ht="15.75" customHeight="1">
      <c r="A10" s="592"/>
      <c r="B10" s="592"/>
      <c r="C10" s="592"/>
      <c r="D10" s="592"/>
      <c r="E10" s="592"/>
      <c r="F10" s="592"/>
      <c r="G10" s="592"/>
      <c r="H10" s="592"/>
      <c r="I10" s="592"/>
      <c r="J10" s="592"/>
    </row>
    <row r="11" spans="1:13" ht="69.75" customHeight="1">
      <c r="A11" s="318" t="s">
        <v>5</v>
      </c>
      <c r="B11" s="318" t="s">
        <v>383</v>
      </c>
      <c r="C11" s="318" t="s">
        <v>384</v>
      </c>
      <c r="D11" s="318" t="s">
        <v>385</v>
      </c>
      <c r="E11" s="318" t="s">
        <v>386</v>
      </c>
      <c r="F11" s="318" t="s">
        <v>387</v>
      </c>
      <c r="G11" s="318" t="s">
        <v>388</v>
      </c>
      <c r="H11" s="318" t="s">
        <v>389</v>
      </c>
      <c r="I11" s="318" t="s">
        <v>390</v>
      </c>
      <c r="J11" s="316" t="s">
        <v>391</v>
      </c>
      <c r="K11" s="318" t="s">
        <v>392</v>
      </c>
      <c r="L11" s="318" t="s">
        <v>393</v>
      </c>
      <c r="M11" s="318" t="s">
        <v>394</v>
      </c>
    </row>
    <row r="12" spans="1:13" ht="15.75" customHeight="1">
      <c r="A12" s="381"/>
      <c r="B12" s="382"/>
      <c r="C12" s="383"/>
      <c r="D12" s="384"/>
      <c r="E12" s="385"/>
      <c r="F12" s="386"/>
      <c r="G12" s="387"/>
      <c r="H12" s="388"/>
      <c r="I12" s="389"/>
      <c r="J12" s="390">
        <f aca="true" t="shared" si="0" ref="J12:J23">IF(F12=0,"",(G12+H12+I12)/F12)</f>
      </c>
      <c r="K12" s="391"/>
      <c r="L12" s="390">
        <f aca="true" t="shared" si="1" ref="L12:L23">IF(E12=0,"",IF(0.7*J12&gt;2*K12,2*K12,0.7*J12))</f>
      </c>
      <c r="M12" s="392">
        <f aca="true" t="shared" si="2" ref="M12:M23">IF(E12=0,"",FLOOR((E12*L12),1))</f>
      </c>
    </row>
    <row r="13" spans="1:13" ht="15.75" customHeight="1">
      <c r="A13" s="393"/>
      <c r="B13" s="394"/>
      <c r="C13" s="395"/>
      <c r="D13" s="396"/>
      <c r="E13" s="397"/>
      <c r="F13" s="398"/>
      <c r="G13" s="399"/>
      <c r="H13" s="400"/>
      <c r="I13" s="401"/>
      <c r="J13" s="402">
        <f t="shared" si="0"/>
      </c>
      <c r="K13" s="403"/>
      <c r="L13" s="402">
        <f t="shared" si="1"/>
      </c>
      <c r="M13" s="404">
        <f t="shared" si="2"/>
      </c>
    </row>
    <row r="14" spans="1:13" ht="15.75" customHeight="1">
      <c r="A14" s="393"/>
      <c r="B14" s="394"/>
      <c r="C14" s="395"/>
      <c r="D14" s="396"/>
      <c r="E14" s="397"/>
      <c r="F14" s="398"/>
      <c r="G14" s="399"/>
      <c r="H14" s="400"/>
      <c r="I14" s="401"/>
      <c r="J14" s="402">
        <f t="shared" si="0"/>
      </c>
      <c r="K14" s="403"/>
      <c r="L14" s="402">
        <f t="shared" si="1"/>
      </c>
      <c r="M14" s="404">
        <f t="shared" si="2"/>
      </c>
    </row>
    <row r="15" spans="1:13" ht="15.75" customHeight="1">
      <c r="A15" s="393"/>
      <c r="B15" s="394"/>
      <c r="C15" s="395"/>
      <c r="D15" s="396"/>
      <c r="E15" s="397"/>
      <c r="F15" s="398"/>
      <c r="G15" s="399"/>
      <c r="H15" s="400"/>
      <c r="I15" s="401"/>
      <c r="J15" s="402">
        <f t="shared" si="0"/>
      </c>
      <c r="K15" s="403"/>
      <c r="L15" s="402">
        <f t="shared" si="1"/>
      </c>
      <c r="M15" s="404">
        <f t="shared" si="2"/>
      </c>
    </row>
    <row r="16" spans="1:13" ht="15.75" customHeight="1">
      <c r="A16" s="393"/>
      <c r="B16" s="394"/>
      <c r="C16" s="395"/>
      <c r="D16" s="396"/>
      <c r="E16" s="397"/>
      <c r="F16" s="398"/>
      <c r="G16" s="399"/>
      <c r="H16" s="400"/>
      <c r="I16" s="401"/>
      <c r="J16" s="402">
        <f t="shared" si="0"/>
      </c>
      <c r="K16" s="403"/>
      <c r="L16" s="402">
        <f t="shared" si="1"/>
      </c>
      <c r="M16" s="404">
        <f t="shared" si="2"/>
      </c>
    </row>
    <row r="17" spans="1:13" ht="15.75" customHeight="1">
      <c r="A17" s="393"/>
      <c r="B17" s="394"/>
      <c r="C17" s="395"/>
      <c r="D17" s="396"/>
      <c r="E17" s="397"/>
      <c r="F17" s="398"/>
      <c r="G17" s="399"/>
      <c r="H17" s="400"/>
      <c r="I17" s="401"/>
      <c r="J17" s="402">
        <f t="shared" si="0"/>
      </c>
      <c r="K17" s="403"/>
      <c r="L17" s="402">
        <f t="shared" si="1"/>
      </c>
      <c r="M17" s="404">
        <f t="shared" si="2"/>
      </c>
    </row>
    <row r="18" spans="1:13" ht="15.75" customHeight="1">
      <c r="A18" s="393"/>
      <c r="B18" s="394"/>
      <c r="C18" s="395"/>
      <c r="D18" s="396"/>
      <c r="E18" s="397"/>
      <c r="F18" s="398"/>
      <c r="G18" s="399"/>
      <c r="H18" s="400"/>
      <c r="I18" s="401"/>
      <c r="J18" s="402">
        <f t="shared" si="0"/>
      </c>
      <c r="K18" s="403"/>
      <c r="L18" s="402">
        <f t="shared" si="1"/>
      </c>
      <c r="M18" s="404">
        <f t="shared" si="2"/>
      </c>
    </row>
    <row r="19" spans="1:13" ht="15.75" customHeight="1">
      <c r="A19" s="393"/>
      <c r="B19" s="394"/>
      <c r="C19" s="395"/>
      <c r="D19" s="396"/>
      <c r="E19" s="397"/>
      <c r="F19" s="398"/>
      <c r="G19" s="399"/>
      <c r="H19" s="400"/>
      <c r="I19" s="401"/>
      <c r="J19" s="402">
        <f t="shared" si="0"/>
      </c>
      <c r="K19" s="403"/>
      <c r="L19" s="402">
        <f t="shared" si="1"/>
      </c>
      <c r="M19" s="404">
        <f t="shared" si="2"/>
      </c>
    </row>
    <row r="20" spans="1:13" ht="15.75" customHeight="1">
      <c r="A20" s="393"/>
      <c r="B20" s="394"/>
      <c r="C20" s="395"/>
      <c r="D20" s="396"/>
      <c r="E20" s="397"/>
      <c r="F20" s="398"/>
      <c r="G20" s="399"/>
      <c r="H20" s="400"/>
      <c r="I20" s="401"/>
      <c r="J20" s="402">
        <f t="shared" si="0"/>
      </c>
      <c r="K20" s="403"/>
      <c r="L20" s="402">
        <f t="shared" si="1"/>
      </c>
      <c r="M20" s="404">
        <f t="shared" si="2"/>
      </c>
    </row>
    <row r="21" spans="1:13" ht="15.75" customHeight="1">
      <c r="A21" s="393"/>
      <c r="B21" s="394"/>
      <c r="C21" s="395"/>
      <c r="D21" s="396"/>
      <c r="E21" s="397"/>
      <c r="F21" s="398"/>
      <c r="G21" s="399"/>
      <c r="H21" s="400"/>
      <c r="I21" s="401"/>
      <c r="J21" s="402">
        <f t="shared" si="0"/>
      </c>
      <c r="K21" s="403"/>
      <c r="L21" s="402">
        <f t="shared" si="1"/>
      </c>
      <c r="M21" s="404">
        <f t="shared" si="2"/>
      </c>
    </row>
    <row r="22" spans="1:13" ht="15.75" customHeight="1">
      <c r="A22" s="393"/>
      <c r="B22" s="394"/>
      <c r="C22" s="395"/>
      <c r="D22" s="396"/>
      <c r="E22" s="397"/>
      <c r="F22" s="398"/>
      <c r="G22" s="399"/>
      <c r="H22" s="400"/>
      <c r="I22" s="401"/>
      <c r="J22" s="402">
        <f t="shared" si="0"/>
      </c>
      <c r="K22" s="403"/>
      <c r="L22" s="402">
        <f t="shared" si="1"/>
      </c>
      <c r="M22" s="404">
        <f t="shared" si="2"/>
      </c>
    </row>
    <row r="23" spans="1:13" ht="15.75" customHeight="1">
      <c r="A23" s="405"/>
      <c r="B23" s="406"/>
      <c r="C23" s="407"/>
      <c r="D23" s="408"/>
      <c r="E23" s="409"/>
      <c r="F23" s="410"/>
      <c r="G23" s="411"/>
      <c r="H23" s="412"/>
      <c r="I23" s="413"/>
      <c r="J23" s="414">
        <f t="shared" si="0"/>
      </c>
      <c r="K23" s="415"/>
      <c r="L23" s="414">
        <f t="shared" si="1"/>
      </c>
      <c r="M23" s="416">
        <f t="shared" si="2"/>
      </c>
    </row>
    <row r="24" spans="1:13" s="421" customFormat="1" ht="15.75" customHeight="1">
      <c r="A24" s="417" t="s">
        <v>15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9"/>
      <c r="M24" s="420">
        <f>SUM(M12:M23)</f>
        <v>0</v>
      </c>
    </row>
    <row r="25" spans="1:13" s="424" customFormat="1" ht="15.75" customHeight="1">
      <c r="A25" s="422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3"/>
    </row>
    <row r="26" spans="1:10" ht="15.75" customHeight="1">
      <c r="A26" s="25" t="s">
        <v>395</v>
      </c>
      <c r="B26" s="25"/>
      <c r="C26" s="5"/>
      <c r="D26" s="5"/>
      <c r="E26" s="5"/>
      <c r="F26" s="5"/>
      <c r="G26" s="5"/>
      <c r="H26" s="5"/>
      <c r="I26" s="5"/>
      <c r="J26" s="5"/>
    </row>
    <row r="27" spans="1:10" ht="15.75" customHeight="1">
      <c r="A27" s="25" t="s">
        <v>18</v>
      </c>
      <c r="B27" s="25"/>
      <c r="C27" s="5"/>
      <c r="D27" s="5"/>
      <c r="E27" s="5"/>
      <c r="F27" s="5"/>
      <c r="G27" s="5"/>
      <c r="H27" s="5"/>
      <c r="I27" s="5"/>
      <c r="J27" s="5"/>
    </row>
    <row r="28" spans="1:13" ht="15.75" customHeight="1">
      <c r="A28" s="593" t="s">
        <v>396</v>
      </c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</row>
    <row r="29" spans="1:13" ht="15.75" customHeight="1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</row>
    <row r="30" spans="1:10" ht="15.75" customHeight="1">
      <c r="A30" s="5"/>
      <c r="B30" s="5"/>
      <c r="C30" s="5"/>
      <c r="D30" s="5"/>
      <c r="E30" s="9"/>
      <c r="F30" s="9"/>
      <c r="G30" s="5"/>
      <c r="H30" s="5"/>
      <c r="I30" s="5"/>
      <c r="J30" s="5"/>
    </row>
    <row r="31" spans="1:12" ht="27" customHeight="1">
      <c r="A31" s="426" t="s">
        <v>358</v>
      </c>
      <c r="B31" s="427"/>
      <c r="C31" s="5"/>
      <c r="H31" s="537" t="s">
        <v>17</v>
      </c>
      <c r="I31" s="537"/>
      <c r="J31" s="594"/>
      <c r="K31" s="594"/>
      <c r="L31" s="594"/>
    </row>
    <row r="32" spans="1:10" ht="15.75" customHeight="1">
      <c r="A32" s="5"/>
      <c r="B32" s="5"/>
      <c r="C32" s="5"/>
      <c r="D32" s="5"/>
      <c r="E32" s="9"/>
      <c r="F32" s="9"/>
      <c r="G32" s="5"/>
      <c r="H32" s="5"/>
      <c r="I32" s="5"/>
      <c r="J32" s="5"/>
    </row>
    <row r="33" spans="1:10" ht="15.75" customHeight="1">
      <c r="A33" s="26" t="s">
        <v>19</v>
      </c>
      <c r="B33" s="5"/>
      <c r="C33" s="5"/>
      <c r="D33" s="5"/>
      <c r="E33" s="9"/>
      <c r="F33" s="9"/>
      <c r="G33" s="5"/>
      <c r="H33" s="5"/>
      <c r="I33" s="5"/>
      <c r="J33" s="5"/>
    </row>
    <row r="34" ht="15" customHeight="1"/>
    <row r="39" ht="12.75" customHeight="1">
      <c r="C39" s="428"/>
    </row>
  </sheetData>
  <sheetProtection/>
  <mergeCells count="17">
    <mergeCell ref="A1:M1"/>
    <mergeCell ref="A3:M3"/>
    <mergeCell ref="A4:M4"/>
    <mergeCell ref="A5:B5"/>
    <mergeCell ref="C5:M5"/>
    <mergeCell ref="A6:B6"/>
    <mergeCell ref="C6:M6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1" dxfId="0" operator="equal" stopIfTrue="1">
      <formula>"#HODNOTA"</formula>
    </cfRule>
  </conditionalFormatting>
  <conditionalFormatting sqref="J12:K23">
    <cfRule type="expression" priority="2" dxfId="0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000000000000001" right="0.7000000000000001" top="0.7875" bottom="0.7875" header="0.5118055555555556" footer="0.5118055555555556"/>
  <pageSetup fitToHeight="0" fitToWidth="1" horizontalDpi="300" verticalDpi="3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view="pageBreakPreview" zoomScaleSheetLayoutView="100" zoomScalePageLayoutView="0" workbookViewId="0" topLeftCell="A7">
      <selection activeCell="D13" sqref="D13:E13"/>
    </sheetView>
  </sheetViews>
  <sheetFormatPr defaultColWidth="10.140625" defaultRowHeight="12.75" customHeight="1"/>
  <cols>
    <col min="1" max="1" width="28.140625" style="1" customWidth="1"/>
    <col min="2" max="2" width="62.140625" style="1" customWidth="1"/>
    <col min="3" max="3" width="20.421875" style="1" customWidth="1"/>
    <col min="4" max="4" width="44.57421875" style="1" customWidth="1"/>
    <col min="5" max="5" width="51.7109375" style="1" customWidth="1"/>
    <col min="6" max="16384" width="10.140625" style="1" customWidth="1"/>
  </cols>
  <sheetData>
    <row r="1" spans="1:6" ht="15.75" customHeight="1">
      <c r="A1" s="530"/>
      <c r="B1" s="530"/>
      <c r="C1" s="530"/>
      <c r="D1" s="530"/>
      <c r="E1" s="530"/>
      <c r="F1" s="226"/>
    </row>
    <row r="2" spans="1:6" ht="105" customHeight="1">
      <c r="A2" s="429"/>
      <c r="B2" s="429"/>
      <c r="C2" s="429"/>
      <c r="D2" s="429"/>
      <c r="E2" s="226"/>
      <c r="F2" s="226"/>
    </row>
    <row r="3" spans="1:6" ht="15.75" customHeight="1">
      <c r="A3" s="609" t="s">
        <v>397</v>
      </c>
      <c r="B3" s="609"/>
      <c r="C3" s="609"/>
      <c r="D3" s="609"/>
      <c r="E3" s="609"/>
      <c r="F3" s="226"/>
    </row>
    <row r="4" spans="1:6" ht="24" customHeight="1">
      <c r="A4" s="610" t="s">
        <v>398</v>
      </c>
      <c r="B4" s="610"/>
      <c r="C4" s="610"/>
      <c r="D4" s="610"/>
      <c r="E4" s="610"/>
      <c r="F4" s="226"/>
    </row>
    <row r="5" spans="1:6" ht="15.75" customHeight="1">
      <c r="A5" s="611" t="s">
        <v>1</v>
      </c>
      <c r="B5" s="611"/>
      <c r="C5" s="612"/>
      <c r="D5" s="612"/>
      <c r="E5" s="612"/>
      <c r="F5" s="226"/>
    </row>
    <row r="6" spans="1:6" ht="15.75" customHeight="1">
      <c r="A6" s="537" t="s">
        <v>2</v>
      </c>
      <c r="B6" s="537"/>
      <c r="C6" s="572"/>
      <c r="D6" s="572"/>
      <c r="E6" s="572"/>
      <c r="F6" s="226"/>
    </row>
    <row r="7" spans="1:6" ht="15.75" customHeight="1">
      <c r="A7" s="537" t="s">
        <v>3</v>
      </c>
      <c r="B7" s="537"/>
      <c r="C7" s="572"/>
      <c r="D7" s="572"/>
      <c r="E7" s="572"/>
      <c r="F7" s="226"/>
    </row>
    <row r="8" spans="1:6" ht="15.75" customHeight="1">
      <c r="A8" s="537" t="s">
        <v>4</v>
      </c>
      <c r="B8" s="537"/>
      <c r="C8" s="572"/>
      <c r="D8" s="572"/>
      <c r="E8" s="572"/>
      <c r="F8" s="226"/>
    </row>
    <row r="9" spans="1:6" ht="15.75" customHeight="1">
      <c r="A9" s="537" t="s">
        <v>28</v>
      </c>
      <c r="B9" s="537"/>
      <c r="C9" s="608"/>
      <c r="D9" s="608"/>
      <c r="E9" s="608"/>
      <c r="F9" s="226"/>
    </row>
    <row r="10" spans="1:6" ht="15.75" customHeight="1">
      <c r="A10" s="226"/>
      <c r="B10" s="226"/>
      <c r="C10" s="226"/>
      <c r="D10" s="226"/>
      <c r="E10" s="226"/>
      <c r="F10" s="226"/>
    </row>
    <row r="11" spans="1:6" ht="34.5" customHeight="1">
      <c r="A11" s="430" t="s">
        <v>399</v>
      </c>
      <c r="B11" s="430" t="s">
        <v>400</v>
      </c>
      <c r="C11" s="431" t="s">
        <v>401</v>
      </c>
      <c r="D11" s="606" t="s">
        <v>402</v>
      </c>
      <c r="E11" s="606"/>
      <c r="F11" s="226"/>
    </row>
    <row r="12" spans="1:6" ht="15.75" customHeight="1">
      <c r="A12" s="432"/>
      <c r="B12" s="382"/>
      <c r="C12" s="433"/>
      <c r="D12" s="607"/>
      <c r="E12" s="607"/>
      <c r="F12" s="226"/>
    </row>
    <row r="13" spans="1:6" ht="15.75" customHeight="1">
      <c r="A13" s="434"/>
      <c r="B13" s="394"/>
      <c r="C13" s="435"/>
      <c r="D13" s="602"/>
      <c r="E13" s="602"/>
      <c r="F13" s="226"/>
    </row>
    <row r="14" spans="1:6" ht="15.75" customHeight="1">
      <c r="A14" s="434"/>
      <c r="B14" s="394"/>
      <c r="C14" s="435"/>
      <c r="D14" s="602"/>
      <c r="E14" s="602"/>
      <c r="F14" s="226"/>
    </row>
    <row r="15" spans="1:6" ht="15.75" customHeight="1">
      <c r="A15" s="434"/>
      <c r="B15" s="394"/>
      <c r="C15" s="435"/>
      <c r="D15" s="602"/>
      <c r="E15" s="602"/>
      <c r="F15" s="226"/>
    </row>
    <row r="16" spans="1:6" ht="15.75" customHeight="1">
      <c r="A16" s="434"/>
      <c r="B16" s="394"/>
      <c r="C16" s="435"/>
      <c r="D16" s="602"/>
      <c r="E16" s="602"/>
      <c r="F16" s="226"/>
    </row>
    <row r="17" spans="1:6" ht="15.75" customHeight="1">
      <c r="A17" s="434"/>
      <c r="B17" s="394"/>
      <c r="C17" s="435"/>
      <c r="D17" s="602"/>
      <c r="E17" s="602"/>
      <c r="F17" s="226"/>
    </row>
    <row r="18" spans="1:6" ht="15.75" customHeight="1">
      <c r="A18" s="434"/>
      <c r="B18" s="394"/>
      <c r="C18" s="435"/>
      <c r="D18" s="602"/>
      <c r="E18" s="602"/>
      <c r="F18" s="226"/>
    </row>
    <row r="19" spans="1:6" ht="15.75" customHeight="1">
      <c r="A19" s="434"/>
      <c r="B19" s="394"/>
      <c r="C19" s="435"/>
      <c r="D19" s="602"/>
      <c r="E19" s="602"/>
      <c r="F19" s="226"/>
    </row>
    <row r="20" spans="1:6" ht="15.75" customHeight="1">
      <c r="A20" s="434"/>
      <c r="B20" s="394"/>
      <c r="C20" s="435"/>
      <c r="D20" s="602"/>
      <c r="E20" s="602"/>
      <c r="F20" s="226"/>
    </row>
    <row r="21" spans="1:6" ht="15.75" customHeight="1">
      <c r="A21" s="434"/>
      <c r="B21" s="394"/>
      <c r="C21" s="435"/>
      <c r="D21" s="602"/>
      <c r="E21" s="602"/>
      <c r="F21" s="226"/>
    </row>
    <row r="22" spans="1:6" ht="15.75" customHeight="1">
      <c r="A22" s="434"/>
      <c r="B22" s="394"/>
      <c r="C22" s="435"/>
      <c r="D22" s="602"/>
      <c r="E22" s="602"/>
      <c r="F22" s="226"/>
    </row>
    <row r="23" spans="1:6" ht="15.75" customHeight="1">
      <c r="A23" s="434"/>
      <c r="B23" s="394"/>
      <c r="C23" s="435"/>
      <c r="D23" s="602"/>
      <c r="E23" s="602"/>
      <c r="F23" s="226"/>
    </row>
    <row r="24" spans="1:6" ht="15.75" customHeight="1">
      <c r="A24" s="434"/>
      <c r="B24" s="394"/>
      <c r="C24" s="435"/>
      <c r="D24" s="602"/>
      <c r="E24" s="602"/>
      <c r="F24" s="226"/>
    </row>
    <row r="25" spans="1:6" ht="15.75" customHeight="1">
      <c r="A25" s="434"/>
      <c r="B25" s="394"/>
      <c r="C25" s="435"/>
      <c r="D25" s="602"/>
      <c r="E25" s="602"/>
      <c r="F25" s="226"/>
    </row>
    <row r="26" spans="1:6" ht="15.75" customHeight="1">
      <c r="A26" s="434"/>
      <c r="B26" s="394"/>
      <c r="C26" s="435"/>
      <c r="D26" s="602"/>
      <c r="E26" s="602"/>
      <c r="F26" s="226"/>
    </row>
    <row r="27" spans="1:6" ht="15.75" customHeight="1">
      <c r="A27" s="434"/>
      <c r="B27" s="394"/>
      <c r="C27" s="435"/>
      <c r="D27" s="602"/>
      <c r="E27" s="602"/>
      <c r="F27" s="226"/>
    </row>
    <row r="28" spans="1:6" ht="15.75" customHeight="1">
      <c r="A28" s="434"/>
      <c r="B28" s="394"/>
      <c r="C28" s="435"/>
      <c r="D28" s="602"/>
      <c r="E28" s="602"/>
      <c r="F28" s="226"/>
    </row>
    <row r="29" spans="1:6" ht="15.75" customHeight="1">
      <c r="A29" s="434"/>
      <c r="B29" s="394"/>
      <c r="C29" s="435"/>
      <c r="D29" s="602"/>
      <c r="E29" s="602"/>
      <c r="F29" s="226"/>
    </row>
    <row r="30" spans="1:6" ht="15.75" customHeight="1">
      <c r="A30" s="436"/>
      <c r="B30" s="406"/>
      <c r="C30" s="437"/>
      <c r="D30" s="605"/>
      <c r="E30" s="605"/>
      <c r="F30" s="226"/>
    </row>
    <row r="31" spans="1:6" ht="15.75" customHeight="1">
      <c r="A31" s="603" t="s">
        <v>15</v>
      </c>
      <c r="B31" s="603"/>
      <c r="C31" s="438">
        <f>SUM(C12:C30)</f>
        <v>0</v>
      </c>
      <c r="D31" s="604"/>
      <c r="E31" s="604"/>
      <c r="F31" s="439"/>
    </row>
    <row r="32" spans="1:6" ht="15.75" customHeight="1">
      <c r="A32" s="226"/>
      <c r="B32" s="226"/>
      <c r="C32" s="226"/>
      <c r="D32" s="226"/>
      <c r="E32" s="226"/>
      <c r="F32" s="226"/>
    </row>
    <row r="33" spans="1:6" ht="15.75" customHeight="1">
      <c r="A33" s="25" t="s">
        <v>403</v>
      </c>
      <c r="B33" s="440"/>
      <c r="C33" s="226"/>
      <c r="D33" s="226"/>
      <c r="E33" s="226"/>
      <c r="F33" s="226"/>
    </row>
    <row r="34" spans="1:6" ht="15.75" customHeight="1">
      <c r="A34" s="25" t="s">
        <v>18</v>
      </c>
      <c r="B34" s="440"/>
      <c r="C34" s="226"/>
      <c r="D34" s="226"/>
      <c r="E34" s="226"/>
      <c r="F34" s="226"/>
    </row>
    <row r="35" spans="1:6" ht="15.75" customHeight="1">
      <c r="A35" s="226"/>
      <c r="B35" s="226"/>
      <c r="C35" s="226"/>
      <c r="D35" s="226"/>
      <c r="E35" s="226"/>
      <c r="F35" s="226"/>
    </row>
    <row r="36" spans="1:5" ht="27" customHeight="1">
      <c r="A36" s="426" t="s">
        <v>358</v>
      </c>
      <c r="B36" s="427"/>
      <c r="D36" s="426" t="s">
        <v>404</v>
      </c>
      <c r="E36" s="441"/>
    </row>
    <row r="37" spans="1:6" ht="15.75" customHeight="1">
      <c r="A37" s="5"/>
      <c r="B37" s="5"/>
      <c r="C37" s="5"/>
      <c r="D37" s="5"/>
      <c r="E37" s="9"/>
      <c r="F37" s="9"/>
    </row>
    <row r="38" ht="15.75" customHeight="1">
      <c r="A38" s="26" t="s">
        <v>19</v>
      </c>
    </row>
    <row r="39" spans="1:4" ht="12.75" customHeight="1">
      <c r="A39" s="442"/>
      <c r="B39" s="442"/>
      <c r="C39" s="442"/>
      <c r="D39" s="442"/>
    </row>
  </sheetData>
  <sheetProtection/>
  <mergeCells count="35">
    <mergeCell ref="A1:E1"/>
    <mergeCell ref="A3:E3"/>
    <mergeCell ref="A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1:B31"/>
    <mergeCell ref="D31:E31"/>
    <mergeCell ref="D27:E27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000000000000001" right="0.7000000000000001" top="0.7875" bottom="0.7875" header="0.5118055555555556" footer="0.5118055555555556"/>
  <pageSetup fitToHeight="0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view="pageBreakPreview" zoomScaleNormal="75" zoomScaleSheetLayoutView="100" zoomScalePageLayoutView="0" workbookViewId="0" topLeftCell="C1">
      <selection activeCell="A14" sqref="A14"/>
    </sheetView>
  </sheetViews>
  <sheetFormatPr defaultColWidth="10.140625" defaultRowHeight="12.75" customHeight="1"/>
  <cols>
    <col min="1" max="1" width="11.8515625" style="27" customWidth="1"/>
    <col min="2" max="2" width="15.8515625" style="27" customWidth="1"/>
    <col min="3" max="3" width="12.7109375" style="27" customWidth="1"/>
    <col min="4" max="4" width="20.140625" style="27" customWidth="1"/>
    <col min="5" max="5" width="32.140625" style="27" customWidth="1"/>
    <col min="6" max="6" width="35.57421875" style="27" customWidth="1"/>
    <col min="7" max="7" width="14.7109375" style="27" customWidth="1"/>
    <col min="8" max="9" width="15.57421875" style="27" customWidth="1"/>
    <col min="10" max="10" width="11.8515625" style="27" customWidth="1"/>
    <col min="11" max="11" width="11.8515625" style="28" customWidth="1"/>
    <col min="12" max="13" width="11.8515625" style="27" customWidth="1"/>
    <col min="14" max="16384" width="10.140625" style="27" customWidth="1"/>
  </cols>
  <sheetData>
    <row r="1" spans="1:13" s="29" customFormat="1" ht="15.75" customHeight="1">
      <c r="A1" s="502" t="s">
        <v>20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1:13" ht="105" customHeigh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13" ht="15.75" customHeight="1">
      <c r="A3" s="504" t="s">
        <v>21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3" ht="18" customHeight="1">
      <c r="A4" s="505" t="s">
        <v>22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</row>
    <row r="5" spans="1:13" ht="15.75" customHeight="1">
      <c r="A5" s="506" t="s">
        <v>1</v>
      </c>
      <c r="B5" s="506"/>
      <c r="C5" s="506"/>
      <c r="D5" s="506"/>
      <c r="E5" s="500" t="s">
        <v>24</v>
      </c>
      <c r="F5" s="500"/>
      <c r="G5" s="500"/>
      <c r="H5" s="500"/>
      <c r="I5" s="500"/>
      <c r="J5" s="500"/>
      <c r="K5" s="500"/>
      <c r="L5" s="500"/>
      <c r="M5" s="500"/>
    </row>
    <row r="6" spans="1:13" ht="15.75" customHeight="1">
      <c r="A6" s="499" t="s">
        <v>2</v>
      </c>
      <c r="B6" s="499"/>
      <c r="C6" s="499"/>
      <c r="D6" s="499"/>
      <c r="E6" s="500" t="s">
        <v>23</v>
      </c>
      <c r="F6" s="500"/>
      <c r="G6" s="500"/>
      <c r="H6" s="500"/>
      <c r="I6" s="500"/>
      <c r="J6" s="500"/>
      <c r="K6" s="500"/>
      <c r="L6" s="500"/>
      <c r="M6" s="500"/>
    </row>
    <row r="7" spans="1:13" ht="15.75" customHeight="1">
      <c r="A7" s="496" t="s">
        <v>25</v>
      </c>
      <c r="B7" s="496"/>
      <c r="C7" s="496"/>
      <c r="D7" s="496"/>
      <c r="E7" s="501" t="s">
        <v>26</v>
      </c>
      <c r="F7" s="501"/>
      <c r="G7" s="501"/>
      <c r="H7" s="501"/>
      <c r="I7" s="501"/>
      <c r="J7" s="501"/>
      <c r="K7" s="501"/>
      <c r="L7" s="501"/>
      <c r="M7" s="501"/>
    </row>
    <row r="8" spans="1:13" ht="15.75" customHeight="1">
      <c r="A8" s="496" t="s">
        <v>4</v>
      </c>
      <c r="B8" s="496"/>
      <c r="C8" s="496"/>
      <c r="D8" s="496"/>
      <c r="E8" s="497" t="s">
        <v>27</v>
      </c>
      <c r="F8" s="497"/>
      <c r="G8" s="497"/>
      <c r="H8" s="497"/>
      <c r="I8" s="497"/>
      <c r="J8" s="497"/>
      <c r="K8" s="497"/>
      <c r="L8" s="497"/>
      <c r="M8" s="497"/>
    </row>
    <row r="9" spans="1:13" ht="15.75" customHeight="1">
      <c r="A9" s="496" t="s">
        <v>28</v>
      </c>
      <c r="B9" s="496"/>
      <c r="C9" s="496"/>
      <c r="D9" s="496"/>
      <c r="E9" s="497" t="s">
        <v>29</v>
      </c>
      <c r="F9" s="497"/>
      <c r="G9" s="497"/>
      <c r="H9" s="497"/>
      <c r="I9" s="497"/>
      <c r="J9" s="497"/>
      <c r="K9" s="497"/>
      <c r="L9" s="497"/>
      <c r="M9" s="497"/>
    </row>
    <row r="10" spans="1:11" ht="15.75" customHeight="1">
      <c r="A10" s="30"/>
      <c r="B10" s="31"/>
      <c r="C10" s="31"/>
      <c r="D10" s="31"/>
      <c r="E10" s="31"/>
      <c r="F10" s="31"/>
      <c r="G10" s="31"/>
      <c r="H10" s="31"/>
      <c r="I10" s="31"/>
      <c r="J10" s="29"/>
      <c r="K10" s="32"/>
    </row>
    <row r="11" spans="1:13" ht="18" customHeight="1">
      <c r="A11" s="491" t="s">
        <v>30</v>
      </c>
      <c r="B11" s="491" t="s">
        <v>31</v>
      </c>
      <c r="C11" s="491" t="s">
        <v>32</v>
      </c>
      <c r="D11" s="491" t="s">
        <v>33</v>
      </c>
      <c r="E11" s="491" t="s">
        <v>34</v>
      </c>
      <c r="F11" s="491" t="s">
        <v>35</v>
      </c>
      <c r="G11" s="498" t="s">
        <v>36</v>
      </c>
      <c r="H11" s="491" t="s">
        <v>37</v>
      </c>
      <c r="I11" s="491" t="s">
        <v>38</v>
      </c>
      <c r="J11" s="491" t="s">
        <v>39</v>
      </c>
      <c r="K11" s="492" t="s">
        <v>40</v>
      </c>
      <c r="L11" s="493" t="s">
        <v>41</v>
      </c>
      <c r="M11" s="493"/>
    </row>
    <row r="12" spans="1:13" ht="45.75" customHeight="1">
      <c r="A12" s="491"/>
      <c r="B12" s="491"/>
      <c r="C12" s="491"/>
      <c r="D12" s="491"/>
      <c r="E12" s="491"/>
      <c r="F12" s="491"/>
      <c r="G12" s="498"/>
      <c r="H12" s="491"/>
      <c r="I12" s="491"/>
      <c r="J12" s="491"/>
      <c r="K12" s="492"/>
      <c r="L12" s="33" t="s">
        <v>42</v>
      </c>
      <c r="M12" s="33" t="s">
        <v>43</v>
      </c>
    </row>
    <row r="13" spans="1:13" ht="30.75" customHeight="1">
      <c r="A13" s="34" t="s">
        <v>44</v>
      </c>
      <c r="B13" s="35" t="s">
        <v>45</v>
      </c>
      <c r="C13" s="35" t="s">
        <v>46</v>
      </c>
      <c r="D13" s="36" t="s">
        <v>47</v>
      </c>
      <c r="E13" s="36" t="s">
        <v>405</v>
      </c>
      <c r="F13" s="37"/>
      <c r="G13" s="38">
        <v>120000</v>
      </c>
      <c r="H13" s="38">
        <v>120000</v>
      </c>
      <c r="I13" s="38">
        <v>0</v>
      </c>
      <c r="J13" s="36" t="s">
        <v>48</v>
      </c>
      <c r="K13" s="445" t="s">
        <v>49</v>
      </c>
      <c r="L13" s="39"/>
      <c r="M13" s="39"/>
    </row>
    <row r="14" spans="1:13" ht="45" customHeight="1">
      <c r="A14" s="40" t="s">
        <v>50</v>
      </c>
      <c r="B14" s="41" t="s">
        <v>51</v>
      </c>
      <c r="C14" s="41" t="s">
        <v>46</v>
      </c>
      <c r="D14" s="42" t="s">
        <v>52</v>
      </c>
      <c r="E14" s="42" t="s">
        <v>53</v>
      </c>
      <c r="F14" s="43"/>
      <c r="G14" s="44">
        <v>358.61</v>
      </c>
      <c r="H14" s="44">
        <v>358.61</v>
      </c>
      <c r="I14" s="44">
        <v>0</v>
      </c>
      <c r="J14" s="42" t="s">
        <v>54</v>
      </c>
      <c r="K14" s="45" t="s">
        <v>49</v>
      </c>
      <c r="L14" s="46"/>
      <c r="M14" s="46"/>
    </row>
    <row r="15" spans="1:13" ht="30" customHeight="1">
      <c r="A15" s="40" t="s">
        <v>55</v>
      </c>
      <c r="B15" s="41" t="s">
        <v>56</v>
      </c>
      <c r="C15" s="41" t="s">
        <v>57</v>
      </c>
      <c r="D15" s="42" t="s">
        <v>58</v>
      </c>
      <c r="E15" s="42" t="s">
        <v>59</v>
      </c>
      <c r="F15" s="43" t="s">
        <v>60</v>
      </c>
      <c r="G15" s="444">
        <v>12500</v>
      </c>
      <c r="H15" s="444">
        <v>10000</v>
      </c>
      <c r="I15" s="44">
        <v>0</v>
      </c>
      <c r="J15" s="42" t="s">
        <v>61</v>
      </c>
      <c r="K15" s="47" t="s">
        <v>431</v>
      </c>
      <c r="L15" s="46"/>
      <c r="M15" s="46"/>
    </row>
    <row r="16" spans="1:13" ht="30" customHeight="1">
      <c r="A16" s="40" t="s">
        <v>62</v>
      </c>
      <c r="B16" s="41" t="s">
        <v>63</v>
      </c>
      <c r="C16" s="41" t="s">
        <v>57</v>
      </c>
      <c r="D16" s="42" t="s">
        <v>64</v>
      </c>
      <c r="E16" s="42" t="s">
        <v>65</v>
      </c>
      <c r="F16" s="43" t="s">
        <v>66</v>
      </c>
      <c r="G16" s="44">
        <v>19500</v>
      </c>
      <c r="H16" s="44">
        <v>19500</v>
      </c>
      <c r="I16" s="44">
        <v>0</v>
      </c>
      <c r="J16" s="42" t="s">
        <v>67</v>
      </c>
      <c r="K16" s="47">
        <v>41077</v>
      </c>
      <c r="L16" s="46"/>
      <c r="M16" s="46"/>
    </row>
    <row r="17" spans="1:13" ht="15" customHeight="1">
      <c r="A17" s="40" t="s">
        <v>68</v>
      </c>
      <c r="B17" s="41" t="s">
        <v>69</v>
      </c>
      <c r="C17" s="41" t="s">
        <v>70</v>
      </c>
      <c r="D17" s="42"/>
      <c r="E17" s="42" t="s">
        <v>71</v>
      </c>
      <c r="F17" s="43" t="s">
        <v>72</v>
      </c>
      <c r="G17" s="44">
        <v>469</v>
      </c>
      <c r="H17" s="44">
        <v>469</v>
      </c>
      <c r="I17" s="44"/>
      <c r="J17" s="42" t="s">
        <v>73</v>
      </c>
      <c r="K17" s="47">
        <v>41076</v>
      </c>
      <c r="L17" s="46"/>
      <c r="M17" s="46"/>
    </row>
    <row r="18" spans="1:13" ht="15" customHeight="1">
      <c r="A18" s="40" t="s">
        <v>74</v>
      </c>
      <c r="B18" s="41" t="s">
        <v>75</v>
      </c>
      <c r="C18" s="41" t="s">
        <v>57</v>
      </c>
      <c r="D18" s="42" t="s">
        <v>76</v>
      </c>
      <c r="E18" s="42" t="s">
        <v>77</v>
      </c>
      <c r="F18" s="48" t="s">
        <v>78</v>
      </c>
      <c r="G18" s="49">
        <v>789125</v>
      </c>
      <c r="H18" s="49">
        <v>789125</v>
      </c>
      <c r="I18" s="49">
        <v>789125</v>
      </c>
      <c r="J18" s="42" t="s">
        <v>79</v>
      </c>
      <c r="K18" s="47">
        <v>41090</v>
      </c>
      <c r="L18" s="46"/>
      <c r="M18" s="46"/>
    </row>
    <row r="19" spans="1:13" ht="15" customHeight="1">
      <c r="A19" s="40" t="s">
        <v>80</v>
      </c>
      <c r="B19" s="41" t="s">
        <v>81</v>
      </c>
      <c r="C19" s="41" t="s">
        <v>82</v>
      </c>
      <c r="D19" s="42" t="s">
        <v>83</v>
      </c>
      <c r="E19" s="42" t="s">
        <v>84</v>
      </c>
      <c r="F19" s="48" t="s">
        <v>85</v>
      </c>
      <c r="G19" s="443">
        <v>56800</v>
      </c>
      <c r="H19" s="443">
        <v>50000</v>
      </c>
      <c r="I19" s="49">
        <v>0</v>
      </c>
      <c r="J19" s="42" t="s">
        <v>86</v>
      </c>
      <c r="K19" s="47">
        <v>41000</v>
      </c>
      <c r="L19" s="46"/>
      <c r="M19" s="46"/>
    </row>
    <row r="20" spans="1:13" ht="30" customHeight="1">
      <c r="A20" s="40" t="s">
        <v>87</v>
      </c>
      <c r="B20" s="41" t="s">
        <v>88</v>
      </c>
      <c r="C20" s="41" t="s">
        <v>89</v>
      </c>
      <c r="D20" s="42" t="s">
        <v>90</v>
      </c>
      <c r="E20" s="42" t="s">
        <v>91</v>
      </c>
      <c r="F20" s="48"/>
      <c r="G20" s="49">
        <v>99500</v>
      </c>
      <c r="H20" s="49">
        <v>99500</v>
      </c>
      <c r="I20" s="49">
        <v>0</v>
      </c>
      <c r="J20" s="42" t="s">
        <v>90</v>
      </c>
      <c r="K20" s="47">
        <v>41055</v>
      </c>
      <c r="L20" s="46"/>
      <c r="M20" s="46"/>
    </row>
    <row r="21" spans="1:13" ht="30" customHeight="1">
      <c r="A21" s="40" t="s">
        <v>92</v>
      </c>
      <c r="B21" s="41" t="s">
        <v>93</v>
      </c>
      <c r="C21" s="41" t="s">
        <v>89</v>
      </c>
      <c r="D21" s="42" t="s">
        <v>94</v>
      </c>
      <c r="E21" s="42" t="s">
        <v>95</v>
      </c>
      <c r="F21" s="48"/>
      <c r="G21" s="49">
        <v>87600</v>
      </c>
      <c r="H21" s="49">
        <v>87600</v>
      </c>
      <c r="I21" s="49">
        <v>0</v>
      </c>
      <c r="J21" s="42" t="s">
        <v>94</v>
      </c>
      <c r="K21" s="47">
        <v>41056</v>
      </c>
      <c r="L21" s="46"/>
      <c r="M21" s="46"/>
    </row>
    <row r="22" spans="1:13" ht="30" customHeight="1">
      <c r="A22" s="40" t="s">
        <v>96</v>
      </c>
      <c r="B22" s="41" t="s">
        <v>97</v>
      </c>
      <c r="C22" s="41" t="s">
        <v>89</v>
      </c>
      <c r="D22" s="42" t="s">
        <v>98</v>
      </c>
      <c r="E22" s="42" t="s">
        <v>99</v>
      </c>
      <c r="F22" s="43"/>
      <c r="G22" s="44">
        <v>34750</v>
      </c>
      <c r="H22" s="44">
        <v>34750</v>
      </c>
      <c r="I22" s="44">
        <v>0</v>
      </c>
      <c r="J22" s="42" t="s">
        <v>98</v>
      </c>
      <c r="K22" s="47">
        <v>41057</v>
      </c>
      <c r="L22" s="46"/>
      <c r="M22" s="46"/>
    </row>
    <row r="23" spans="1:13" ht="15.75" customHeight="1">
      <c r="A23" s="40"/>
      <c r="B23" s="41"/>
      <c r="C23" s="41"/>
      <c r="D23" s="42"/>
      <c r="E23" s="42"/>
      <c r="F23" s="43"/>
      <c r="G23" s="44"/>
      <c r="H23" s="44"/>
      <c r="I23" s="44"/>
      <c r="J23" s="42"/>
      <c r="K23" s="47"/>
      <c r="L23" s="46"/>
      <c r="M23" s="46"/>
    </row>
    <row r="24" spans="1:13" ht="15.75" customHeight="1">
      <c r="A24" s="494" t="s">
        <v>100</v>
      </c>
      <c r="B24" s="494"/>
      <c r="C24" s="494"/>
      <c r="D24" s="494"/>
      <c r="E24" s="494"/>
      <c r="F24" s="494"/>
      <c r="G24" s="494"/>
      <c r="H24" s="50">
        <f>SUM(H13:H23)</f>
        <v>1211302.6099999999</v>
      </c>
      <c r="I24" s="51">
        <f>SUM(I13:I23)</f>
        <v>789125</v>
      </c>
      <c r="J24" s="495"/>
      <c r="K24" s="495"/>
      <c r="L24" s="495"/>
      <c r="M24" s="495"/>
    </row>
    <row r="25" spans="1:13" ht="15.75" customHeight="1">
      <c r="A25" s="487" t="s">
        <v>101</v>
      </c>
      <c r="B25" s="487"/>
      <c r="C25" s="487"/>
      <c r="D25" s="487"/>
      <c r="E25" s="487"/>
      <c r="F25" s="487"/>
      <c r="G25" s="487"/>
      <c r="H25" s="52"/>
      <c r="I25" s="53"/>
      <c r="J25" s="488"/>
      <c r="K25" s="488"/>
      <c r="L25" s="488"/>
      <c r="M25" s="488"/>
    </row>
    <row r="26" spans="1:13" ht="15.75" customHeight="1">
      <c r="A26" s="487" t="s">
        <v>102</v>
      </c>
      <c r="B26" s="487"/>
      <c r="C26" s="487"/>
      <c r="D26" s="487"/>
      <c r="E26" s="487"/>
      <c r="F26" s="487"/>
      <c r="G26" s="487"/>
      <c r="H26" s="54">
        <f>H24-H25</f>
        <v>1211302.6099999999</v>
      </c>
      <c r="I26" s="55"/>
      <c r="J26" s="56"/>
      <c r="K26" s="57"/>
      <c r="L26" s="56"/>
      <c r="M26" s="58"/>
    </row>
    <row r="27" spans="1:13" ht="15.75" customHeight="1">
      <c r="A27" s="489" t="s">
        <v>103</v>
      </c>
      <c r="B27" s="489"/>
      <c r="C27" s="489"/>
      <c r="D27" s="489"/>
      <c r="E27" s="490">
        <v>0.1</v>
      </c>
      <c r="F27" s="490"/>
      <c r="G27" s="490"/>
      <c r="H27" s="59">
        <f>($E$27*H26)</f>
        <v>121130.261</v>
      </c>
      <c r="I27" s="60"/>
      <c r="J27" s="61"/>
      <c r="K27" s="62"/>
      <c r="L27" s="63"/>
      <c r="M27" s="64"/>
    </row>
    <row r="28" spans="1:13" ht="15.75" customHeight="1">
      <c r="A28" s="29"/>
      <c r="B28" s="29"/>
      <c r="C28" s="29"/>
      <c r="D28" s="29"/>
      <c r="E28" s="29"/>
      <c r="F28" s="29"/>
      <c r="G28" s="65"/>
      <c r="H28" s="66"/>
      <c r="I28" s="65"/>
      <c r="J28" s="65"/>
      <c r="K28" s="67"/>
      <c r="L28" s="68"/>
      <c r="M28" s="68"/>
    </row>
    <row r="29" spans="1:13" ht="15.75" customHeight="1">
      <c r="A29" s="482" t="s">
        <v>104</v>
      </c>
      <c r="B29" s="482"/>
      <c r="C29" s="482"/>
      <c r="D29" s="482"/>
      <c r="E29" s="482"/>
      <c r="F29" s="482"/>
      <c r="G29" s="482"/>
      <c r="H29" s="69">
        <f>H24+H27</f>
        <v>1332432.8709999998</v>
      </c>
      <c r="I29" s="70"/>
      <c r="J29" s="71"/>
      <c r="K29" s="72"/>
      <c r="L29" s="73">
        <f>SUM(L13:L23)+L27</f>
        <v>0</v>
      </c>
      <c r="M29" s="74">
        <f>SUM(M13:M23)+M27</f>
        <v>0</v>
      </c>
    </row>
    <row r="30" spans="1:11" ht="15.75" customHeight="1">
      <c r="A30" s="29"/>
      <c r="B30" s="29"/>
      <c r="C30" s="29"/>
      <c r="D30" s="75"/>
      <c r="E30" s="75"/>
      <c r="F30" s="75"/>
      <c r="G30" s="76"/>
      <c r="H30" s="29"/>
      <c r="I30" s="77"/>
      <c r="J30" s="77"/>
      <c r="K30" s="78"/>
    </row>
    <row r="31" spans="1:13" ht="15.75" customHeight="1">
      <c r="A31" s="482" t="s">
        <v>105</v>
      </c>
      <c r="B31" s="482"/>
      <c r="C31" s="482"/>
      <c r="D31" s="482"/>
      <c r="E31" s="482"/>
      <c r="F31" s="482"/>
      <c r="G31" s="482"/>
      <c r="H31" s="79"/>
      <c r="I31" s="70"/>
      <c r="J31" s="483">
        <f>H29-H31</f>
        <v>1332432.8709999998</v>
      </c>
      <c r="K31" s="483"/>
      <c r="L31" s="71"/>
      <c r="M31" s="80"/>
    </row>
    <row r="32" spans="1:11" ht="15.75" customHeight="1">
      <c r="A32" s="29"/>
      <c r="B32" s="29"/>
      <c r="C32" s="29"/>
      <c r="D32" s="75"/>
      <c r="E32" s="75"/>
      <c r="F32" s="75"/>
      <c r="G32" s="76"/>
      <c r="H32" s="29"/>
      <c r="I32" s="77"/>
      <c r="J32" s="77"/>
      <c r="K32" s="78"/>
    </row>
    <row r="33" spans="1:11" ht="15.75" customHeight="1">
      <c r="A33" s="29"/>
      <c r="B33" s="29"/>
      <c r="C33" s="29"/>
      <c r="D33" s="484" t="s">
        <v>106</v>
      </c>
      <c r="E33" s="484"/>
      <c r="F33" s="484"/>
      <c r="G33" s="81">
        <f>I24</f>
        <v>789125</v>
      </c>
      <c r="H33" s="29"/>
      <c r="I33" s="29"/>
      <c r="J33" s="29"/>
      <c r="K33" s="32"/>
    </row>
    <row r="34" spans="1:11" ht="15.75" customHeight="1">
      <c r="A34" s="29"/>
      <c r="B34" s="29"/>
      <c r="C34" s="29"/>
      <c r="D34" s="484" t="s">
        <v>107</v>
      </c>
      <c r="E34" s="484"/>
      <c r="F34" s="484"/>
      <c r="G34" s="82">
        <f>I25</f>
        <v>0</v>
      </c>
      <c r="H34" s="29"/>
      <c r="I34" s="29"/>
      <c r="J34" s="29"/>
      <c r="K34" s="32"/>
    </row>
    <row r="35" spans="1:11" ht="15.75" customHeight="1">
      <c r="A35" s="29"/>
      <c r="B35" s="29"/>
      <c r="C35" s="29"/>
      <c r="D35" s="485" t="s">
        <v>108</v>
      </c>
      <c r="E35" s="485"/>
      <c r="F35" s="485"/>
      <c r="G35" s="81">
        <f>H29-I24</f>
        <v>543307.8709999998</v>
      </c>
      <c r="H35" s="29"/>
      <c r="I35" s="29"/>
      <c r="J35" s="29"/>
      <c r="K35" s="32"/>
    </row>
    <row r="36" spans="1:11" ht="15.75" customHeight="1">
      <c r="A36" s="29"/>
      <c r="B36" s="29"/>
      <c r="C36" s="29"/>
      <c r="D36" s="486" t="s">
        <v>109</v>
      </c>
      <c r="E36" s="486"/>
      <c r="F36" s="486"/>
      <c r="G36" s="81">
        <f>H25-I25</f>
        <v>0</v>
      </c>
      <c r="H36" s="29"/>
      <c r="I36" s="77"/>
      <c r="J36" s="77"/>
      <c r="K36" s="78"/>
    </row>
    <row r="37" spans="1:11" ht="15.75" customHeight="1">
      <c r="A37" s="29"/>
      <c r="B37" s="29"/>
      <c r="C37" s="29"/>
      <c r="D37" s="75"/>
      <c r="E37" s="75"/>
      <c r="F37" s="75"/>
      <c r="G37" s="76"/>
      <c r="H37" s="29"/>
      <c r="I37" s="77"/>
      <c r="J37" s="77"/>
      <c r="K37" s="78"/>
    </row>
    <row r="38" spans="1:11" ht="15.75" customHeight="1">
      <c r="A38" s="29"/>
      <c r="B38" s="29"/>
      <c r="C38" s="29"/>
      <c r="D38" s="75"/>
      <c r="E38" s="75"/>
      <c r="F38" s="75"/>
      <c r="G38" s="76"/>
      <c r="H38" s="29"/>
      <c r="I38" s="77"/>
      <c r="J38" s="77"/>
      <c r="K38" s="78"/>
    </row>
    <row r="39" spans="1:11" ht="15.75" customHeight="1">
      <c r="A39" s="83" t="s">
        <v>110</v>
      </c>
      <c r="B39" s="77"/>
      <c r="C39" s="77"/>
      <c r="D39" s="77"/>
      <c r="E39" s="77"/>
      <c r="F39" s="77"/>
      <c r="G39" s="77"/>
      <c r="H39" s="77"/>
      <c r="I39" s="84"/>
      <c r="J39" s="84"/>
      <c r="K39" s="85"/>
    </row>
    <row r="40" spans="1:11" ht="15.75" customHeight="1">
      <c r="A40" s="475" t="s">
        <v>18</v>
      </c>
      <c r="B40" s="475"/>
      <c r="C40" s="475"/>
      <c r="D40" s="475"/>
      <c r="E40" s="475"/>
      <c r="F40" s="475"/>
      <c r="G40" s="77"/>
      <c r="H40" s="77"/>
      <c r="I40" s="84"/>
      <c r="J40" s="84"/>
      <c r="K40" s="85"/>
    </row>
    <row r="41" spans="2:11" ht="15.75" customHeight="1">
      <c r="B41" s="83"/>
      <c r="C41" s="83"/>
      <c r="D41" s="83"/>
      <c r="E41" s="83"/>
      <c r="F41" s="83"/>
      <c r="G41" s="84"/>
      <c r="H41" s="84"/>
      <c r="I41" s="84"/>
      <c r="J41" s="84"/>
      <c r="K41" s="85"/>
    </row>
    <row r="42" spans="1:13" ht="15.75" customHeight="1">
      <c r="A42" s="476" t="s">
        <v>111</v>
      </c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</row>
    <row r="43" spans="1:13" ht="15.75" customHeight="1">
      <c r="A43" s="479" t="s">
        <v>112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</row>
    <row r="44" spans="1:13" ht="15.75" customHeight="1">
      <c r="A44" s="480" t="s">
        <v>113</v>
      </c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</row>
    <row r="45" spans="1:13" ht="15.75" customHeight="1">
      <c r="A45" s="480" t="s">
        <v>114</v>
      </c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</row>
    <row r="46" spans="1:13" ht="15.75" customHeight="1">
      <c r="A46" s="481" t="s">
        <v>115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</row>
    <row r="47" spans="1:11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2"/>
    </row>
    <row r="48" spans="1:13" ht="27" customHeight="1">
      <c r="A48" s="86" t="s">
        <v>16</v>
      </c>
      <c r="B48" s="87"/>
      <c r="C48" s="88"/>
      <c r="D48" s="88"/>
      <c r="E48" s="89"/>
      <c r="F48" s="89"/>
      <c r="G48" s="90" t="s">
        <v>17</v>
      </c>
      <c r="H48" s="91"/>
      <c r="I48" s="91"/>
      <c r="J48" s="477"/>
      <c r="K48" s="477"/>
      <c r="L48" s="477"/>
      <c r="M48" s="477"/>
    </row>
    <row r="49" spans="1:11" ht="15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3"/>
    </row>
    <row r="50" spans="1:13" ht="27" customHeight="1">
      <c r="A50" s="94" t="s">
        <v>16</v>
      </c>
      <c r="B50" s="95"/>
      <c r="C50" s="92"/>
      <c r="D50" s="92"/>
      <c r="E50" s="92"/>
      <c r="G50" s="478" t="s">
        <v>116</v>
      </c>
      <c r="H50" s="478"/>
      <c r="I50" s="478"/>
      <c r="J50" s="477"/>
      <c r="K50" s="477"/>
      <c r="L50" s="477"/>
      <c r="M50" s="477"/>
    </row>
    <row r="51" ht="15.75" customHeight="1"/>
    <row r="52" ht="15.75" customHeight="1">
      <c r="A52" s="26" t="s">
        <v>117</v>
      </c>
    </row>
    <row r="53" spans="5:11" ht="15.75" customHeight="1">
      <c r="E53" s="96"/>
      <c r="F53" s="96"/>
      <c r="G53" s="96"/>
      <c r="H53" s="96"/>
      <c r="I53" s="96"/>
      <c r="J53" s="96"/>
      <c r="K53" s="97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49">
    <mergeCell ref="A1:M1"/>
    <mergeCell ref="A2:M2"/>
    <mergeCell ref="A3:M3"/>
    <mergeCell ref="A4:M4"/>
    <mergeCell ref="A5:D5"/>
    <mergeCell ref="E5:M5"/>
    <mergeCell ref="A6:D6"/>
    <mergeCell ref="E6:M6"/>
    <mergeCell ref="A7:D7"/>
    <mergeCell ref="E7:M7"/>
    <mergeCell ref="A8:D8"/>
    <mergeCell ref="E8:M8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24:G24"/>
    <mergeCell ref="J24:M24"/>
    <mergeCell ref="A25:G25"/>
    <mergeCell ref="J25:M25"/>
    <mergeCell ref="A26:G26"/>
    <mergeCell ref="A27:D27"/>
    <mergeCell ref="E27:G27"/>
    <mergeCell ref="A29:G29"/>
    <mergeCell ref="A31:G31"/>
    <mergeCell ref="J31:K31"/>
    <mergeCell ref="D33:F33"/>
    <mergeCell ref="D34:F34"/>
    <mergeCell ref="D35:F35"/>
    <mergeCell ref="D36:F36"/>
    <mergeCell ref="A40:F40"/>
    <mergeCell ref="A42:M42"/>
    <mergeCell ref="J48:M48"/>
    <mergeCell ref="G50:I50"/>
    <mergeCell ref="J50:M50"/>
    <mergeCell ref="A43:M43"/>
    <mergeCell ref="A44:M44"/>
    <mergeCell ref="A45:M45"/>
    <mergeCell ref="A46:M46"/>
  </mergeCells>
  <printOptions/>
  <pageMargins left="0.7083333333333334" right="0.7083333333333334" top="0.7875" bottom="0.7875" header="0.5118055555555556" footer="0.5118055555555556"/>
  <pageSetup fitToHeight="0" fitToWidth="1" horizontalDpi="300" verticalDpi="300" orientation="landscape" paperSize="9" scale="60" r:id="rId2"/>
  <rowBreaks count="1" manualBreakCount="1"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tabSelected="1" view="pageBreakPreview" zoomScale="90" zoomScaleNormal="75" zoomScaleSheetLayoutView="90" zoomScalePageLayoutView="0" workbookViewId="0" topLeftCell="A1">
      <selection activeCell="E29" sqref="E29"/>
    </sheetView>
  </sheetViews>
  <sheetFormatPr defaultColWidth="10.140625" defaultRowHeight="12.75" customHeight="1"/>
  <cols>
    <col min="1" max="1" width="62.140625" style="27" customWidth="1"/>
    <col min="2" max="2" width="16.28125" style="27" customWidth="1"/>
    <col min="3" max="3" width="16.28125" style="98" customWidth="1"/>
    <col min="4" max="6" width="16.28125" style="27" customWidth="1"/>
    <col min="7" max="8" width="17.8515625" style="27" customWidth="1"/>
    <col min="9" max="9" width="17.28125" style="27" customWidth="1"/>
    <col min="10" max="10" width="14.7109375" style="27" customWidth="1"/>
    <col min="11" max="16384" width="10.140625" style="27" customWidth="1"/>
  </cols>
  <sheetData>
    <row r="1" spans="1:10" ht="15.75" customHeight="1">
      <c r="A1" s="502"/>
      <c r="B1" s="502"/>
      <c r="C1" s="502"/>
      <c r="D1" s="502"/>
      <c r="E1" s="502"/>
      <c r="F1" s="502"/>
      <c r="G1" s="502"/>
      <c r="H1" s="502"/>
      <c r="I1" s="502"/>
      <c r="J1" s="502"/>
    </row>
    <row r="2" ht="105" customHeight="1"/>
    <row r="3" spans="1:10" ht="15.75" customHeight="1">
      <c r="A3" s="516" t="s">
        <v>21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0" ht="18" customHeight="1">
      <c r="A4" s="517" t="s">
        <v>118</v>
      </c>
      <c r="B4" s="517"/>
      <c r="C4" s="517"/>
      <c r="D4" s="517"/>
      <c r="E4" s="517"/>
      <c r="F4" s="517"/>
      <c r="G4" s="517"/>
      <c r="H4" s="517"/>
      <c r="I4" s="517"/>
      <c r="J4" s="517"/>
    </row>
    <row r="5" spans="1:10" ht="15.75" customHeight="1">
      <c r="A5" s="99" t="s">
        <v>1</v>
      </c>
      <c r="B5" s="500" t="s">
        <v>24</v>
      </c>
      <c r="C5" s="500"/>
      <c r="D5" s="500"/>
      <c r="E5" s="500"/>
      <c r="F5" s="500"/>
      <c r="G5" s="500"/>
      <c r="H5" s="500"/>
      <c r="I5" s="500"/>
      <c r="J5" s="500"/>
    </row>
    <row r="6" spans="1:10" ht="15.75" customHeight="1">
      <c r="A6" s="100" t="s">
        <v>2</v>
      </c>
      <c r="B6" s="500" t="s">
        <v>23</v>
      </c>
      <c r="C6" s="500"/>
      <c r="D6" s="500"/>
      <c r="E6" s="500"/>
      <c r="F6" s="500"/>
      <c r="G6" s="500"/>
      <c r="H6" s="500"/>
      <c r="I6" s="500"/>
      <c r="J6" s="500"/>
    </row>
    <row r="7" spans="1:10" ht="15.75" customHeight="1">
      <c r="A7" s="99" t="s">
        <v>25</v>
      </c>
      <c r="B7" s="501" t="s">
        <v>26</v>
      </c>
      <c r="C7" s="501"/>
      <c r="D7" s="501"/>
      <c r="E7" s="501"/>
      <c r="F7" s="501"/>
      <c r="G7" s="501"/>
      <c r="H7" s="501"/>
      <c r="I7" s="501"/>
      <c r="J7" s="501"/>
    </row>
    <row r="8" spans="1:10" ht="15.75" customHeight="1">
      <c r="A8" s="99" t="s">
        <v>4</v>
      </c>
      <c r="B8" s="497" t="s">
        <v>27</v>
      </c>
      <c r="C8" s="497"/>
      <c r="D8" s="497"/>
      <c r="E8" s="497"/>
      <c r="F8" s="497"/>
      <c r="G8" s="497"/>
      <c r="H8" s="497"/>
      <c r="I8" s="497"/>
      <c r="J8" s="497"/>
    </row>
    <row r="9" spans="1:10" ht="15.75" customHeight="1">
      <c r="A9" s="99" t="s">
        <v>28</v>
      </c>
      <c r="B9" s="497" t="s">
        <v>29</v>
      </c>
      <c r="C9" s="497"/>
      <c r="D9" s="497"/>
      <c r="E9" s="497"/>
      <c r="F9" s="497"/>
      <c r="G9" s="497"/>
      <c r="H9" s="497"/>
      <c r="I9" s="497"/>
      <c r="J9" s="497"/>
    </row>
    <row r="10" ht="15.75" customHeight="1">
      <c r="C10" s="27"/>
    </row>
    <row r="11" spans="1:10" ht="19.5" customHeight="1">
      <c r="A11" s="513" t="s">
        <v>119</v>
      </c>
      <c r="B11" s="513"/>
      <c r="C11" s="513"/>
      <c r="D11" s="513"/>
      <c r="E11" s="513"/>
      <c r="F11" s="513"/>
      <c r="G11" s="513"/>
      <c r="H11" s="513"/>
      <c r="I11" s="513"/>
      <c r="J11" s="513"/>
    </row>
    <row r="12" spans="1:10" ht="24.75" customHeight="1">
      <c r="A12" s="514" t="s">
        <v>120</v>
      </c>
      <c r="B12" s="507" t="s">
        <v>121</v>
      </c>
      <c r="C12" s="515" t="s">
        <v>122</v>
      </c>
      <c r="D12" s="507" t="s">
        <v>123</v>
      </c>
      <c r="E12" s="507" t="s">
        <v>124</v>
      </c>
      <c r="F12" s="507" t="s">
        <v>125</v>
      </c>
      <c r="G12" s="507" t="s">
        <v>126</v>
      </c>
      <c r="H12" s="507" t="s">
        <v>127</v>
      </c>
      <c r="I12" s="508" t="s">
        <v>128</v>
      </c>
      <c r="J12" s="509" t="s">
        <v>129</v>
      </c>
    </row>
    <row r="13" spans="1:10" ht="72" customHeight="1">
      <c r="A13" s="514"/>
      <c r="B13" s="507"/>
      <c r="C13" s="515"/>
      <c r="D13" s="507"/>
      <c r="E13" s="507"/>
      <c r="F13" s="507"/>
      <c r="G13" s="507"/>
      <c r="H13" s="507"/>
      <c r="I13" s="508"/>
      <c r="J13" s="509"/>
    </row>
    <row r="14" spans="1:10" ht="15.75" customHeight="1">
      <c r="A14" s="102" t="s">
        <v>130</v>
      </c>
      <c r="B14" s="103">
        <f>B15+B26+B27+B28+B29</f>
        <v>2337000</v>
      </c>
      <c r="C14" s="103">
        <f>C15+C26+C27+C28+C29</f>
        <v>314235</v>
      </c>
      <c r="D14" s="104">
        <f aca="true" t="shared" si="0" ref="D14:D34">IF(C14=0,"",C14/B14)</f>
        <v>0.13446084724005133</v>
      </c>
      <c r="E14" s="103">
        <f>E15+E26+E27+E28+E29</f>
        <v>120358.61</v>
      </c>
      <c r="F14" s="105">
        <f aca="true" t="shared" si="1" ref="F14:F34">IF(E14=0,"",E14/B14)</f>
        <v>0.05150133076593924</v>
      </c>
      <c r="G14" s="103">
        <f aca="true" t="shared" si="2" ref="G14:G45">C14+E14</f>
        <v>434593.61</v>
      </c>
      <c r="H14" s="106">
        <f aca="true" t="shared" si="3" ref="H14:H45">IF(B14=0,"",(C14+E14)/B14)</f>
        <v>0.18596217800599057</v>
      </c>
      <c r="I14" s="107" t="s">
        <v>44</v>
      </c>
      <c r="J14" s="108"/>
    </row>
    <row r="15" spans="1:10" ht="15.75" customHeight="1">
      <c r="A15" s="109" t="s">
        <v>131</v>
      </c>
      <c r="B15" s="110">
        <f>B16+B21</f>
        <v>1694000</v>
      </c>
      <c r="C15" s="110">
        <f>C16+C21</f>
        <v>203000</v>
      </c>
      <c r="D15" s="104">
        <f t="shared" si="0"/>
        <v>0.11983471074380166</v>
      </c>
      <c r="E15" s="110">
        <f>E16+E21</f>
        <v>110000</v>
      </c>
      <c r="F15" s="111">
        <f t="shared" si="1"/>
        <v>0.06493506493506493</v>
      </c>
      <c r="G15" s="110">
        <f t="shared" si="2"/>
        <v>313000</v>
      </c>
      <c r="H15" s="104">
        <f t="shared" si="3"/>
        <v>0.1847697756788666</v>
      </c>
      <c r="I15" s="112"/>
      <c r="J15" s="108"/>
    </row>
    <row r="16" spans="1:10" ht="15.75" customHeight="1">
      <c r="A16" s="113" t="s">
        <v>132</v>
      </c>
      <c r="B16" s="114">
        <f>B17+B18+B19+B20</f>
        <v>1364000</v>
      </c>
      <c r="C16" s="114">
        <f>C17+C18+C19+C20</f>
        <v>155000</v>
      </c>
      <c r="D16" s="104">
        <f t="shared" si="0"/>
        <v>0.11363636363636363</v>
      </c>
      <c r="E16" s="114">
        <f>E17+E18+E19+E20</f>
        <v>80000</v>
      </c>
      <c r="F16" s="111">
        <f t="shared" si="1"/>
        <v>0.05865102639296188</v>
      </c>
      <c r="G16" s="110">
        <f t="shared" si="2"/>
        <v>235000</v>
      </c>
      <c r="H16" s="104">
        <f t="shared" si="3"/>
        <v>0.17228739002932553</v>
      </c>
      <c r="I16" s="112"/>
      <c r="J16" s="108"/>
    </row>
    <row r="17" spans="1:10" ht="15.75" customHeight="1">
      <c r="A17" s="113" t="s">
        <v>133</v>
      </c>
      <c r="B17" s="115">
        <v>1250000</v>
      </c>
      <c r="C17" s="115">
        <v>150000</v>
      </c>
      <c r="D17" s="104">
        <f t="shared" si="0"/>
        <v>0.12</v>
      </c>
      <c r="E17" s="115">
        <v>80000</v>
      </c>
      <c r="F17" s="111">
        <f t="shared" si="1"/>
        <v>0.064</v>
      </c>
      <c r="G17" s="110">
        <f t="shared" si="2"/>
        <v>230000</v>
      </c>
      <c r="H17" s="104">
        <f t="shared" si="3"/>
        <v>0.184</v>
      </c>
      <c r="I17" s="112"/>
      <c r="J17" s="108"/>
    </row>
    <row r="18" spans="1:10" ht="15.75" customHeight="1">
      <c r="A18" s="113" t="s">
        <v>134</v>
      </c>
      <c r="B18" s="115">
        <v>50000</v>
      </c>
      <c r="C18" s="115">
        <v>0</v>
      </c>
      <c r="D18" s="104">
        <f t="shared" si="0"/>
      </c>
      <c r="E18" s="115">
        <v>0</v>
      </c>
      <c r="F18" s="111">
        <f t="shared" si="1"/>
      </c>
      <c r="G18" s="110">
        <f t="shared" si="2"/>
        <v>0</v>
      </c>
      <c r="H18" s="104">
        <f t="shared" si="3"/>
        <v>0</v>
      </c>
      <c r="I18" s="112"/>
      <c r="J18" s="108"/>
    </row>
    <row r="19" spans="1:10" ht="15.75" customHeight="1">
      <c r="A19" s="113" t="s">
        <v>135</v>
      </c>
      <c r="B19" s="115">
        <v>64000</v>
      </c>
      <c r="C19" s="115">
        <v>5000</v>
      </c>
      <c r="D19" s="104">
        <f t="shared" si="0"/>
        <v>0.078125</v>
      </c>
      <c r="E19" s="115">
        <v>0</v>
      </c>
      <c r="F19" s="111">
        <f t="shared" si="1"/>
      </c>
      <c r="G19" s="110">
        <f t="shared" si="2"/>
        <v>5000</v>
      </c>
      <c r="H19" s="104">
        <f t="shared" si="3"/>
        <v>0.078125</v>
      </c>
      <c r="I19" s="112"/>
      <c r="J19" s="108"/>
    </row>
    <row r="20" spans="1:10" ht="15.75" customHeight="1">
      <c r="A20" s="113" t="s">
        <v>136</v>
      </c>
      <c r="B20" s="115">
        <v>0</v>
      </c>
      <c r="C20" s="115">
        <v>0</v>
      </c>
      <c r="D20" s="104">
        <f t="shared" si="0"/>
      </c>
      <c r="E20" s="115">
        <v>0</v>
      </c>
      <c r="F20" s="111">
        <f t="shared" si="1"/>
      </c>
      <c r="G20" s="110">
        <f t="shared" si="2"/>
        <v>0</v>
      </c>
      <c r="H20" s="104">
        <f t="shared" si="3"/>
      </c>
      <c r="I20" s="112"/>
      <c r="J20" s="108"/>
    </row>
    <row r="21" spans="1:10" ht="15.75" customHeight="1">
      <c r="A21" s="113" t="s">
        <v>137</v>
      </c>
      <c r="B21" s="114">
        <f>B22+B23+B24+B25</f>
        <v>330000</v>
      </c>
      <c r="C21" s="114">
        <f>C22+C23+C24+C25</f>
        <v>48000</v>
      </c>
      <c r="D21" s="104">
        <f t="shared" si="0"/>
        <v>0.14545454545454545</v>
      </c>
      <c r="E21" s="114">
        <f>E22+E23+E24+E25</f>
        <v>30000</v>
      </c>
      <c r="F21" s="111">
        <f t="shared" si="1"/>
        <v>0.09090909090909091</v>
      </c>
      <c r="G21" s="110">
        <f t="shared" si="2"/>
        <v>78000</v>
      </c>
      <c r="H21" s="104">
        <f t="shared" si="3"/>
        <v>0.23636363636363636</v>
      </c>
      <c r="I21" s="112"/>
      <c r="J21" s="108"/>
    </row>
    <row r="22" spans="1:10" ht="15.75" customHeight="1">
      <c r="A22" s="113" t="s">
        <v>138</v>
      </c>
      <c r="B22" s="115">
        <v>270000</v>
      </c>
      <c r="C22" s="115">
        <v>36000</v>
      </c>
      <c r="D22" s="104">
        <f t="shared" si="0"/>
        <v>0.13333333333333333</v>
      </c>
      <c r="E22" s="115">
        <v>25000</v>
      </c>
      <c r="F22" s="111">
        <f t="shared" si="1"/>
        <v>0.09259259259259259</v>
      </c>
      <c r="G22" s="110">
        <f t="shared" si="2"/>
        <v>61000</v>
      </c>
      <c r="H22" s="104">
        <f t="shared" si="3"/>
        <v>0.22592592592592592</v>
      </c>
      <c r="I22" s="112"/>
      <c r="J22" s="108"/>
    </row>
    <row r="23" spans="1:10" ht="15.75" customHeight="1">
      <c r="A23" s="113" t="s">
        <v>139</v>
      </c>
      <c r="B23" s="115">
        <v>60000</v>
      </c>
      <c r="C23" s="115">
        <v>12000</v>
      </c>
      <c r="D23" s="104">
        <f t="shared" si="0"/>
        <v>0.2</v>
      </c>
      <c r="E23" s="115">
        <v>5000</v>
      </c>
      <c r="F23" s="111">
        <f t="shared" si="1"/>
        <v>0.08333333333333333</v>
      </c>
      <c r="G23" s="110">
        <f t="shared" si="2"/>
        <v>17000</v>
      </c>
      <c r="H23" s="104">
        <f t="shared" si="3"/>
        <v>0.2833333333333333</v>
      </c>
      <c r="I23" s="112"/>
      <c r="J23" s="108"/>
    </row>
    <row r="24" spans="1:10" ht="15.75" customHeight="1">
      <c r="A24" s="113" t="s">
        <v>140</v>
      </c>
      <c r="B24" s="115">
        <v>0</v>
      </c>
      <c r="C24" s="115">
        <v>0</v>
      </c>
      <c r="D24" s="104">
        <f t="shared" si="0"/>
      </c>
      <c r="E24" s="115">
        <v>0</v>
      </c>
      <c r="F24" s="111">
        <f t="shared" si="1"/>
      </c>
      <c r="G24" s="110">
        <f t="shared" si="2"/>
        <v>0</v>
      </c>
      <c r="H24" s="104">
        <f t="shared" si="3"/>
      </c>
      <c r="I24" s="112"/>
      <c r="J24" s="108"/>
    </row>
    <row r="25" spans="1:10" ht="15.75" customHeight="1">
      <c r="A25" s="113" t="s">
        <v>141</v>
      </c>
      <c r="B25" s="115">
        <v>0</v>
      </c>
      <c r="C25" s="115">
        <v>0</v>
      </c>
      <c r="D25" s="104">
        <f t="shared" si="0"/>
      </c>
      <c r="E25" s="115">
        <v>0</v>
      </c>
      <c r="F25" s="111">
        <f t="shared" si="1"/>
      </c>
      <c r="G25" s="110">
        <f t="shared" si="2"/>
        <v>0</v>
      </c>
      <c r="H25" s="104">
        <f t="shared" si="3"/>
      </c>
      <c r="I25" s="112"/>
      <c r="J25" s="108"/>
    </row>
    <row r="26" spans="1:10" ht="15.75" customHeight="1">
      <c r="A26" s="109" t="s">
        <v>142</v>
      </c>
      <c r="B26" s="115">
        <v>440000</v>
      </c>
      <c r="C26" s="115">
        <v>80000</v>
      </c>
      <c r="D26" s="104">
        <f t="shared" si="0"/>
        <v>0.18181818181818182</v>
      </c>
      <c r="E26" s="115">
        <v>7000</v>
      </c>
      <c r="F26" s="111">
        <f t="shared" si="1"/>
        <v>0.015909090909090907</v>
      </c>
      <c r="G26" s="110">
        <f t="shared" si="2"/>
        <v>87000</v>
      </c>
      <c r="H26" s="104">
        <f t="shared" si="3"/>
        <v>0.19772727272727272</v>
      </c>
      <c r="I26" s="112"/>
      <c r="J26" s="108"/>
    </row>
    <row r="27" spans="1:10" ht="15.75" customHeight="1">
      <c r="A27" s="109" t="s">
        <v>143</v>
      </c>
      <c r="B27" s="115">
        <v>160000</v>
      </c>
      <c r="C27" s="115">
        <v>30000</v>
      </c>
      <c r="D27" s="104">
        <f t="shared" si="0"/>
        <v>0.1875</v>
      </c>
      <c r="E27" s="115">
        <v>3000</v>
      </c>
      <c r="F27" s="111">
        <f t="shared" si="1"/>
        <v>0.01875</v>
      </c>
      <c r="G27" s="110">
        <f t="shared" si="2"/>
        <v>33000</v>
      </c>
      <c r="H27" s="104">
        <f t="shared" si="3"/>
        <v>0.20625</v>
      </c>
      <c r="I27" s="112"/>
      <c r="J27" s="108"/>
    </row>
    <row r="28" spans="1:10" ht="15.75" customHeight="1">
      <c r="A28" s="109" t="s">
        <v>144</v>
      </c>
      <c r="B28" s="115">
        <v>0</v>
      </c>
      <c r="C28" s="115">
        <v>0</v>
      </c>
      <c r="D28" s="104">
        <f t="shared" si="0"/>
      </c>
      <c r="E28" s="115">
        <v>0</v>
      </c>
      <c r="F28" s="111">
        <f t="shared" si="1"/>
      </c>
      <c r="G28" s="110">
        <f t="shared" si="2"/>
        <v>0</v>
      </c>
      <c r="H28" s="104">
        <f t="shared" si="3"/>
      </c>
      <c r="I28" s="112"/>
      <c r="J28" s="108"/>
    </row>
    <row r="29" spans="1:10" ht="15.75" customHeight="1">
      <c r="A29" s="109" t="s">
        <v>145</v>
      </c>
      <c r="B29" s="115">
        <v>43000</v>
      </c>
      <c r="C29" s="115">
        <v>1235</v>
      </c>
      <c r="D29" s="104">
        <f t="shared" si="0"/>
        <v>0.028720930232558138</v>
      </c>
      <c r="E29" s="115">
        <v>358.61</v>
      </c>
      <c r="F29" s="111">
        <f t="shared" si="1"/>
        <v>0.008339767441860466</v>
      </c>
      <c r="G29" s="110">
        <f t="shared" si="2"/>
        <v>1593.6100000000001</v>
      </c>
      <c r="H29" s="104">
        <f t="shared" si="3"/>
        <v>0.03706069767441861</v>
      </c>
      <c r="I29" s="112" t="s">
        <v>50</v>
      </c>
      <c r="J29" s="108"/>
    </row>
    <row r="30" spans="1:10" ht="15.75" customHeight="1">
      <c r="A30" s="116" t="s">
        <v>146</v>
      </c>
      <c r="B30" s="117">
        <f>B31</f>
        <v>19000</v>
      </c>
      <c r="C30" s="117">
        <f>+C31</f>
        <v>0</v>
      </c>
      <c r="D30" s="118">
        <f t="shared" si="0"/>
      </c>
      <c r="E30" s="117">
        <f>+E31</f>
        <v>0</v>
      </c>
      <c r="F30" s="119">
        <f t="shared" si="1"/>
      </c>
      <c r="G30" s="117">
        <f t="shared" si="2"/>
        <v>0</v>
      </c>
      <c r="H30" s="118">
        <f t="shared" si="3"/>
        <v>0</v>
      </c>
      <c r="I30" s="120"/>
      <c r="J30" s="108"/>
    </row>
    <row r="31" spans="1:10" ht="15.75" customHeight="1">
      <c r="A31" s="109" t="s">
        <v>147</v>
      </c>
      <c r="B31" s="114">
        <f>B32+B33+B34+B35</f>
        <v>19000</v>
      </c>
      <c r="C31" s="114">
        <f>C32+C33+C34+C35</f>
        <v>0</v>
      </c>
      <c r="D31" s="104">
        <f t="shared" si="0"/>
      </c>
      <c r="E31" s="114">
        <f>E32+E33+E34+E35</f>
        <v>0</v>
      </c>
      <c r="F31" s="111">
        <f t="shared" si="1"/>
      </c>
      <c r="G31" s="110">
        <f t="shared" si="2"/>
        <v>0</v>
      </c>
      <c r="H31" s="104">
        <f t="shared" si="3"/>
        <v>0</v>
      </c>
      <c r="I31" s="112"/>
      <c r="J31" s="108"/>
    </row>
    <row r="32" spans="1:10" ht="15.75" customHeight="1">
      <c r="A32" s="109" t="s">
        <v>148</v>
      </c>
      <c r="B32" s="115">
        <v>10000</v>
      </c>
      <c r="C32" s="115">
        <v>0</v>
      </c>
      <c r="D32" s="104">
        <f t="shared" si="0"/>
      </c>
      <c r="E32" s="115">
        <v>0</v>
      </c>
      <c r="F32" s="111">
        <f t="shared" si="1"/>
      </c>
      <c r="G32" s="110">
        <f t="shared" si="2"/>
        <v>0</v>
      </c>
      <c r="H32" s="104">
        <f t="shared" si="3"/>
        <v>0</v>
      </c>
      <c r="I32" s="112"/>
      <c r="J32" s="108"/>
    </row>
    <row r="33" spans="1:10" ht="15.75" customHeight="1">
      <c r="A33" s="109" t="s">
        <v>149</v>
      </c>
      <c r="B33" s="115">
        <v>5000</v>
      </c>
      <c r="C33" s="115">
        <v>0</v>
      </c>
      <c r="D33" s="104">
        <f t="shared" si="0"/>
      </c>
      <c r="E33" s="115">
        <v>0</v>
      </c>
      <c r="F33" s="111">
        <f t="shared" si="1"/>
      </c>
      <c r="G33" s="110">
        <f t="shared" si="2"/>
        <v>0</v>
      </c>
      <c r="H33" s="104">
        <f t="shared" si="3"/>
        <v>0</v>
      </c>
      <c r="I33" s="112"/>
      <c r="J33" s="108"/>
    </row>
    <row r="34" spans="1:10" ht="15.75" customHeight="1">
      <c r="A34" s="109" t="s">
        <v>150</v>
      </c>
      <c r="B34" s="115">
        <v>3000</v>
      </c>
      <c r="C34" s="115">
        <v>0</v>
      </c>
      <c r="D34" s="104">
        <f t="shared" si="0"/>
      </c>
      <c r="E34" s="115">
        <v>0</v>
      </c>
      <c r="F34" s="111">
        <f t="shared" si="1"/>
      </c>
      <c r="G34" s="110">
        <f t="shared" si="2"/>
        <v>0</v>
      </c>
      <c r="H34" s="104">
        <f t="shared" si="3"/>
        <v>0</v>
      </c>
      <c r="I34" s="112"/>
      <c r="J34" s="108"/>
    </row>
    <row r="35" spans="1:10" ht="15.75" customHeight="1">
      <c r="A35" s="109" t="s">
        <v>151</v>
      </c>
      <c r="B35" s="115">
        <v>1000</v>
      </c>
      <c r="C35" s="115">
        <v>0</v>
      </c>
      <c r="D35" s="104">
        <f aca="true" t="shared" si="4" ref="D35:D47">IF(C35=0,"",C35/B35)</f>
      </c>
      <c r="E35" s="115">
        <v>0</v>
      </c>
      <c r="F35" s="111">
        <f aca="true" t="shared" si="5" ref="F35:F45">IF(E35=0,"",E35/B35)</f>
      </c>
      <c r="G35" s="110">
        <f t="shared" si="2"/>
        <v>0</v>
      </c>
      <c r="H35" s="104">
        <f t="shared" si="3"/>
        <v>0</v>
      </c>
      <c r="I35" s="112"/>
      <c r="J35" s="108"/>
    </row>
    <row r="36" spans="1:10" ht="15.75" customHeight="1">
      <c r="A36" s="116" t="s">
        <v>152</v>
      </c>
      <c r="B36" s="117">
        <f>B37+B40+B43+B44+B45+B46+B47+B48</f>
        <v>920000</v>
      </c>
      <c r="C36" s="117">
        <f>C37+C40+C43+C44+C45+C46+C47+C48</f>
        <v>75000</v>
      </c>
      <c r="D36" s="118">
        <f t="shared" si="4"/>
        <v>0.08152173913043478</v>
      </c>
      <c r="E36" s="117">
        <f>E37+E40+E43+E44+E45+E46+E47+E48</f>
        <v>869094</v>
      </c>
      <c r="F36" s="119">
        <f t="shared" si="5"/>
        <v>0.9446673913043478</v>
      </c>
      <c r="G36" s="117">
        <f t="shared" si="2"/>
        <v>944094</v>
      </c>
      <c r="H36" s="118">
        <f t="shared" si="3"/>
        <v>1.0261891304347825</v>
      </c>
      <c r="I36" s="120"/>
      <c r="J36" s="108"/>
    </row>
    <row r="37" spans="1:10" ht="15.75" customHeight="1">
      <c r="A37" s="109" t="s">
        <v>153</v>
      </c>
      <c r="B37" s="114">
        <f>B38+B39</f>
        <v>30000</v>
      </c>
      <c r="C37" s="114">
        <f>C38+C39</f>
        <v>30000</v>
      </c>
      <c r="D37" s="104">
        <f t="shared" si="4"/>
        <v>1</v>
      </c>
      <c r="E37" s="114">
        <f>E38+E39</f>
        <v>29500</v>
      </c>
      <c r="F37" s="111">
        <f t="shared" si="5"/>
        <v>0.9833333333333333</v>
      </c>
      <c r="G37" s="110">
        <f t="shared" si="2"/>
        <v>59500</v>
      </c>
      <c r="H37" s="104">
        <f t="shared" si="3"/>
        <v>1.9833333333333334</v>
      </c>
      <c r="I37" s="112"/>
      <c r="J37" s="108"/>
    </row>
    <row r="38" spans="1:10" ht="15.75" customHeight="1">
      <c r="A38" s="109" t="s">
        <v>154</v>
      </c>
      <c r="B38" s="115">
        <v>30000</v>
      </c>
      <c r="C38" s="115">
        <v>30000</v>
      </c>
      <c r="D38" s="104">
        <f t="shared" si="4"/>
        <v>1</v>
      </c>
      <c r="E38" s="447">
        <v>29500</v>
      </c>
      <c r="F38" s="111">
        <f t="shared" si="5"/>
        <v>0.9833333333333333</v>
      </c>
      <c r="G38" s="110">
        <f t="shared" si="2"/>
        <v>59500</v>
      </c>
      <c r="H38" s="104">
        <f t="shared" si="3"/>
        <v>1.9833333333333334</v>
      </c>
      <c r="I38" s="112" t="s">
        <v>406</v>
      </c>
      <c r="J38" s="108"/>
    </row>
    <row r="39" spans="1:10" ht="15.75" customHeight="1">
      <c r="A39" s="109" t="s">
        <v>155</v>
      </c>
      <c r="B39" s="115">
        <v>0</v>
      </c>
      <c r="C39" s="115">
        <v>0</v>
      </c>
      <c r="D39" s="104">
        <f t="shared" si="4"/>
      </c>
      <c r="E39" s="115">
        <v>0</v>
      </c>
      <c r="F39" s="111">
        <f t="shared" si="5"/>
      </c>
      <c r="G39" s="110">
        <f t="shared" si="2"/>
        <v>0</v>
      </c>
      <c r="H39" s="104">
        <f t="shared" si="3"/>
      </c>
      <c r="I39" s="112"/>
      <c r="J39" s="108"/>
    </row>
    <row r="40" spans="1:10" ht="15.75" customHeight="1">
      <c r="A40" s="109" t="s">
        <v>156</v>
      </c>
      <c r="B40" s="114">
        <f>B41+B42</f>
        <v>0</v>
      </c>
      <c r="C40" s="114">
        <f>C41+C42</f>
        <v>0</v>
      </c>
      <c r="D40" s="104">
        <f t="shared" si="4"/>
      </c>
      <c r="E40" s="114">
        <f>E41+E42</f>
        <v>0</v>
      </c>
      <c r="F40" s="111">
        <f t="shared" si="5"/>
      </c>
      <c r="G40" s="110">
        <f t="shared" si="2"/>
        <v>0</v>
      </c>
      <c r="H40" s="104">
        <f t="shared" si="3"/>
      </c>
      <c r="I40" s="112"/>
      <c r="J40" s="108"/>
    </row>
    <row r="41" spans="1:10" ht="15.75" customHeight="1">
      <c r="A41" s="109" t="s">
        <v>157</v>
      </c>
      <c r="B41" s="115">
        <v>0</v>
      </c>
      <c r="C41" s="115">
        <v>0</v>
      </c>
      <c r="D41" s="104">
        <f t="shared" si="4"/>
      </c>
      <c r="E41" s="115">
        <v>0</v>
      </c>
      <c r="F41" s="111">
        <f t="shared" si="5"/>
      </c>
      <c r="G41" s="110">
        <f t="shared" si="2"/>
        <v>0</v>
      </c>
      <c r="H41" s="104">
        <f t="shared" si="3"/>
      </c>
      <c r="I41" s="112"/>
      <c r="J41" s="108"/>
    </row>
    <row r="42" spans="1:10" ht="15.75" customHeight="1">
      <c r="A42" s="109" t="s">
        <v>158</v>
      </c>
      <c r="B42" s="115">
        <v>0</v>
      </c>
      <c r="C42" s="115">
        <v>0</v>
      </c>
      <c r="D42" s="104">
        <f t="shared" si="4"/>
      </c>
      <c r="E42" s="115">
        <v>0</v>
      </c>
      <c r="F42" s="111">
        <f t="shared" si="5"/>
      </c>
      <c r="G42" s="110">
        <f t="shared" si="2"/>
        <v>0</v>
      </c>
      <c r="H42" s="104">
        <f t="shared" si="3"/>
      </c>
      <c r="I42" s="112"/>
      <c r="J42" s="108"/>
    </row>
    <row r="43" spans="1:10" ht="15.75" customHeight="1">
      <c r="A43" s="109" t="s">
        <v>159</v>
      </c>
      <c r="B43" s="115">
        <v>50000</v>
      </c>
      <c r="C43" s="115">
        <v>45000</v>
      </c>
      <c r="D43" s="104">
        <f t="shared" si="4"/>
        <v>0.9</v>
      </c>
      <c r="E43" s="115">
        <v>469</v>
      </c>
      <c r="F43" s="111">
        <f t="shared" si="5"/>
        <v>0.00938</v>
      </c>
      <c r="G43" s="110">
        <f t="shared" si="2"/>
        <v>45469</v>
      </c>
      <c r="H43" s="104">
        <f t="shared" si="3"/>
        <v>0.90938</v>
      </c>
      <c r="I43" s="112" t="s">
        <v>68</v>
      </c>
      <c r="J43" s="108"/>
    </row>
    <row r="44" spans="1:10" ht="15.75" customHeight="1">
      <c r="A44" s="109" t="s">
        <v>160</v>
      </c>
      <c r="B44" s="115">
        <v>0</v>
      </c>
      <c r="C44" s="115">
        <v>0</v>
      </c>
      <c r="D44" s="104">
        <f t="shared" si="4"/>
      </c>
      <c r="E44" s="115">
        <v>0</v>
      </c>
      <c r="F44" s="111">
        <f t="shared" si="5"/>
      </c>
      <c r="G44" s="110">
        <f t="shared" si="2"/>
        <v>0</v>
      </c>
      <c r="H44" s="104">
        <f t="shared" si="3"/>
      </c>
      <c r="I44" s="112"/>
      <c r="J44" s="108"/>
    </row>
    <row r="45" spans="1:10" ht="15.75" customHeight="1">
      <c r="A45" s="109" t="s">
        <v>161</v>
      </c>
      <c r="B45" s="115">
        <v>0</v>
      </c>
      <c r="C45" s="115">
        <v>0</v>
      </c>
      <c r="D45" s="104">
        <f t="shared" si="4"/>
      </c>
      <c r="E45" s="115">
        <v>0</v>
      </c>
      <c r="F45" s="111">
        <f t="shared" si="5"/>
      </c>
      <c r="G45" s="110">
        <f t="shared" si="2"/>
        <v>0</v>
      </c>
      <c r="H45" s="104">
        <f t="shared" si="3"/>
      </c>
      <c r="I45" s="112"/>
      <c r="J45" s="108"/>
    </row>
    <row r="46" spans="1:10" ht="15.75" customHeight="1">
      <c r="A46" s="109" t="s">
        <v>162</v>
      </c>
      <c r="B46" s="115">
        <v>0</v>
      </c>
      <c r="C46" s="115">
        <v>0</v>
      </c>
      <c r="D46" s="104">
        <f t="shared" si="4"/>
      </c>
      <c r="E46" s="115">
        <v>0</v>
      </c>
      <c r="F46" s="111">
        <f aca="true" t="shared" si="6" ref="F46:F84">IF(E46=0,"",E46/B46)</f>
      </c>
      <c r="G46" s="110">
        <f aca="true" t="shared" si="7" ref="G46:G73">C46+E46</f>
        <v>0</v>
      </c>
      <c r="H46" s="104">
        <f aca="true" t="shared" si="8" ref="H46:H77">IF(B46=0,"",(C46+E46)/B46)</f>
      </c>
      <c r="I46" s="112"/>
      <c r="J46" s="108"/>
    </row>
    <row r="47" spans="1:10" ht="15.75" customHeight="1">
      <c r="A47" s="109" t="s">
        <v>163</v>
      </c>
      <c r="B47" s="115">
        <v>0</v>
      </c>
      <c r="C47" s="115">
        <v>0</v>
      </c>
      <c r="D47" s="104">
        <f t="shared" si="4"/>
      </c>
      <c r="E47" s="115">
        <v>0</v>
      </c>
      <c r="F47" s="111">
        <f t="shared" si="6"/>
      </c>
      <c r="G47" s="110">
        <f t="shared" si="7"/>
        <v>0</v>
      </c>
      <c r="H47" s="104">
        <f t="shared" si="8"/>
      </c>
      <c r="I47" s="112"/>
      <c r="J47" s="108"/>
    </row>
    <row r="48" spans="1:10" ht="15.75" customHeight="1">
      <c r="A48" s="109" t="s">
        <v>164</v>
      </c>
      <c r="B48" s="114">
        <f>B49+B50</f>
        <v>840000</v>
      </c>
      <c r="C48" s="114">
        <f>C49+C50</f>
        <v>0</v>
      </c>
      <c r="D48" s="104">
        <f aca="true" t="shared" si="9" ref="D48:D55">IF(C48=0,"",C48/B48)</f>
      </c>
      <c r="E48" s="114">
        <f>E49+E50</f>
        <v>839125</v>
      </c>
      <c r="F48" s="111">
        <f t="shared" si="6"/>
        <v>0.9989583333333333</v>
      </c>
      <c r="G48" s="110">
        <f t="shared" si="7"/>
        <v>839125</v>
      </c>
      <c r="H48" s="104">
        <f t="shared" si="8"/>
        <v>0.9989583333333333</v>
      </c>
      <c r="I48" s="112"/>
      <c r="J48" s="108"/>
    </row>
    <row r="49" spans="1:10" ht="15.75" customHeight="1">
      <c r="A49" s="109" t="s">
        <v>165</v>
      </c>
      <c r="B49" s="115">
        <v>790000</v>
      </c>
      <c r="C49" s="115">
        <v>0</v>
      </c>
      <c r="D49" s="104">
        <f t="shared" si="9"/>
      </c>
      <c r="E49" s="447">
        <v>789125</v>
      </c>
      <c r="F49" s="111">
        <f t="shared" si="6"/>
        <v>0.9988924050632911</v>
      </c>
      <c r="G49" s="110">
        <f t="shared" si="7"/>
        <v>789125</v>
      </c>
      <c r="H49" s="104">
        <f t="shared" si="8"/>
        <v>0.9988924050632911</v>
      </c>
      <c r="I49" s="112" t="s">
        <v>74</v>
      </c>
      <c r="J49" s="108"/>
    </row>
    <row r="50" spans="1:10" ht="15.75" customHeight="1">
      <c r="A50" s="109" t="s">
        <v>166</v>
      </c>
      <c r="B50" s="115">
        <v>50000</v>
      </c>
      <c r="C50" s="115">
        <v>0</v>
      </c>
      <c r="D50" s="104">
        <f t="shared" si="9"/>
      </c>
      <c r="E50" s="115">
        <v>50000</v>
      </c>
      <c r="F50" s="111">
        <f t="shared" si="6"/>
        <v>1</v>
      </c>
      <c r="G50" s="110">
        <f t="shared" si="7"/>
        <v>50000</v>
      </c>
      <c r="H50" s="104">
        <f t="shared" si="8"/>
        <v>1</v>
      </c>
      <c r="I50" s="112" t="s">
        <v>80</v>
      </c>
      <c r="J50" s="108"/>
    </row>
    <row r="51" spans="1:10" ht="15.75" customHeight="1">
      <c r="A51" s="116" t="s">
        <v>167</v>
      </c>
      <c r="B51" s="117">
        <f>B52+B53+B54+B55+B56</f>
        <v>320000</v>
      </c>
      <c r="C51" s="117">
        <f>C52+C53+C54+C55+C56</f>
        <v>0</v>
      </c>
      <c r="D51" s="118">
        <f t="shared" si="9"/>
      </c>
      <c r="E51" s="117">
        <f>E52+E53+E54+E55+E56</f>
        <v>221850</v>
      </c>
      <c r="F51" s="119">
        <f t="shared" si="6"/>
        <v>0.69328125</v>
      </c>
      <c r="G51" s="117">
        <f t="shared" si="7"/>
        <v>221850</v>
      </c>
      <c r="H51" s="118">
        <f t="shared" si="8"/>
        <v>0.69328125</v>
      </c>
      <c r="I51" s="120"/>
      <c r="J51" s="108"/>
    </row>
    <row r="52" spans="1:10" ht="15.75" customHeight="1">
      <c r="A52" s="109" t="s">
        <v>168</v>
      </c>
      <c r="B52" s="115">
        <v>80000</v>
      </c>
      <c r="C52" s="115">
        <v>0</v>
      </c>
      <c r="D52" s="104">
        <f t="shared" si="9"/>
      </c>
      <c r="E52" s="115">
        <v>0</v>
      </c>
      <c r="F52" s="111">
        <f t="shared" si="6"/>
      </c>
      <c r="G52" s="110">
        <f t="shared" si="7"/>
        <v>0</v>
      </c>
      <c r="H52" s="104">
        <f t="shared" si="8"/>
        <v>0</v>
      </c>
      <c r="I52" s="112"/>
      <c r="J52" s="108"/>
    </row>
    <row r="53" spans="1:10" ht="15.75" customHeight="1">
      <c r="A53" s="109" t="s">
        <v>169</v>
      </c>
      <c r="B53" s="115">
        <v>240000</v>
      </c>
      <c r="C53" s="115">
        <v>0</v>
      </c>
      <c r="D53" s="104">
        <f t="shared" si="9"/>
      </c>
      <c r="E53" s="115">
        <f>SUM('Soupiska účetních dokladů NN '!H20:H22)</f>
        <v>221850</v>
      </c>
      <c r="F53" s="111">
        <f t="shared" si="6"/>
        <v>0.924375</v>
      </c>
      <c r="G53" s="110">
        <f t="shared" si="7"/>
        <v>221850</v>
      </c>
      <c r="H53" s="104">
        <f t="shared" si="8"/>
        <v>0.924375</v>
      </c>
      <c r="I53" s="112" t="s">
        <v>407</v>
      </c>
      <c r="J53" s="108"/>
    </row>
    <row r="54" spans="1:10" ht="15.75" customHeight="1">
      <c r="A54" s="109" t="s">
        <v>170</v>
      </c>
      <c r="B54" s="115">
        <v>0</v>
      </c>
      <c r="C54" s="115">
        <v>0</v>
      </c>
      <c r="D54" s="104">
        <f t="shared" si="9"/>
      </c>
      <c r="E54" s="115">
        <v>0</v>
      </c>
      <c r="F54" s="111">
        <f t="shared" si="6"/>
      </c>
      <c r="G54" s="110">
        <f t="shared" si="7"/>
        <v>0</v>
      </c>
      <c r="H54" s="104">
        <f t="shared" si="8"/>
      </c>
      <c r="I54" s="112"/>
      <c r="J54" s="108"/>
    </row>
    <row r="55" spans="1:10" ht="15.75" customHeight="1">
      <c r="A55" s="109" t="s">
        <v>171</v>
      </c>
      <c r="B55" s="115">
        <v>0</v>
      </c>
      <c r="C55" s="115">
        <v>0</v>
      </c>
      <c r="D55" s="104">
        <f t="shared" si="9"/>
      </c>
      <c r="E55" s="115">
        <v>0</v>
      </c>
      <c r="F55" s="111">
        <f t="shared" si="6"/>
      </c>
      <c r="G55" s="110">
        <f t="shared" si="7"/>
        <v>0</v>
      </c>
      <c r="H55" s="104">
        <f t="shared" si="8"/>
      </c>
      <c r="I55" s="112"/>
      <c r="J55" s="108"/>
    </row>
    <row r="56" spans="1:10" ht="15.75" customHeight="1">
      <c r="A56" s="109" t="s">
        <v>172</v>
      </c>
      <c r="B56" s="115">
        <v>0</v>
      </c>
      <c r="C56" s="115">
        <v>0</v>
      </c>
      <c r="D56" s="104">
        <f>IF(C56=0,"",C56/B56)</f>
      </c>
      <c r="E56" s="115">
        <v>0</v>
      </c>
      <c r="F56" s="111">
        <f t="shared" si="6"/>
      </c>
      <c r="G56" s="110">
        <f t="shared" si="7"/>
        <v>0</v>
      </c>
      <c r="H56" s="104">
        <f t="shared" si="8"/>
      </c>
      <c r="I56" s="112"/>
      <c r="J56" s="108"/>
    </row>
    <row r="57" spans="1:10" ht="15.75" customHeight="1">
      <c r="A57" s="116" t="s">
        <v>173</v>
      </c>
      <c r="B57" s="117">
        <f>B58+B59</f>
        <v>0</v>
      </c>
      <c r="C57" s="117">
        <f>C58+C59</f>
        <v>0</v>
      </c>
      <c r="D57" s="118">
        <f>IF(C57=0,"",C57/B57)</f>
      </c>
      <c r="E57" s="117">
        <f>E58+E59</f>
        <v>0</v>
      </c>
      <c r="F57" s="119">
        <f t="shared" si="6"/>
      </c>
      <c r="G57" s="117">
        <f t="shared" si="7"/>
        <v>0</v>
      </c>
      <c r="H57" s="118">
        <f t="shared" si="8"/>
      </c>
      <c r="I57" s="120"/>
      <c r="J57" s="108"/>
    </row>
    <row r="58" spans="1:10" ht="15.75" customHeight="1">
      <c r="A58" s="109" t="s">
        <v>174</v>
      </c>
      <c r="B58" s="115">
        <v>0</v>
      </c>
      <c r="C58" s="115">
        <v>0</v>
      </c>
      <c r="D58" s="104">
        <f>IF(C58=0,"",C58/B58)</f>
      </c>
      <c r="E58" s="115">
        <v>0</v>
      </c>
      <c r="F58" s="111">
        <f t="shared" si="6"/>
      </c>
      <c r="G58" s="110">
        <f t="shared" si="7"/>
        <v>0</v>
      </c>
      <c r="H58" s="104">
        <f t="shared" si="8"/>
      </c>
      <c r="I58" s="112"/>
      <c r="J58" s="108"/>
    </row>
    <row r="59" spans="1:10" ht="15.75" customHeight="1">
      <c r="A59" s="109" t="s">
        <v>175</v>
      </c>
      <c r="B59" s="115">
        <v>0</v>
      </c>
      <c r="C59" s="115">
        <v>0</v>
      </c>
      <c r="D59" s="104">
        <f>IF(C59=0,"",C59/B59)</f>
      </c>
      <c r="E59" s="115">
        <v>0</v>
      </c>
      <c r="F59" s="111">
        <f t="shared" si="6"/>
      </c>
      <c r="G59" s="110">
        <f t="shared" si="7"/>
        <v>0</v>
      </c>
      <c r="H59" s="104">
        <f t="shared" si="8"/>
      </c>
      <c r="I59" s="112"/>
      <c r="J59" s="108"/>
    </row>
    <row r="60" spans="1:10" ht="15.75" customHeight="1">
      <c r="A60" s="116" t="s">
        <v>176</v>
      </c>
      <c r="B60" s="117">
        <v>0</v>
      </c>
      <c r="C60" s="117">
        <f>C61+C62+C63</f>
        <v>0</v>
      </c>
      <c r="D60" s="118">
        <f aca="true" t="shared" si="10" ref="D60:D84">IF(C60=0,"",C60/B60)</f>
      </c>
      <c r="E60" s="117">
        <f>E61+E62+E63</f>
        <v>0</v>
      </c>
      <c r="F60" s="119">
        <f t="shared" si="6"/>
      </c>
      <c r="G60" s="117">
        <f t="shared" si="7"/>
        <v>0</v>
      </c>
      <c r="H60" s="118">
        <f t="shared" si="8"/>
      </c>
      <c r="I60" s="120"/>
      <c r="J60" s="108"/>
    </row>
    <row r="61" spans="1:10" ht="15.75" customHeight="1">
      <c r="A61" s="109" t="s">
        <v>177</v>
      </c>
      <c r="B61" s="115">
        <v>0</v>
      </c>
      <c r="C61" s="115">
        <v>0</v>
      </c>
      <c r="D61" s="104">
        <f t="shared" si="10"/>
      </c>
      <c r="E61" s="115">
        <v>0</v>
      </c>
      <c r="F61" s="111">
        <f t="shared" si="6"/>
      </c>
      <c r="G61" s="110">
        <f t="shared" si="7"/>
        <v>0</v>
      </c>
      <c r="H61" s="104">
        <f t="shared" si="8"/>
      </c>
      <c r="I61" s="112"/>
      <c r="J61" s="108"/>
    </row>
    <row r="62" spans="1:10" ht="15.75" customHeight="1">
      <c r="A62" s="109" t="s">
        <v>178</v>
      </c>
      <c r="B62" s="115">
        <v>0</v>
      </c>
      <c r="C62" s="115">
        <v>0</v>
      </c>
      <c r="D62" s="104">
        <f t="shared" si="10"/>
      </c>
      <c r="E62" s="115">
        <v>0</v>
      </c>
      <c r="F62" s="111">
        <f t="shared" si="6"/>
      </c>
      <c r="G62" s="110">
        <f t="shared" si="7"/>
        <v>0</v>
      </c>
      <c r="H62" s="104">
        <f t="shared" si="8"/>
      </c>
      <c r="I62" s="112"/>
      <c r="J62" s="108"/>
    </row>
    <row r="63" spans="1:10" ht="15.75" customHeight="1">
      <c r="A63" s="109" t="s">
        <v>179</v>
      </c>
      <c r="B63" s="115">
        <v>0</v>
      </c>
      <c r="C63" s="115">
        <v>0</v>
      </c>
      <c r="D63" s="104">
        <f t="shared" si="10"/>
      </c>
      <c r="E63" s="115">
        <v>0</v>
      </c>
      <c r="F63" s="111">
        <f t="shared" si="6"/>
      </c>
      <c r="G63" s="110">
        <f t="shared" si="7"/>
        <v>0</v>
      </c>
      <c r="H63" s="104">
        <f t="shared" si="8"/>
      </c>
      <c r="I63" s="112"/>
      <c r="J63" s="108"/>
    </row>
    <row r="64" spans="1:10" ht="15.75" customHeight="1">
      <c r="A64" s="116" t="s">
        <v>180</v>
      </c>
      <c r="B64" s="117">
        <f>B65+B66</f>
        <v>0</v>
      </c>
      <c r="C64" s="117">
        <f>C65+C66</f>
        <v>0</v>
      </c>
      <c r="D64" s="118">
        <f t="shared" si="10"/>
      </c>
      <c r="E64" s="117">
        <f>E65+E66</f>
        <v>0</v>
      </c>
      <c r="F64" s="111">
        <f t="shared" si="6"/>
      </c>
      <c r="G64" s="117">
        <f t="shared" si="7"/>
        <v>0</v>
      </c>
      <c r="H64" s="118">
        <f t="shared" si="8"/>
      </c>
      <c r="I64" s="120"/>
      <c r="J64" s="108"/>
    </row>
    <row r="65" spans="1:10" ht="15.75" customHeight="1">
      <c r="A65" s="121" t="s">
        <v>181</v>
      </c>
      <c r="B65" s="115">
        <v>0</v>
      </c>
      <c r="C65" s="115">
        <v>0</v>
      </c>
      <c r="D65" s="104">
        <f t="shared" si="10"/>
      </c>
      <c r="E65" s="115">
        <v>0</v>
      </c>
      <c r="F65" s="111">
        <f t="shared" si="6"/>
      </c>
      <c r="G65" s="110">
        <f t="shared" si="7"/>
        <v>0</v>
      </c>
      <c r="H65" s="104">
        <f t="shared" si="8"/>
      </c>
      <c r="I65" s="112"/>
      <c r="J65" s="108"/>
    </row>
    <row r="66" spans="1:10" ht="15.75" customHeight="1">
      <c r="A66" s="109" t="s">
        <v>182</v>
      </c>
      <c r="B66" s="115">
        <v>0</v>
      </c>
      <c r="C66" s="115">
        <v>0</v>
      </c>
      <c r="D66" s="104">
        <f t="shared" si="10"/>
      </c>
      <c r="E66" s="115">
        <v>0</v>
      </c>
      <c r="F66" s="111">
        <f t="shared" si="6"/>
      </c>
      <c r="G66" s="110">
        <f t="shared" si="7"/>
        <v>0</v>
      </c>
      <c r="H66" s="104">
        <f t="shared" si="8"/>
      </c>
      <c r="I66" s="112"/>
      <c r="J66" s="108"/>
    </row>
    <row r="67" spans="1:10" ht="15.75" customHeight="1">
      <c r="A67" s="116" t="s">
        <v>183</v>
      </c>
      <c r="B67" s="122">
        <f>B14+B30+B36+B51+B57+B60+B64</f>
        <v>3596000</v>
      </c>
      <c r="C67" s="122">
        <f>C14+C30+C36+C51+C57+C60+C64</f>
        <v>389235</v>
      </c>
      <c r="D67" s="118">
        <f t="shared" si="10"/>
        <v>0.10824110122358176</v>
      </c>
      <c r="E67" s="122">
        <f>E14+E30+E36+E51+E57+E60+E64</f>
        <v>1211302.6099999999</v>
      </c>
      <c r="F67" s="118">
        <f t="shared" si="6"/>
        <v>0.3368472219132369</v>
      </c>
      <c r="G67" s="122">
        <f t="shared" si="7"/>
        <v>1600537.6099999999</v>
      </c>
      <c r="H67" s="118">
        <f t="shared" si="8"/>
        <v>0.4450883231368187</v>
      </c>
      <c r="I67" s="123"/>
      <c r="J67" s="108"/>
    </row>
    <row r="68" spans="1:10" ht="15.75" customHeight="1">
      <c r="A68" s="121" t="s">
        <v>184</v>
      </c>
      <c r="B68" s="124">
        <f>B67-(B59+B48)</f>
        <v>2756000</v>
      </c>
      <c r="C68" s="124">
        <f>C67-(C59+C48)</f>
        <v>389235</v>
      </c>
      <c r="D68" s="111">
        <f t="shared" si="10"/>
        <v>0.14123185776487662</v>
      </c>
      <c r="E68" s="124">
        <f>E67-(E59+E48)</f>
        <v>372177.60999999987</v>
      </c>
      <c r="F68" s="111">
        <f t="shared" si="6"/>
        <v>0.13504267416545715</v>
      </c>
      <c r="G68" s="124">
        <f t="shared" si="7"/>
        <v>761412.6099999999</v>
      </c>
      <c r="H68" s="111">
        <f t="shared" si="8"/>
        <v>0.27627453193033374</v>
      </c>
      <c r="I68" s="125"/>
      <c r="J68" s="108"/>
    </row>
    <row r="69" spans="1:10" ht="15.75" customHeight="1">
      <c r="A69" s="116" t="s">
        <v>185</v>
      </c>
      <c r="B69" s="122">
        <f>B70</f>
        <v>496080</v>
      </c>
      <c r="C69" s="122">
        <f>C70</f>
        <v>80765</v>
      </c>
      <c r="D69" s="118">
        <f t="shared" si="10"/>
        <v>0.16280640219319464</v>
      </c>
      <c r="E69" s="122">
        <f>E70</f>
        <v>21683</v>
      </c>
      <c r="F69" s="111">
        <f t="shared" si="6"/>
        <v>0.04370867601999678</v>
      </c>
      <c r="G69" s="122">
        <f t="shared" si="7"/>
        <v>102448</v>
      </c>
      <c r="H69" s="118">
        <f t="shared" si="8"/>
        <v>0.20651507821319143</v>
      </c>
      <c r="I69" s="122"/>
      <c r="J69" s="108"/>
    </row>
    <row r="70" spans="1:10" ht="15.75" customHeight="1">
      <c r="A70" s="126" t="s">
        <v>186</v>
      </c>
      <c r="B70" s="127">
        <f>SUM(B68*0.18)</f>
        <v>496080</v>
      </c>
      <c r="C70" s="446">
        <v>80765</v>
      </c>
      <c r="D70" s="104">
        <f t="shared" si="10"/>
        <v>0.16280640219319464</v>
      </c>
      <c r="E70" s="127">
        <v>21683</v>
      </c>
      <c r="F70" s="111">
        <f t="shared" si="6"/>
        <v>0.04370867601999678</v>
      </c>
      <c r="G70" s="124">
        <f t="shared" si="7"/>
        <v>102448</v>
      </c>
      <c r="H70" s="111">
        <f t="shared" si="8"/>
        <v>0.20651507821319143</v>
      </c>
      <c r="I70" s="448" t="s">
        <v>408</v>
      </c>
      <c r="J70" s="108"/>
    </row>
    <row r="71" spans="1:10" ht="15.75" customHeight="1">
      <c r="A71" s="116" t="s">
        <v>187</v>
      </c>
      <c r="B71" s="122">
        <f>B72+B73</f>
        <v>4092080</v>
      </c>
      <c r="C71" s="122">
        <f>C72+C73</f>
        <v>470000</v>
      </c>
      <c r="D71" s="118">
        <f t="shared" si="10"/>
        <v>0.11485601454517018</v>
      </c>
      <c r="E71" s="122">
        <f>E72+E73</f>
        <v>1232985.6099999999</v>
      </c>
      <c r="F71" s="118">
        <f t="shared" si="6"/>
        <v>0.3013102407577564</v>
      </c>
      <c r="G71" s="122">
        <f t="shared" si="7"/>
        <v>1702985.6099999999</v>
      </c>
      <c r="H71" s="118">
        <f t="shared" si="8"/>
        <v>0.4161662553029266</v>
      </c>
      <c r="I71" s="123"/>
      <c r="J71" s="108"/>
    </row>
    <row r="72" spans="1:10" ht="15.75" customHeight="1">
      <c r="A72" s="126" t="s">
        <v>188</v>
      </c>
      <c r="B72" s="124">
        <f>B59+B49+B40</f>
        <v>790000</v>
      </c>
      <c r="C72" s="124">
        <f>C59+C49+C40</f>
        <v>0</v>
      </c>
      <c r="D72" s="111">
        <f t="shared" si="10"/>
      </c>
      <c r="E72" s="124">
        <f>E59+E49+E40</f>
        <v>789125</v>
      </c>
      <c r="F72" s="111">
        <f t="shared" si="6"/>
        <v>0.9988924050632911</v>
      </c>
      <c r="G72" s="124">
        <f t="shared" si="7"/>
        <v>789125</v>
      </c>
      <c r="H72" s="111">
        <f t="shared" si="8"/>
        <v>0.9988924050632911</v>
      </c>
      <c r="I72" s="125"/>
      <c r="J72" s="108"/>
    </row>
    <row r="73" spans="1:10" ht="15.75" customHeight="1">
      <c r="A73" s="126" t="s">
        <v>189</v>
      </c>
      <c r="B73" s="124">
        <f>B70+B64+B60+B58+B51+B50+B47+B46+B45+B44+B43+B37+B30+B14</f>
        <v>3302080</v>
      </c>
      <c r="C73" s="124">
        <f>C70+C64+C60+C58+C51+C50+C47+C46+C45+C44+C43+C37+C30+C14</f>
        <v>470000</v>
      </c>
      <c r="D73" s="111">
        <f t="shared" si="10"/>
        <v>0.14233452853958717</v>
      </c>
      <c r="E73" s="124">
        <f>E70+E64+E60+E58+E51+E50+E47+E46+E45+E44+E43+E39+E38+E30+E14</f>
        <v>443860.61</v>
      </c>
      <c r="F73" s="111">
        <f t="shared" si="6"/>
        <v>0.1344184907694544</v>
      </c>
      <c r="G73" s="124">
        <f t="shared" si="7"/>
        <v>913860.61</v>
      </c>
      <c r="H73" s="111">
        <f t="shared" si="8"/>
        <v>0.27675301930904156</v>
      </c>
      <c r="I73" s="125"/>
      <c r="J73" s="108"/>
    </row>
    <row r="74" spans="1:10" ht="15.75" customHeight="1">
      <c r="A74" s="116" t="s">
        <v>190</v>
      </c>
      <c r="B74" s="122">
        <f>B75+B76</f>
        <v>0</v>
      </c>
      <c r="C74" s="122">
        <f>C75+C76</f>
        <v>0</v>
      </c>
      <c r="D74" s="118">
        <f t="shared" si="10"/>
      </c>
      <c r="E74" s="122">
        <f>E75+E76</f>
        <v>0</v>
      </c>
      <c r="F74" s="118">
        <f t="shared" si="6"/>
      </c>
      <c r="G74" s="122" t="s">
        <v>191</v>
      </c>
      <c r="H74" s="118">
        <f t="shared" si="8"/>
      </c>
      <c r="I74" s="123"/>
      <c r="J74" s="108"/>
    </row>
    <row r="75" spans="1:10" ht="15.75" customHeight="1">
      <c r="A75" s="126" t="s">
        <v>192</v>
      </c>
      <c r="B75" s="127">
        <v>0</v>
      </c>
      <c r="C75" s="127"/>
      <c r="D75" s="111">
        <f t="shared" si="10"/>
      </c>
      <c r="E75" s="127"/>
      <c r="F75" s="111">
        <f t="shared" si="6"/>
      </c>
      <c r="G75" s="128" t="s">
        <v>191</v>
      </c>
      <c r="H75" s="111">
        <f t="shared" si="8"/>
      </c>
      <c r="I75" s="128"/>
      <c r="J75" s="108"/>
    </row>
    <row r="76" spans="1:10" ht="15.75" customHeight="1">
      <c r="A76" s="126" t="s">
        <v>193</v>
      </c>
      <c r="B76" s="127">
        <v>0</v>
      </c>
      <c r="C76" s="127"/>
      <c r="D76" s="111">
        <f t="shared" si="10"/>
      </c>
      <c r="E76" s="127"/>
      <c r="F76" s="111">
        <f t="shared" si="6"/>
      </c>
      <c r="G76" s="128" t="s">
        <v>191</v>
      </c>
      <c r="H76" s="111">
        <f t="shared" si="8"/>
      </c>
      <c r="I76" s="128"/>
      <c r="J76" s="108"/>
    </row>
    <row r="77" spans="1:10" ht="15.75" customHeight="1">
      <c r="A77" s="116" t="s">
        <v>194</v>
      </c>
      <c r="B77" s="122">
        <f aca="true" t="shared" si="11" ref="B77:C79">B71+B74</f>
        <v>4092080</v>
      </c>
      <c r="C77" s="122">
        <f t="shared" si="11"/>
        <v>470000</v>
      </c>
      <c r="D77" s="118">
        <f t="shared" si="10"/>
        <v>0.11485601454517018</v>
      </c>
      <c r="E77" s="122">
        <f>E71+E74</f>
        <v>1232985.6099999999</v>
      </c>
      <c r="F77" s="118">
        <f t="shared" si="6"/>
        <v>0.3013102407577564</v>
      </c>
      <c r="G77" s="122">
        <f aca="true" t="shared" si="12" ref="G77:G84">C77+E77</f>
        <v>1702985.6099999999</v>
      </c>
      <c r="H77" s="118">
        <f t="shared" si="8"/>
        <v>0.4161662553029266</v>
      </c>
      <c r="I77" s="123"/>
      <c r="J77" s="108"/>
    </row>
    <row r="78" spans="1:10" ht="15.75" customHeight="1">
      <c r="A78" s="126" t="s">
        <v>195</v>
      </c>
      <c r="B78" s="124">
        <f t="shared" si="11"/>
        <v>790000</v>
      </c>
      <c r="C78" s="124">
        <f t="shared" si="11"/>
        <v>0</v>
      </c>
      <c r="D78" s="111">
        <f t="shared" si="10"/>
      </c>
      <c r="E78" s="124">
        <f>E72+E75</f>
        <v>789125</v>
      </c>
      <c r="F78" s="111">
        <f t="shared" si="6"/>
        <v>0.9988924050632911</v>
      </c>
      <c r="G78" s="124">
        <f t="shared" si="12"/>
        <v>789125</v>
      </c>
      <c r="H78" s="111">
        <f aca="true" t="shared" si="13" ref="H78:H84">IF(B78=0,"",(C78+E78)/B78)</f>
        <v>0.9988924050632911</v>
      </c>
      <c r="I78" s="125"/>
      <c r="J78" s="108"/>
    </row>
    <row r="79" spans="1:10" ht="15.75" customHeight="1">
      <c r="A79" s="126" t="s">
        <v>196</v>
      </c>
      <c r="B79" s="124">
        <f t="shared" si="11"/>
        <v>3302080</v>
      </c>
      <c r="C79" s="124">
        <f t="shared" si="11"/>
        <v>470000</v>
      </c>
      <c r="D79" s="111">
        <f t="shared" si="10"/>
        <v>0.14233452853958717</v>
      </c>
      <c r="E79" s="124">
        <f>E73+E76</f>
        <v>443860.61</v>
      </c>
      <c r="F79" s="111">
        <f t="shared" si="6"/>
        <v>0.1344184907694544</v>
      </c>
      <c r="G79" s="124">
        <f t="shared" si="12"/>
        <v>913860.61</v>
      </c>
      <c r="H79" s="111">
        <f t="shared" si="13"/>
        <v>0.27675301930904156</v>
      </c>
      <c r="I79" s="125"/>
      <c r="J79" s="108"/>
    </row>
    <row r="80" spans="1:10" ht="15.75" customHeight="1">
      <c r="A80" s="116" t="s">
        <v>197</v>
      </c>
      <c r="B80" s="117">
        <f>B81+B82</f>
        <v>0</v>
      </c>
      <c r="C80" s="117">
        <f>C81+C82</f>
        <v>0</v>
      </c>
      <c r="D80" s="118">
        <f t="shared" si="10"/>
      </c>
      <c r="E80" s="117">
        <f>E81+E82</f>
        <v>0</v>
      </c>
      <c r="F80" s="118">
        <f t="shared" si="6"/>
      </c>
      <c r="G80" s="122">
        <f t="shared" si="12"/>
        <v>0</v>
      </c>
      <c r="H80" s="118">
        <f t="shared" si="13"/>
      </c>
      <c r="I80" s="123"/>
      <c r="J80" s="108"/>
    </row>
    <row r="81" spans="1:10" ht="15.75" customHeight="1">
      <c r="A81" s="126" t="s">
        <v>198</v>
      </c>
      <c r="B81" s="127"/>
      <c r="C81" s="127"/>
      <c r="D81" s="111">
        <f t="shared" si="10"/>
      </c>
      <c r="E81" s="127"/>
      <c r="F81" s="111">
        <f t="shared" si="6"/>
      </c>
      <c r="G81" s="124">
        <f t="shared" si="12"/>
        <v>0</v>
      </c>
      <c r="H81" s="111">
        <f t="shared" si="13"/>
      </c>
      <c r="I81" s="125"/>
      <c r="J81" s="108"/>
    </row>
    <row r="82" spans="1:10" ht="15.75" customHeight="1">
      <c r="A82" s="126" t="s">
        <v>199</v>
      </c>
      <c r="B82" s="127"/>
      <c r="C82" s="127"/>
      <c r="D82" s="111">
        <f t="shared" si="10"/>
      </c>
      <c r="E82" s="127"/>
      <c r="F82" s="111">
        <f t="shared" si="6"/>
      </c>
      <c r="G82" s="124">
        <f t="shared" si="12"/>
        <v>0</v>
      </c>
      <c r="H82" s="111">
        <f t="shared" si="13"/>
      </c>
      <c r="I82" s="125"/>
      <c r="J82" s="108"/>
    </row>
    <row r="83" spans="1:10" ht="15.75" customHeight="1">
      <c r="A83" s="129" t="s">
        <v>200</v>
      </c>
      <c r="B83" s="130"/>
      <c r="C83" s="130"/>
      <c r="D83" s="111">
        <f t="shared" si="10"/>
      </c>
      <c r="E83" s="124"/>
      <c r="F83" s="111">
        <f t="shared" si="6"/>
      </c>
      <c r="G83" s="130">
        <f t="shared" si="12"/>
        <v>0</v>
      </c>
      <c r="H83" s="111">
        <f t="shared" si="13"/>
      </c>
      <c r="I83" s="131"/>
      <c r="J83" s="132"/>
    </row>
    <row r="84" spans="1:10" ht="15.75" customHeight="1">
      <c r="A84" s="116" t="s">
        <v>201</v>
      </c>
      <c r="B84" s="122">
        <f>B48+B59</f>
        <v>840000</v>
      </c>
      <c r="C84" s="122">
        <f>C59+C48</f>
        <v>0</v>
      </c>
      <c r="D84" s="118">
        <f t="shared" si="10"/>
      </c>
      <c r="E84" s="122">
        <f>E59+E48</f>
        <v>839125</v>
      </c>
      <c r="F84" s="118">
        <f t="shared" si="6"/>
        <v>0.9989583333333333</v>
      </c>
      <c r="G84" s="122">
        <f t="shared" si="12"/>
        <v>839125</v>
      </c>
      <c r="H84" s="118">
        <f t="shared" si="13"/>
        <v>0.9989583333333333</v>
      </c>
      <c r="I84" s="122"/>
      <c r="J84" s="108"/>
    </row>
    <row r="85" spans="1:10" ht="15.75" customHeight="1">
      <c r="A85" s="133" t="s">
        <v>202</v>
      </c>
      <c r="B85" s="134"/>
      <c r="C85" s="135"/>
      <c r="D85" s="136"/>
      <c r="E85" s="134"/>
      <c r="F85" s="136"/>
      <c r="G85" s="134">
        <f>E85+C85</f>
        <v>0</v>
      </c>
      <c r="H85" s="136"/>
      <c r="I85" s="137"/>
      <c r="J85" s="138"/>
    </row>
    <row r="86" spans="1:9" ht="15.75" customHeight="1">
      <c r="A86" s="139"/>
      <c r="B86" s="89"/>
      <c r="C86" s="140"/>
      <c r="D86" s="141"/>
      <c r="E86" s="141"/>
      <c r="F86" s="141"/>
      <c r="G86" s="141"/>
      <c r="H86" s="141"/>
      <c r="I86" s="141"/>
    </row>
    <row r="87" spans="1:9" ht="15.75" customHeight="1">
      <c r="A87" s="89"/>
      <c r="B87" s="89"/>
      <c r="C87" s="140"/>
      <c r="D87" s="141"/>
      <c r="E87" s="141"/>
      <c r="F87" s="141"/>
      <c r="G87" s="141"/>
      <c r="H87" s="141"/>
      <c r="I87" s="141"/>
    </row>
    <row r="88" spans="1:9" ht="27" customHeight="1">
      <c r="A88" s="142"/>
      <c r="B88" s="143" t="s">
        <v>16</v>
      </c>
      <c r="C88" s="144"/>
      <c r="D88" s="141"/>
      <c r="F88" s="145" t="s">
        <v>17</v>
      </c>
      <c r="G88" s="146"/>
      <c r="H88" s="510"/>
      <c r="I88" s="510"/>
    </row>
    <row r="89" ht="27" customHeight="1"/>
    <row r="90" spans="1:9" s="151" customFormat="1" ht="27" customHeight="1">
      <c r="A90" s="147"/>
      <c r="B90" s="148" t="s">
        <v>16</v>
      </c>
      <c r="C90" s="149"/>
      <c r="D90" s="150"/>
      <c r="F90" s="511" t="s">
        <v>116</v>
      </c>
      <c r="G90" s="511"/>
      <c r="H90" s="512"/>
      <c r="I90" s="512"/>
    </row>
    <row r="91" spans="1:9" ht="15.75" customHeight="1">
      <c r="A91" s="152" t="s">
        <v>203</v>
      </c>
      <c r="B91" s="89"/>
      <c r="C91" s="140"/>
      <c r="D91" s="141"/>
      <c r="E91" s="141"/>
      <c r="F91" s="141"/>
      <c r="G91" s="141"/>
      <c r="H91" s="141"/>
      <c r="I91" s="141"/>
    </row>
    <row r="92" spans="1:9" ht="15.75" customHeight="1">
      <c r="A92" s="152" t="s">
        <v>204</v>
      </c>
      <c r="B92" s="89"/>
      <c r="C92" s="140"/>
      <c r="D92" s="141"/>
      <c r="E92" s="141"/>
      <c r="F92" s="141"/>
      <c r="G92" s="141"/>
      <c r="H92" s="141"/>
      <c r="I92" s="141"/>
    </row>
    <row r="93" spans="1:9" ht="15.75" customHeight="1">
      <c r="A93" s="152" t="s">
        <v>205</v>
      </c>
      <c r="C93" s="153"/>
      <c r="D93" s="141"/>
      <c r="E93" s="141"/>
      <c r="F93" s="141"/>
      <c r="G93" s="141"/>
      <c r="H93" s="141"/>
      <c r="I93" s="141"/>
    </row>
    <row r="94" spans="1:9" ht="15.75" customHeight="1">
      <c r="A94" s="26" t="s">
        <v>19</v>
      </c>
      <c r="B94" s="89"/>
      <c r="C94" s="154"/>
      <c r="D94" s="141"/>
      <c r="E94" s="141"/>
      <c r="F94" s="141"/>
      <c r="G94" s="141"/>
      <c r="H94" s="141"/>
      <c r="I94" s="141"/>
    </row>
    <row r="95" spans="1:9" ht="15.75" customHeight="1">
      <c r="A95" s="89"/>
      <c r="B95" s="89"/>
      <c r="C95" s="140"/>
      <c r="D95" s="141"/>
      <c r="E95" s="141"/>
      <c r="F95" s="141"/>
      <c r="G95" s="141"/>
      <c r="H95" s="141"/>
      <c r="I95" s="141"/>
    </row>
    <row r="96" spans="1:9" ht="15.75" customHeight="1">
      <c r="A96" s="89"/>
      <c r="B96" s="89"/>
      <c r="C96" s="140"/>
      <c r="D96" s="141"/>
      <c r="E96" s="141"/>
      <c r="F96" s="141"/>
      <c r="G96" s="141"/>
      <c r="H96" s="141"/>
      <c r="I96" s="141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/>
  <mergeCells count="22">
    <mergeCell ref="A1:J1"/>
    <mergeCell ref="A3:J3"/>
    <mergeCell ref="A4:J4"/>
    <mergeCell ref="B5:J5"/>
    <mergeCell ref="B6:J6"/>
    <mergeCell ref="B7:J7"/>
    <mergeCell ref="B8:J8"/>
    <mergeCell ref="B9:J9"/>
    <mergeCell ref="A11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H88:I88"/>
    <mergeCell ref="F90:G90"/>
    <mergeCell ref="H90:I90"/>
  </mergeCells>
  <printOptions/>
  <pageMargins left="0.7083333333333334" right="0.7083333333333334" top="0.7875" bottom="0.7875" header="0.5118055555555556" footer="0.5118055555555556"/>
  <pageSetup fitToHeight="0" fitToWidth="1" horizontalDpi="300" verticalDpi="3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showGridLines="0" view="pageBreakPreview" zoomScale="90" zoomScaleSheetLayoutView="90" zoomScalePageLayoutView="0" workbookViewId="0" topLeftCell="B4">
      <selection activeCell="B5" sqref="B5:L8"/>
    </sheetView>
  </sheetViews>
  <sheetFormatPr defaultColWidth="10.140625" defaultRowHeight="12.75" customHeight="1"/>
  <cols>
    <col min="1" max="1" width="52.57421875" style="155" customWidth="1"/>
    <col min="2" max="2" width="12.421875" style="155" customWidth="1"/>
    <col min="3" max="3" width="16.421875" style="155" customWidth="1"/>
    <col min="4" max="4" width="17.00390625" style="156" customWidth="1"/>
    <col min="5" max="5" width="12.421875" style="155" customWidth="1"/>
    <col min="6" max="6" width="16.421875" style="155" customWidth="1"/>
    <col min="7" max="7" width="17.00390625" style="157" customWidth="1"/>
    <col min="8" max="8" width="19.00390625" style="157" customWidth="1"/>
    <col min="9" max="9" width="13.8515625" style="157" customWidth="1"/>
    <col min="10" max="10" width="12.421875" style="155" customWidth="1"/>
    <col min="11" max="11" width="16.421875" style="155" customWidth="1"/>
    <col min="12" max="12" width="17.00390625" style="157" customWidth="1"/>
    <col min="13" max="16384" width="10.140625" style="158" customWidth="1"/>
  </cols>
  <sheetData>
    <row r="1" spans="1:12" s="159" customFormat="1" ht="15.75" customHeight="1">
      <c r="A1" s="502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ht="105" customHeight="1">
      <c r="A2" s="160"/>
      <c r="B2" s="160"/>
      <c r="C2" s="160"/>
      <c r="D2" s="161"/>
      <c r="E2" s="160"/>
      <c r="F2" s="160"/>
      <c r="G2" s="160"/>
      <c r="H2" s="160"/>
      <c r="I2" s="160"/>
      <c r="J2" s="160"/>
      <c r="K2" s="160"/>
      <c r="L2" s="160"/>
    </row>
    <row r="3" spans="1:12" ht="15.75" customHeight="1">
      <c r="A3" s="526" t="s">
        <v>21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</row>
    <row r="4" spans="1:12" ht="18" customHeight="1">
      <c r="A4" s="527" t="s">
        <v>206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</row>
    <row r="5" spans="1:12" ht="15.75" customHeight="1">
      <c r="A5" s="162" t="s">
        <v>1</v>
      </c>
      <c r="B5" s="521" t="s">
        <v>24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15.75" customHeight="1">
      <c r="A6" s="162" t="s">
        <v>2</v>
      </c>
      <c r="B6" s="521" t="s">
        <v>23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.75" customHeight="1">
      <c r="A7" s="163" t="s">
        <v>25</v>
      </c>
      <c r="B7" s="521" t="s">
        <v>26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</row>
    <row r="8" spans="1:12" ht="15.75" customHeight="1">
      <c r="A8" s="99" t="s">
        <v>4</v>
      </c>
      <c r="B8" s="521" t="s">
        <v>27</v>
      </c>
      <c r="C8" s="521"/>
      <c r="D8" s="521"/>
      <c r="E8" s="521"/>
      <c r="F8" s="521"/>
      <c r="G8" s="521"/>
      <c r="H8" s="521"/>
      <c r="I8" s="521"/>
      <c r="J8" s="521"/>
      <c r="K8" s="521"/>
      <c r="L8" s="521"/>
    </row>
    <row r="9" ht="15.75" customHeight="1"/>
    <row r="10" spans="1:12" ht="18" customHeight="1">
      <c r="A10" s="522" t="s">
        <v>119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</row>
    <row r="11" spans="1:12" ht="53.25" customHeight="1">
      <c r="A11" s="523" t="s">
        <v>120</v>
      </c>
      <c r="B11" s="524" t="s">
        <v>409</v>
      </c>
      <c r="C11" s="524"/>
      <c r="D11" s="524"/>
      <c r="E11" s="524" t="s">
        <v>207</v>
      </c>
      <c r="F11" s="524"/>
      <c r="G11" s="524"/>
      <c r="H11" s="524"/>
      <c r="I11" s="524"/>
      <c r="J11" s="525" t="s">
        <v>410</v>
      </c>
      <c r="K11" s="525"/>
      <c r="L11" s="525"/>
    </row>
    <row r="12" spans="1:12" ht="71.25" customHeight="1">
      <c r="A12" s="523"/>
      <c r="B12" s="101" t="s">
        <v>208</v>
      </c>
      <c r="C12" s="164" t="s">
        <v>209</v>
      </c>
      <c r="D12" s="101" t="s">
        <v>210</v>
      </c>
      <c r="E12" s="165" t="s">
        <v>208</v>
      </c>
      <c r="F12" s="101" t="s">
        <v>209</v>
      </c>
      <c r="G12" s="166" t="s">
        <v>210</v>
      </c>
      <c r="H12" s="101" t="s">
        <v>211</v>
      </c>
      <c r="I12" s="101" t="s">
        <v>212</v>
      </c>
      <c r="J12" s="165" t="s">
        <v>208</v>
      </c>
      <c r="K12" s="101" t="s">
        <v>209</v>
      </c>
      <c r="L12" s="166" t="s">
        <v>210</v>
      </c>
    </row>
    <row r="13" spans="1:12" ht="15.75" customHeight="1" thickBot="1">
      <c r="A13" s="102" t="s">
        <v>130</v>
      </c>
      <c r="B13" s="167"/>
      <c r="C13" s="168"/>
      <c r="D13" s="103">
        <f>D14+D25+D26+D27+D28</f>
        <v>2337000</v>
      </c>
      <c r="E13" s="169"/>
      <c r="F13" s="103"/>
      <c r="G13" s="103">
        <f>SUM(D13)</f>
        <v>2337000</v>
      </c>
      <c r="H13" s="103">
        <f aca="true" t="shared" si="0" ref="H13:H44">-D13+G13</f>
        <v>0</v>
      </c>
      <c r="I13" s="169">
        <f>IF(D13=0,"",H13/D13*100)</f>
        <v>0</v>
      </c>
      <c r="J13" s="169"/>
      <c r="K13" s="103"/>
      <c r="L13" s="103">
        <f>L14+L25+L26+L27+L28</f>
        <v>0</v>
      </c>
    </row>
    <row r="14" spans="1:12" ht="15.75" customHeight="1" thickBot="1">
      <c r="A14" s="109" t="s">
        <v>131</v>
      </c>
      <c r="B14" s="170"/>
      <c r="C14" s="114"/>
      <c r="D14" s="110">
        <f>D15+D20</f>
        <v>1694000</v>
      </c>
      <c r="E14" s="171"/>
      <c r="F14" s="110"/>
      <c r="G14" s="103">
        <f aca="true" t="shared" si="1" ref="G14:G69">SUM(D14)</f>
        <v>1694000</v>
      </c>
      <c r="H14" s="110">
        <f t="shared" si="0"/>
        <v>0</v>
      </c>
      <c r="I14" s="172">
        <f>IF(D14=0,"",H14/D14*100)</f>
        <v>0</v>
      </c>
      <c r="J14" s="171"/>
      <c r="K14" s="110"/>
      <c r="L14" s="110">
        <f>L15+L20</f>
        <v>0</v>
      </c>
    </row>
    <row r="15" spans="1:12" ht="15.75" customHeight="1" thickBot="1">
      <c r="A15" s="113" t="s">
        <v>132</v>
      </c>
      <c r="B15" s="173"/>
      <c r="C15" s="174"/>
      <c r="D15" s="114">
        <f>D16+D17+D18+D19</f>
        <v>1364000</v>
      </c>
      <c r="E15" s="114"/>
      <c r="F15" s="114"/>
      <c r="G15" s="103">
        <f t="shared" si="1"/>
        <v>1364000</v>
      </c>
      <c r="H15" s="110">
        <f t="shared" si="0"/>
        <v>0</v>
      </c>
      <c r="I15" s="171">
        <f aca="true" t="shared" si="2" ref="I15:I65">IF(D15=0,"",H15/D15*100)</f>
        <v>0</v>
      </c>
      <c r="J15" s="114"/>
      <c r="K15" s="114"/>
      <c r="L15" s="114">
        <f>SUM(L16:L19)</f>
        <v>0</v>
      </c>
    </row>
    <row r="16" spans="1:12" ht="15.75" customHeight="1" thickBot="1">
      <c r="A16" s="113" t="s">
        <v>133</v>
      </c>
      <c r="B16" s="175"/>
      <c r="C16" s="176"/>
      <c r="D16" s="115">
        <v>1250000</v>
      </c>
      <c r="E16" s="177"/>
      <c r="F16" s="115"/>
      <c r="G16" s="103">
        <f t="shared" si="1"/>
        <v>1250000</v>
      </c>
      <c r="H16" s="110">
        <f t="shared" si="0"/>
        <v>0</v>
      </c>
      <c r="I16" s="171">
        <f t="shared" si="2"/>
        <v>0</v>
      </c>
      <c r="J16" s="177"/>
      <c r="K16" s="115"/>
      <c r="L16" s="115">
        <f>J16*K16</f>
        <v>0</v>
      </c>
    </row>
    <row r="17" spans="1:12" ht="15.75" customHeight="1" thickBot="1">
      <c r="A17" s="113" t="s">
        <v>134</v>
      </c>
      <c r="B17" s="175"/>
      <c r="C17" s="176"/>
      <c r="D17" s="115">
        <v>50000</v>
      </c>
      <c r="E17" s="177"/>
      <c r="F17" s="115"/>
      <c r="G17" s="103">
        <f t="shared" si="1"/>
        <v>50000</v>
      </c>
      <c r="H17" s="110">
        <f t="shared" si="0"/>
        <v>0</v>
      </c>
      <c r="I17" s="171">
        <f t="shared" si="2"/>
        <v>0</v>
      </c>
      <c r="J17" s="177"/>
      <c r="K17" s="115"/>
      <c r="L17" s="115">
        <f>J17*K17</f>
        <v>0</v>
      </c>
    </row>
    <row r="18" spans="1:12" ht="15.75" customHeight="1" thickBot="1">
      <c r="A18" s="113" t="s">
        <v>135</v>
      </c>
      <c r="B18" s="175"/>
      <c r="C18" s="176"/>
      <c r="D18" s="115">
        <v>64000</v>
      </c>
      <c r="E18" s="177"/>
      <c r="F18" s="115"/>
      <c r="G18" s="103">
        <f t="shared" si="1"/>
        <v>64000</v>
      </c>
      <c r="H18" s="110">
        <f t="shared" si="0"/>
        <v>0</v>
      </c>
      <c r="I18" s="171">
        <f t="shared" si="2"/>
        <v>0</v>
      </c>
      <c r="J18" s="177"/>
      <c r="K18" s="115"/>
      <c r="L18" s="115">
        <f>J18*K18</f>
        <v>0</v>
      </c>
    </row>
    <row r="19" spans="1:12" ht="15.75" customHeight="1" thickBot="1">
      <c r="A19" s="113" t="s">
        <v>136</v>
      </c>
      <c r="B19" s="175"/>
      <c r="C19" s="176"/>
      <c r="D19" s="115">
        <v>0</v>
      </c>
      <c r="E19" s="177"/>
      <c r="F19" s="115"/>
      <c r="G19" s="103">
        <f t="shared" si="1"/>
        <v>0</v>
      </c>
      <c r="H19" s="110">
        <f t="shared" si="0"/>
        <v>0</v>
      </c>
      <c r="I19" s="171">
        <f t="shared" si="2"/>
      </c>
      <c r="J19" s="177"/>
      <c r="K19" s="115"/>
      <c r="L19" s="115">
        <f>J19*K19</f>
        <v>0</v>
      </c>
    </row>
    <row r="20" spans="1:12" ht="15.75" customHeight="1" thickBot="1">
      <c r="A20" s="113" t="s">
        <v>137</v>
      </c>
      <c r="B20" s="173"/>
      <c r="C20" s="174"/>
      <c r="D20" s="114">
        <f>D21+D22+D23+D24</f>
        <v>330000</v>
      </c>
      <c r="E20" s="114"/>
      <c r="F20" s="114"/>
      <c r="G20" s="103">
        <f t="shared" si="1"/>
        <v>330000</v>
      </c>
      <c r="H20" s="110">
        <f t="shared" si="0"/>
        <v>0</v>
      </c>
      <c r="I20" s="171">
        <f t="shared" si="2"/>
        <v>0</v>
      </c>
      <c r="J20" s="114"/>
      <c r="K20" s="114"/>
      <c r="L20" s="114">
        <f>SUM(L21:L24)</f>
        <v>0</v>
      </c>
    </row>
    <row r="21" spans="1:12" ht="15.75" customHeight="1" thickBot="1">
      <c r="A21" s="113" t="s">
        <v>138</v>
      </c>
      <c r="B21" s="175"/>
      <c r="C21" s="176"/>
      <c r="D21" s="115">
        <v>270000</v>
      </c>
      <c r="E21" s="177"/>
      <c r="F21" s="115"/>
      <c r="G21" s="103">
        <f t="shared" si="1"/>
        <v>270000</v>
      </c>
      <c r="H21" s="110">
        <f t="shared" si="0"/>
        <v>0</v>
      </c>
      <c r="I21" s="171">
        <f t="shared" si="2"/>
        <v>0</v>
      </c>
      <c r="J21" s="177"/>
      <c r="K21" s="115"/>
      <c r="L21" s="115">
        <f aca="true" t="shared" si="3" ref="L21:L28">J21*K21</f>
        <v>0</v>
      </c>
    </row>
    <row r="22" spans="1:12" ht="15.75" customHeight="1" thickBot="1">
      <c r="A22" s="113" t="s">
        <v>139</v>
      </c>
      <c r="B22" s="175"/>
      <c r="C22" s="176"/>
      <c r="D22" s="115">
        <v>60000</v>
      </c>
      <c r="E22" s="177"/>
      <c r="F22" s="115"/>
      <c r="G22" s="103">
        <f t="shared" si="1"/>
        <v>60000</v>
      </c>
      <c r="H22" s="110">
        <f t="shared" si="0"/>
        <v>0</v>
      </c>
      <c r="I22" s="171">
        <f t="shared" si="2"/>
        <v>0</v>
      </c>
      <c r="J22" s="177"/>
      <c r="K22" s="115"/>
      <c r="L22" s="115">
        <f t="shared" si="3"/>
        <v>0</v>
      </c>
    </row>
    <row r="23" spans="1:12" ht="15.75" customHeight="1" thickBot="1">
      <c r="A23" s="113" t="s">
        <v>140</v>
      </c>
      <c r="B23" s="175"/>
      <c r="C23" s="176"/>
      <c r="D23" s="115">
        <v>0</v>
      </c>
      <c r="E23" s="177"/>
      <c r="F23" s="115"/>
      <c r="G23" s="103">
        <f t="shared" si="1"/>
        <v>0</v>
      </c>
      <c r="H23" s="110">
        <f t="shared" si="0"/>
        <v>0</v>
      </c>
      <c r="I23" s="171">
        <f t="shared" si="2"/>
      </c>
      <c r="J23" s="177"/>
      <c r="K23" s="115"/>
      <c r="L23" s="115">
        <f t="shared" si="3"/>
        <v>0</v>
      </c>
    </row>
    <row r="24" spans="1:12" ht="15.75" customHeight="1" thickBot="1">
      <c r="A24" s="113" t="s">
        <v>141</v>
      </c>
      <c r="B24" s="175"/>
      <c r="C24" s="176"/>
      <c r="D24" s="115">
        <v>0</v>
      </c>
      <c r="E24" s="177"/>
      <c r="F24" s="115"/>
      <c r="G24" s="103">
        <f t="shared" si="1"/>
        <v>0</v>
      </c>
      <c r="H24" s="110">
        <f t="shared" si="0"/>
        <v>0</v>
      </c>
      <c r="I24" s="171">
        <f t="shared" si="2"/>
      </c>
      <c r="J24" s="177"/>
      <c r="K24" s="115"/>
      <c r="L24" s="115">
        <f t="shared" si="3"/>
        <v>0</v>
      </c>
    </row>
    <row r="25" spans="1:12" ht="15.75" customHeight="1" thickBot="1">
      <c r="A25" s="113" t="s">
        <v>142</v>
      </c>
      <c r="B25" s="175"/>
      <c r="C25" s="176"/>
      <c r="D25" s="115">
        <v>440000</v>
      </c>
      <c r="E25" s="177"/>
      <c r="F25" s="115"/>
      <c r="G25" s="103">
        <f t="shared" si="1"/>
        <v>440000</v>
      </c>
      <c r="H25" s="110">
        <f t="shared" si="0"/>
        <v>0</v>
      </c>
      <c r="I25" s="171">
        <f t="shared" si="2"/>
        <v>0</v>
      </c>
      <c r="J25" s="177"/>
      <c r="K25" s="115"/>
      <c r="L25" s="115">
        <f t="shared" si="3"/>
        <v>0</v>
      </c>
    </row>
    <row r="26" spans="1:12" ht="15.75" customHeight="1" thickBot="1">
      <c r="A26" s="113" t="s">
        <v>143</v>
      </c>
      <c r="B26" s="175"/>
      <c r="C26" s="176"/>
      <c r="D26" s="115">
        <v>160000</v>
      </c>
      <c r="E26" s="177"/>
      <c r="F26" s="115"/>
      <c r="G26" s="103">
        <f t="shared" si="1"/>
        <v>160000</v>
      </c>
      <c r="H26" s="110">
        <f t="shared" si="0"/>
        <v>0</v>
      </c>
      <c r="I26" s="171">
        <f t="shared" si="2"/>
        <v>0</v>
      </c>
      <c r="J26" s="177"/>
      <c r="K26" s="115"/>
      <c r="L26" s="115">
        <f t="shared" si="3"/>
        <v>0</v>
      </c>
    </row>
    <row r="27" spans="1:12" ht="15.75" customHeight="1" thickBot="1">
      <c r="A27" s="113" t="s">
        <v>144</v>
      </c>
      <c r="B27" s="175"/>
      <c r="C27" s="176"/>
      <c r="D27" s="115">
        <v>0</v>
      </c>
      <c r="E27" s="177"/>
      <c r="F27" s="115"/>
      <c r="G27" s="103">
        <f t="shared" si="1"/>
        <v>0</v>
      </c>
      <c r="H27" s="110">
        <f t="shared" si="0"/>
        <v>0</v>
      </c>
      <c r="I27" s="171">
        <f t="shared" si="2"/>
      </c>
      <c r="J27" s="177"/>
      <c r="K27" s="115"/>
      <c r="L27" s="115">
        <f t="shared" si="3"/>
        <v>0</v>
      </c>
    </row>
    <row r="28" spans="1:12" ht="15.75" customHeight="1" thickBot="1">
      <c r="A28" s="113" t="s">
        <v>145</v>
      </c>
      <c r="B28" s="175"/>
      <c r="C28" s="176"/>
      <c r="D28" s="115">
        <v>43000</v>
      </c>
      <c r="E28" s="177"/>
      <c r="F28" s="115"/>
      <c r="G28" s="103">
        <f t="shared" si="1"/>
        <v>43000</v>
      </c>
      <c r="H28" s="110">
        <f t="shared" si="0"/>
        <v>0</v>
      </c>
      <c r="I28" s="171">
        <f t="shared" si="2"/>
        <v>0</v>
      </c>
      <c r="J28" s="177"/>
      <c r="K28" s="115"/>
      <c r="L28" s="115">
        <f t="shared" si="3"/>
        <v>0</v>
      </c>
    </row>
    <row r="29" spans="1:12" ht="15.75" customHeight="1" thickBot="1">
      <c r="A29" s="116" t="s">
        <v>146</v>
      </c>
      <c r="B29" s="178"/>
      <c r="C29" s="179"/>
      <c r="D29" s="117">
        <f>D30</f>
        <v>19000</v>
      </c>
      <c r="E29" s="180"/>
      <c r="F29" s="117"/>
      <c r="G29" s="103">
        <f t="shared" si="1"/>
        <v>19000</v>
      </c>
      <c r="H29" s="117">
        <f t="shared" si="0"/>
        <v>0</v>
      </c>
      <c r="I29" s="117">
        <f t="shared" si="2"/>
        <v>0</v>
      </c>
      <c r="J29" s="180"/>
      <c r="K29" s="117"/>
      <c r="L29" s="117">
        <f>L30</f>
        <v>0</v>
      </c>
    </row>
    <row r="30" spans="1:12" ht="15.75" customHeight="1" thickBot="1">
      <c r="A30" s="109" t="s">
        <v>213</v>
      </c>
      <c r="B30" s="170"/>
      <c r="C30" s="114"/>
      <c r="D30" s="114">
        <f>D31+D32+D33+D34</f>
        <v>19000</v>
      </c>
      <c r="E30" s="110"/>
      <c r="F30" s="110"/>
      <c r="G30" s="103">
        <f t="shared" si="1"/>
        <v>19000</v>
      </c>
      <c r="H30" s="110">
        <f t="shared" si="0"/>
        <v>0</v>
      </c>
      <c r="I30" s="172">
        <f t="shared" si="2"/>
        <v>0</v>
      </c>
      <c r="J30" s="110"/>
      <c r="K30" s="110"/>
      <c r="L30" s="110">
        <f>SUM(L31:L34)</f>
        <v>0</v>
      </c>
    </row>
    <row r="31" spans="1:12" ht="15.75" customHeight="1" thickBot="1">
      <c r="A31" s="109" t="s">
        <v>214</v>
      </c>
      <c r="B31" s="181"/>
      <c r="C31" s="182"/>
      <c r="D31" s="115">
        <v>10000</v>
      </c>
      <c r="E31" s="177"/>
      <c r="F31" s="115"/>
      <c r="G31" s="103">
        <f t="shared" si="1"/>
        <v>10000</v>
      </c>
      <c r="H31" s="110">
        <f t="shared" si="0"/>
        <v>0</v>
      </c>
      <c r="I31" s="171">
        <f t="shared" si="2"/>
        <v>0</v>
      </c>
      <c r="J31" s="177"/>
      <c r="K31" s="115"/>
      <c r="L31" s="115">
        <f>J31*K31</f>
        <v>0</v>
      </c>
    </row>
    <row r="32" spans="1:12" ht="15.75" customHeight="1" thickBot="1">
      <c r="A32" s="109" t="s">
        <v>215</v>
      </c>
      <c r="B32" s="181"/>
      <c r="C32" s="182"/>
      <c r="D32" s="115">
        <v>5000</v>
      </c>
      <c r="E32" s="177"/>
      <c r="F32" s="115"/>
      <c r="G32" s="103">
        <f t="shared" si="1"/>
        <v>5000</v>
      </c>
      <c r="H32" s="110">
        <f t="shared" si="0"/>
        <v>0</v>
      </c>
      <c r="I32" s="171">
        <f t="shared" si="2"/>
        <v>0</v>
      </c>
      <c r="J32" s="177"/>
      <c r="K32" s="115"/>
      <c r="L32" s="115">
        <f>J32*K32</f>
        <v>0</v>
      </c>
    </row>
    <row r="33" spans="1:12" ht="15.75" customHeight="1" thickBot="1">
      <c r="A33" s="109" t="s">
        <v>216</v>
      </c>
      <c r="B33" s="181"/>
      <c r="C33" s="182"/>
      <c r="D33" s="115">
        <v>3000</v>
      </c>
      <c r="E33" s="177"/>
      <c r="F33" s="115"/>
      <c r="G33" s="103">
        <f t="shared" si="1"/>
        <v>3000</v>
      </c>
      <c r="H33" s="110">
        <f t="shared" si="0"/>
        <v>0</v>
      </c>
      <c r="I33" s="171">
        <f t="shared" si="2"/>
        <v>0</v>
      </c>
      <c r="J33" s="177"/>
      <c r="K33" s="115"/>
      <c r="L33" s="115">
        <f>J33*K33</f>
        <v>0</v>
      </c>
    </row>
    <row r="34" spans="1:12" ht="15.75" customHeight="1" thickBot="1">
      <c r="A34" s="109" t="s">
        <v>217</v>
      </c>
      <c r="B34" s="181"/>
      <c r="C34" s="182"/>
      <c r="D34" s="115">
        <v>1000</v>
      </c>
      <c r="E34" s="177"/>
      <c r="F34" s="115"/>
      <c r="G34" s="103">
        <f t="shared" si="1"/>
        <v>1000</v>
      </c>
      <c r="H34" s="110">
        <f t="shared" si="0"/>
        <v>0</v>
      </c>
      <c r="I34" s="171">
        <f t="shared" si="2"/>
        <v>0</v>
      </c>
      <c r="J34" s="177"/>
      <c r="K34" s="115"/>
      <c r="L34" s="115">
        <f>J34*K34</f>
        <v>0</v>
      </c>
    </row>
    <row r="35" spans="1:12" ht="15.75" customHeight="1" thickBot="1">
      <c r="A35" s="116" t="s">
        <v>152</v>
      </c>
      <c r="B35" s="178"/>
      <c r="C35" s="179"/>
      <c r="D35" s="117">
        <f>D36+D39+D42+D43+D44+D45+D46+D47</f>
        <v>920000</v>
      </c>
      <c r="E35" s="180"/>
      <c r="F35" s="117"/>
      <c r="G35" s="103">
        <f t="shared" si="1"/>
        <v>920000</v>
      </c>
      <c r="H35" s="117">
        <f t="shared" si="0"/>
        <v>0</v>
      </c>
      <c r="I35" s="117">
        <f t="shared" si="2"/>
        <v>0</v>
      </c>
      <c r="J35" s="180"/>
      <c r="K35" s="117"/>
      <c r="L35" s="117">
        <f>L36+L39+L42+L43+L44+L45+L46+L47</f>
        <v>80000</v>
      </c>
    </row>
    <row r="36" spans="1:12" ht="15.75" customHeight="1" thickBot="1">
      <c r="A36" s="109" t="s">
        <v>153</v>
      </c>
      <c r="B36" s="170"/>
      <c r="C36" s="114"/>
      <c r="D36" s="114">
        <f>D37+D38</f>
        <v>30000</v>
      </c>
      <c r="E36" s="114"/>
      <c r="F36" s="114"/>
      <c r="G36" s="103">
        <f t="shared" si="1"/>
        <v>30000</v>
      </c>
      <c r="H36" s="110">
        <f t="shared" si="0"/>
        <v>0</v>
      </c>
      <c r="I36" s="172">
        <f t="shared" si="2"/>
        <v>0</v>
      </c>
      <c r="J36" s="114"/>
      <c r="K36" s="114"/>
      <c r="L36" s="114">
        <f>SUM(L37:L38)</f>
        <v>60000</v>
      </c>
    </row>
    <row r="37" spans="1:12" ht="15.75" customHeight="1" thickBot="1">
      <c r="A37" s="109" t="s">
        <v>154</v>
      </c>
      <c r="B37" s="181"/>
      <c r="C37" s="182"/>
      <c r="D37" s="115">
        <v>30000</v>
      </c>
      <c r="E37" s="177"/>
      <c r="F37" s="115"/>
      <c r="G37" s="103">
        <f t="shared" si="1"/>
        <v>30000</v>
      </c>
      <c r="H37" s="110">
        <f t="shared" si="0"/>
        <v>0</v>
      </c>
      <c r="I37" s="171">
        <f t="shared" si="2"/>
        <v>0</v>
      </c>
      <c r="J37" s="177"/>
      <c r="K37" s="115"/>
      <c r="L37" s="115">
        <v>60000</v>
      </c>
    </row>
    <row r="38" spans="1:12" ht="15.75" customHeight="1" thickBot="1">
      <c r="A38" s="109" t="s">
        <v>155</v>
      </c>
      <c r="B38" s="181"/>
      <c r="C38" s="182"/>
      <c r="D38" s="115">
        <v>0</v>
      </c>
      <c r="E38" s="177"/>
      <c r="F38" s="115"/>
      <c r="G38" s="103">
        <f t="shared" si="1"/>
        <v>0</v>
      </c>
      <c r="H38" s="110">
        <f t="shared" si="0"/>
        <v>0</v>
      </c>
      <c r="I38" s="171">
        <f t="shared" si="2"/>
      </c>
      <c r="J38" s="177"/>
      <c r="K38" s="115"/>
      <c r="L38" s="115">
        <f>J38*K38</f>
        <v>0</v>
      </c>
    </row>
    <row r="39" spans="1:12" ht="15.75" customHeight="1" thickBot="1">
      <c r="A39" s="109" t="s">
        <v>156</v>
      </c>
      <c r="B39" s="170"/>
      <c r="C39" s="114"/>
      <c r="D39" s="114">
        <f>D40+D41</f>
        <v>0</v>
      </c>
      <c r="E39" s="114"/>
      <c r="F39" s="114"/>
      <c r="G39" s="103">
        <f t="shared" si="1"/>
        <v>0</v>
      </c>
      <c r="H39" s="110">
        <f t="shared" si="0"/>
        <v>0</v>
      </c>
      <c r="I39" s="171">
        <f t="shared" si="2"/>
      </c>
      <c r="J39" s="114"/>
      <c r="K39" s="114"/>
      <c r="L39" s="114">
        <f>SUM(L40:L41)</f>
        <v>0</v>
      </c>
    </row>
    <row r="40" spans="1:12" ht="15.75" customHeight="1" thickBot="1">
      <c r="A40" s="109" t="s">
        <v>157</v>
      </c>
      <c r="B40" s="181"/>
      <c r="C40" s="182"/>
      <c r="D40" s="115">
        <v>0</v>
      </c>
      <c r="E40" s="177"/>
      <c r="F40" s="115"/>
      <c r="G40" s="103">
        <f t="shared" si="1"/>
        <v>0</v>
      </c>
      <c r="H40" s="110">
        <f t="shared" si="0"/>
        <v>0</v>
      </c>
      <c r="I40" s="171">
        <f t="shared" si="2"/>
      </c>
      <c r="J40" s="177"/>
      <c r="K40" s="115"/>
      <c r="L40" s="115">
        <f aca="true" t="shared" si="4" ref="L40:L46">J40*K40</f>
        <v>0</v>
      </c>
    </row>
    <row r="41" spans="1:12" ht="15.75" customHeight="1" thickBot="1">
      <c r="A41" s="109" t="s">
        <v>158</v>
      </c>
      <c r="B41" s="181"/>
      <c r="C41" s="182"/>
      <c r="D41" s="115">
        <v>0</v>
      </c>
      <c r="E41" s="177"/>
      <c r="F41" s="115"/>
      <c r="G41" s="103">
        <f t="shared" si="1"/>
        <v>0</v>
      </c>
      <c r="H41" s="110">
        <f t="shared" si="0"/>
        <v>0</v>
      </c>
      <c r="I41" s="171">
        <f t="shared" si="2"/>
      </c>
      <c r="J41" s="177"/>
      <c r="K41" s="115"/>
      <c r="L41" s="115">
        <f t="shared" si="4"/>
        <v>0</v>
      </c>
    </row>
    <row r="42" spans="1:12" ht="15.75" customHeight="1" thickBot="1">
      <c r="A42" s="109" t="s">
        <v>159</v>
      </c>
      <c r="B42" s="181"/>
      <c r="C42" s="182"/>
      <c r="D42" s="115">
        <v>50000</v>
      </c>
      <c r="E42" s="177"/>
      <c r="F42" s="115"/>
      <c r="G42" s="103">
        <f t="shared" si="1"/>
        <v>50000</v>
      </c>
      <c r="H42" s="110">
        <f t="shared" si="0"/>
        <v>0</v>
      </c>
      <c r="I42" s="171">
        <f t="shared" si="2"/>
        <v>0</v>
      </c>
      <c r="J42" s="177"/>
      <c r="K42" s="115"/>
      <c r="L42" s="115">
        <v>20000</v>
      </c>
    </row>
    <row r="43" spans="1:12" ht="15.75" customHeight="1" thickBot="1">
      <c r="A43" s="109" t="s">
        <v>160</v>
      </c>
      <c r="B43" s="181"/>
      <c r="C43" s="182"/>
      <c r="D43" s="115">
        <v>0</v>
      </c>
      <c r="E43" s="177"/>
      <c r="F43" s="115"/>
      <c r="G43" s="103">
        <f t="shared" si="1"/>
        <v>0</v>
      </c>
      <c r="H43" s="110">
        <f t="shared" si="0"/>
        <v>0</v>
      </c>
      <c r="I43" s="171">
        <f t="shared" si="2"/>
      </c>
      <c r="J43" s="177"/>
      <c r="K43" s="115"/>
      <c r="L43" s="115">
        <f t="shared" si="4"/>
        <v>0</v>
      </c>
    </row>
    <row r="44" spans="1:12" ht="15.75" customHeight="1" thickBot="1">
      <c r="A44" s="109" t="s">
        <v>161</v>
      </c>
      <c r="B44" s="181"/>
      <c r="C44" s="182"/>
      <c r="D44" s="115">
        <v>0</v>
      </c>
      <c r="E44" s="177"/>
      <c r="F44" s="115"/>
      <c r="G44" s="103">
        <f t="shared" si="1"/>
        <v>0</v>
      </c>
      <c r="H44" s="110">
        <f t="shared" si="0"/>
        <v>0</v>
      </c>
      <c r="I44" s="171">
        <f t="shared" si="2"/>
      </c>
      <c r="J44" s="177"/>
      <c r="K44" s="115"/>
      <c r="L44" s="115">
        <f t="shared" si="4"/>
        <v>0</v>
      </c>
    </row>
    <row r="45" spans="1:12" ht="15.75" customHeight="1" thickBot="1">
      <c r="A45" s="109" t="s">
        <v>162</v>
      </c>
      <c r="B45" s="181"/>
      <c r="C45" s="182"/>
      <c r="D45" s="115">
        <v>0</v>
      </c>
      <c r="E45" s="177"/>
      <c r="F45" s="115"/>
      <c r="G45" s="103">
        <f t="shared" si="1"/>
        <v>0</v>
      </c>
      <c r="H45" s="110">
        <f aca="true" t="shared" si="5" ref="H45:H67">-D45+G45</f>
        <v>0</v>
      </c>
      <c r="I45" s="171">
        <f t="shared" si="2"/>
      </c>
      <c r="J45" s="177"/>
      <c r="K45" s="115"/>
      <c r="L45" s="115">
        <f t="shared" si="4"/>
        <v>0</v>
      </c>
    </row>
    <row r="46" spans="1:12" ht="15.75" customHeight="1" thickBot="1">
      <c r="A46" s="109" t="s">
        <v>163</v>
      </c>
      <c r="B46" s="181"/>
      <c r="C46" s="182"/>
      <c r="D46" s="115">
        <v>0</v>
      </c>
      <c r="E46" s="177"/>
      <c r="F46" s="115"/>
      <c r="G46" s="103">
        <f t="shared" si="1"/>
        <v>0</v>
      </c>
      <c r="H46" s="110">
        <f t="shared" si="5"/>
        <v>0</v>
      </c>
      <c r="I46" s="171">
        <f t="shared" si="2"/>
      </c>
      <c r="J46" s="177"/>
      <c r="K46" s="115"/>
      <c r="L46" s="115">
        <f t="shared" si="4"/>
        <v>0</v>
      </c>
    </row>
    <row r="47" spans="1:12" ht="15.75" customHeight="1" thickBot="1">
      <c r="A47" s="109" t="s">
        <v>164</v>
      </c>
      <c r="B47" s="170"/>
      <c r="C47" s="114"/>
      <c r="D47" s="114">
        <f>D48+D49</f>
        <v>840000</v>
      </c>
      <c r="E47" s="114"/>
      <c r="F47" s="114"/>
      <c r="G47" s="103">
        <f t="shared" si="1"/>
        <v>840000</v>
      </c>
      <c r="H47" s="110">
        <f t="shared" si="5"/>
        <v>0</v>
      </c>
      <c r="I47" s="171">
        <f t="shared" si="2"/>
        <v>0</v>
      </c>
      <c r="J47" s="114"/>
      <c r="K47" s="114"/>
      <c r="L47" s="114">
        <f>SUM(L48:L49)</f>
        <v>0</v>
      </c>
    </row>
    <row r="48" spans="1:12" ht="15.75" customHeight="1" thickBot="1">
      <c r="A48" s="109" t="s">
        <v>165</v>
      </c>
      <c r="B48" s="181"/>
      <c r="C48" s="182"/>
      <c r="D48" s="115">
        <v>790000</v>
      </c>
      <c r="E48" s="177"/>
      <c r="F48" s="115"/>
      <c r="G48" s="103">
        <f t="shared" si="1"/>
        <v>790000</v>
      </c>
      <c r="H48" s="110">
        <f t="shared" si="5"/>
        <v>0</v>
      </c>
      <c r="I48" s="171">
        <f t="shared" si="2"/>
        <v>0</v>
      </c>
      <c r="J48" s="177"/>
      <c r="K48" s="115"/>
      <c r="L48" s="115">
        <f>J48*K48</f>
        <v>0</v>
      </c>
    </row>
    <row r="49" spans="1:12" ht="15.75" customHeight="1" thickBot="1">
      <c r="A49" s="109" t="s">
        <v>166</v>
      </c>
      <c r="B49" s="181"/>
      <c r="C49" s="182"/>
      <c r="D49" s="115">
        <v>50000</v>
      </c>
      <c r="E49" s="177"/>
      <c r="F49" s="115"/>
      <c r="G49" s="103">
        <f t="shared" si="1"/>
        <v>50000</v>
      </c>
      <c r="H49" s="110">
        <f t="shared" si="5"/>
        <v>0</v>
      </c>
      <c r="I49" s="171">
        <f t="shared" si="2"/>
        <v>0</v>
      </c>
      <c r="J49" s="177"/>
      <c r="K49" s="115"/>
      <c r="L49" s="115">
        <f>J49*K49</f>
        <v>0</v>
      </c>
    </row>
    <row r="50" spans="1:12" ht="15.75" customHeight="1" thickBot="1">
      <c r="A50" s="116" t="s">
        <v>167</v>
      </c>
      <c r="B50" s="178"/>
      <c r="C50" s="179"/>
      <c r="D50" s="117">
        <f>D51+D52+D53+D54+D55</f>
        <v>320000</v>
      </c>
      <c r="E50" s="117"/>
      <c r="F50" s="117"/>
      <c r="G50" s="103">
        <f t="shared" si="1"/>
        <v>320000</v>
      </c>
      <c r="H50" s="117">
        <f t="shared" si="5"/>
        <v>0</v>
      </c>
      <c r="I50" s="117">
        <f t="shared" si="2"/>
        <v>0</v>
      </c>
      <c r="J50" s="117"/>
      <c r="K50" s="117"/>
      <c r="L50" s="117">
        <f>SUM(L51:L55)</f>
        <v>0</v>
      </c>
    </row>
    <row r="51" spans="1:12" ht="15.75" customHeight="1" thickBot="1">
      <c r="A51" s="109" t="s">
        <v>168</v>
      </c>
      <c r="B51" s="181"/>
      <c r="C51" s="182"/>
      <c r="D51" s="115">
        <v>80000</v>
      </c>
      <c r="E51" s="177"/>
      <c r="F51" s="115"/>
      <c r="G51" s="103">
        <f t="shared" si="1"/>
        <v>80000</v>
      </c>
      <c r="H51" s="110">
        <f t="shared" si="5"/>
        <v>0</v>
      </c>
      <c r="I51" s="172">
        <f t="shared" si="2"/>
        <v>0</v>
      </c>
      <c r="J51" s="177"/>
      <c r="K51" s="115"/>
      <c r="L51" s="115">
        <f>J51*K51</f>
        <v>0</v>
      </c>
    </row>
    <row r="52" spans="1:12" ht="15.75" customHeight="1" thickBot="1">
      <c r="A52" s="109" t="s">
        <v>169</v>
      </c>
      <c r="B52" s="181"/>
      <c r="C52" s="182"/>
      <c r="D52" s="115">
        <v>240000</v>
      </c>
      <c r="E52" s="177"/>
      <c r="F52" s="115"/>
      <c r="G52" s="103">
        <f t="shared" si="1"/>
        <v>240000</v>
      </c>
      <c r="H52" s="110">
        <f t="shared" si="5"/>
        <v>0</v>
      </c>
      <c r="I52" s="171">
        <f t="shared" si="2"/>
        <v>0</v>
      </c>
      <c r="J52" s="177"/>
      <c r="K52" s="115"/>
      <c r="L52" s="115">
        <f>J52*K52</f>
        <v>0</v>
      </c>
    </row>
    <row r="53" spans="1:12" ht="15.75" customHeight="1" thickBot="1">
      <c r="A53" s="109" t="s">
        <v>170</v>
      </c>
      <c r="B53" s="181"/>
      <c r="C53" s="182"/>
      <c r="D53" s="115">
        <v>0</v>
      </c>
      <c r="E53" s="177"/>
      <c r="F53" s="115"/>
      <c r="G53" s="103">
        <f t="shared" si="1"/>
        <v>0</v>
      </c>
      <c r="H53" s="110">
        <f t="shared" si="5"/>
        <v>0</v>
      </c>
      <c r="I53" s="171">
        <f t="shared" si="2"/>
      </c>
      <c r="J53" s="177"/>
      <c r="K53" s="115"/>
      <c r="L53" s="115">
        <f>J53*K53</f>
        <v>0</v>
      </c>
    </row>
    <row r="54" spans="1:12" ht="15.75" customHeight="1" thickBot="1">
      <c r="A54" s="109" t="s">
        <v>171</v>
      </c>
      <c r="B54" s="181"/>
      <c r="C54" s="182"/>
      <c r="D54" s="115">
        <v>0</v>
      </c>
      <c r="E54" s="177"/>
      <c r="F54" s="115"/>
      <c r="G54" s="103">
        <f t="shared" si="1"/>
        <v>0</v>
      </c>
      <c r="H54" s="110">
        <f t="shared" si="5"/>
        <v>0</v>
      </c>
      <c r="I54" s="171">
        <f t="shared" si="2"/>
      </c>
      <c r="J54" s="177"/>
      <c r="K54" s="115"/>
      <c r="L54" s="115">
        <f>J54*K54</f>
        <v>0</v>
      </c>
    </row>
    <row r="55" spans="1:12" ht="15.75" customHeight="1" thickBot="1">
      <c r="A55" s="109" t="s">
        <v>172</v>
      </c>
      <c r="B55" s="181"/>
      <c r="C55" s="182"/>
      <c r="D55" s="115">
        <v>0</v>
      </c>
      <c r="E55" s="177"/>
      <c r="F55" s="115"/>
      <c r="G55" s="103">
        <f t="shared" si="1"/>
        <v>0</v>
      </c>
      <c r="H55" s="110">
        <f t="shared" si="5"/>
        <v>0</v>
      </c>
      <c r="I55" s="171">
        <f t="shared" si="2"/>
      </c>
      <c r="J55" s="177"/>
      <c r="K55" s="115"/>
      <c r="L55" s="115">
        <f>J55*K55</f>
        <v>0</v>
      </c>
    </row>
    <row r="56" spans="1:12" ht="15.75" customHeight="1" thickBot="1">
      <c r="A56" s="116" t="s">
        <v>173</v>
      </c>
      <c r="B56" s="178"/>
      <c r="C56" s="179"/>
      <c r="D56" s="117">
        <f>D57+D58</f>
        <v>0</v>
      </c>
      <c r="E56" s="117"/>
      <c r="F56" s="117"/>
      <c r="G56" s="103">
        <f t="shared" si="1"/>
        <v>0</v>
      </c>
      <c r="H56" s="117">
        <f t="shared" si="5"/>
        <v>0</v>
      </c>
      <c r="I56" s="117">
        <f t="shared" si="2"/>
      </c>
      <c r="J56" s="117"/>
      <c r="K56" s="117"/>
      <c r="L56" s="117">
        <f>SUM(L57:L58)</f>
        <v>0</v>
      </c>
    </row>
    <row r="57" spans="1:12" ht="15.75" customHeight="1" thickBot="1">
      <c r="A57" s="109" t="s">
        <v>174</v>
      </c>
      <c r="B57" s="181"/>
      <c r="C57" s="182"/>
      <c r="D57" s="115">
        <v>0</v>
      </c>
      <c r="E57" s="177"/>
      <c r="F57" s="115"/>
      <c r="G57" s="103">
        <f t="shared" si="1"/>
        <v>0</v>
      </c>
      <c r="H57" s="110">
        <f t="shared" si="5"/>
        <v>0</v>
      </c>
      <c r="I57" s="172">
        <f t="shared" si="2"/>
      </c>
      <c r="J57" s="177"/>
      <c r="K57" s="115"/>
      <c r="L57" s="115">
        <f>J57*K57</f>
        <v>0</v>
      </c>
    </row>
    <row r="58" spans="1:12" ht="15.75" customHeight="1" thickBot="1">
      <c r="A58" s="109" t="s">
        <v>175</v>
      </c>
      <c r="B58" s="181"/>
      <c r="C58" s="182"/>
      <c r="D58" s="115">
        <v>0</v>
      </c>
      <c r="E58" s="177"/>
      <c r="F58" s="115"/>
      <c r="G58" s="103">
        <f t="shared" si="1"/>
        <v>0</v>
      </c>
      <c r="H58" s="110">
        <f t="shared" si="5"/>
        <v>0</v>
      </c>
      <c r="I58" s="171">
        <f t="shared" si="2"/>
      </c>
      <c r="J58" s="177"/>
      <c r="K58" s="115"/>
      <c r="L58" s="115">
        <f>J58*K58</f>
        <v>0</v>
      </c>
    </row>
    <row r="59" spans="1:12" ht="15.75" customHeight="1" thickBot="1">
      <c r="A59" s="116" t="s">
        <v>176</v>
      </c>
      <c r="B59" s="178"/>
      <c r="C59" s="179"/>
      <c r="D59" s="117">
        <v>0</v>
      </c>
      <c r="E59" s="180"/>
      <c r="F59" s="117"/>
      <c r="G59" s="103">
        <f t="shared" si="1"/>
        <v>0</v>
      </c>
      <c r="H59" s="117">
        <f t="shared" si="5"/>
        <v>0</v>
      </c>
      <c r="I59" s="117">
        <f t="shared" si="2"/>
      </c>
      <c r="J59" s="180"/>
      <c r="K59" s="117"/>
      <c r="L59" s="117">
        <f>L60+L61+L62</f>
        <v>0</v>
      </c>
    </row>
    <row r="60" spans="1:12" ht="15.75" customHeight="1" thickBot="1">
      <c r="A60" s="109" t="s">
        <v>177</v>
      </c>
      <c r="B60" s="181"/>
      <c r="C60" s="182"/>
      <c r="D60" s="115">
        <v>0</v>
      </c>
      <c r="E60" s="177"/>
      <c r="F60" s="115"/>
      <c r="G60" s="103">
        <f t="shared" si="1"/>
        <v>0</v>
      </c>
      <c r="H60" s="110">
        <f t="shared" si="5"/>
        <v>0</v>
      </c>
      <c r="I60" s="172">
        <f t="shared" si="2"/>
      </c>
      <c r="J60" s="177"/>
      <c r="K60" s="115"/>
      <c r="L60" s="115">
        <f>J60*K60</f>
        <v>0</v>
      </c>
    </row>
    <row r="61" spans="1:12" ht="15.75" customHeight="1" thickBot="1">
      <c r="A61" s="109" t="s">
        <v>178</v>
      </c>
      <c r="B61" s="181"/>
      <c r="C61" s="182"/>
      <c r="D61" s="115">
        <v>0</v>
      </c>
      <c r="E61" s="177"/>
      <c r="F61" s="115"/>
      <c r="G61" s="103">
        <f t="shared" si="1"/>
        <v>0</v>
      </c>
      <c r="H61" s="110">
        <f t="shared" si="5"/>
        <v>0</v>
      </c>
      <c r="I61" s="171">
        <f t="shared" si="2"/>
      </c>
      <c r="J61" s="177"/>
      <c r="K61" s="115"/>
      <c r="L61" s="115">
        <f>J61*K61</f>
        <v>0</v>
      </c>
    </row>
    <row r="62" spans="1:12" ht="15.75" customHeight="1" thickBot="1">
      <c r="A62" s="109" t="s">
        <v>179</v>
      </c>
      <c r="B62" s="181"/>
      <c r="C62" s="182"/>
      <c r="D62" s="115">
        <v>0</v>
      </c>
      <c r="E62" s="177"/>
      <c r="F62" s="115"/>
      <c r="G62" s="103">
        <f t="shared" si="1"/>
        <v>0</v>
      </c>
      <c r="H62" s="110">
        <f t="shared" si="5"/>
        <v>0</v>
      </c>
      <c r="I62" s="171">
        <f t="shared" si="2"/>
      </c>
      <c r="J62" s="177"/>
      <c r="K62" s="115"/>
      <c r="L62" s="115">
        <f>J62*K62</f>
        <v>0</v>
      </c>
    </row>
    <row r="63" spans="1:12" ht="15.75" customHeight="1" thickBot="1">
      <c r="A63" s="116" t="s">
        <v>180</v>
      </c>
      <c r="B63" s="178"/>
      <c r="C63" s="179"/>
      <c r="D63" s="117">
        <f>D64+D65</f>
        <v>0</v>
      </c>
      <c r="E63" s="180"/>
      <c r="F63" s="117"/>
      <c r="G63" s="103">
        <f t="shared" si="1"/>
        <v>0</v>
      </c>
      <c r="H63" s="117">
        <f t="shared" si="5"/>
        <v>0</v>
      </c>
      <c r="I63" s="117">
        <f t="shared" si="2"/>
      </c>
      <c r="J63" s="180"/>
      <c r="K63" s="117"/>
      <c r="L63" s="117">
        <f>SUM(L64:L65)</f>
        <v>0</v>
      </c>
    </row>
    <row r="64" spans="1:12" ht="15.75" customHeight="1" thickBot="1">
      <c r="A64" s="121" t="s">
        <v>181</v>
      </c>
      <c r="B64" s="183"/>
      <c r="C64" s="184"/>
      <c r="D64" s="115">
        <v>0</v>
      </c>
      <c r="E64" s="177"/>
      <c r="F64" s="115"/>
      <c r="G64" s="103">
        <f t="shared" si="1"/>
        <v>0</v>
      </c>
      <c r="H64" s="110">
        <f t="shared" si="5"/>
        <v>0</v>
      </c>
      <c r="I64" s="172">
        <f t="shared" si="2"/>
      </c>
      <c r="J64" s="177"/>
      <c r="K64" s="115"/>
      <c r="L64" s="115">
        <f>J64*K64</f>
        <v>0</v>
      </c>
    </row>
    <row r="65" spans="1:12" ht="15.75" customHeight="1" thickBot="1">
      <c r="A65" s="109" t="s">
        <v>182</v>
      </c>
      <c r="B65" s="181"/>
      <c r="C65" s="182"/>
      <c r="D65" s="115">
        <v>0</v>
      </c>
      <c r="E65" s="177"/>
      <c r="F65" s="115"/>
      <c r="G65" s="103">
        <f t="shared" si="1"/>
        <v>0</v>
      </c>
      <c r="H65" s="110">
        <f t="shared" si="5"/>
        <v>0</v>
      </c>
      <c r="I65" s="171">
        <f t="shared" si="2"/>
      </c>
      <c r="J65" s="177"/>
      <c r="K65" s="115"/>
      <c r="L65" s="115">
        <f>J65*K65</f>
        <v>0</v>
      </c>
    </row>
    <row r="66" spans="1:12" ht="15.75" customHeight="1" thickBot="1">
      <c r="A66" s="116" t="s">
        <v>218</v>
      </c>
      <c r="B66" s="178"/>
      <c r="C66" s="179"/>
      <c r="D66" s="122">
        <f>D13+D29+D35+D50+D56+D59+D63</f>
        <v>3596000</v>
      </c>
      <c r="E66" s="185"/>
      <c r="F66" s="122"/>
      <c r="G66" s="103">
        <f t="shared" si="1"/>
        <v>3596000</v>
      </c>
      <c r="H66" s="122">
        <f t="shared" si="5"/>
        <v>0</v>
      </c>
      <c r="I66" s="186"/>
      <c r="J66" s="185"/>
      <c r="K66" s="122"/>
      <c r="L66" s="122"/>
    </row>
    <row r="67" spans="1:12" ht="15.75" customHeight="1" thickBot="1">
      <c r="A67" s="121" t="s">
        <v>184</v>
      </c>
      <c r="B67" s="187"/>
      <c r="C67" s="188"/>
      <c r="D67" s="124">
        <f>D66-(D58+D47)</f>
        <v>2756000</v>
      </c>
      <c r="E67" s="185"/>
      <c r="F67" s="124"/>
      <c r="G67" s="103">
        <f t="shared" si="1"/>
        <v>2756000</v>
      </c>
      <c r="H67" s="189">
        <f t="shared" si="5"/>
        <v>0</v>
      </c>
      <c r="I67" s="190"/>
      <c r="J67" s="185"/>
      <c r="K67" s="124"/>
      <c r="L67" s="124"/>
    </row>
    <row r="68" spans="1:12" ht="15.75" customHeight="1" thickBot="1">
      <c r="A68" s="116" t="s">
        <v>219</v>
      </c>
      <c r="B68" s="178"/>
      <c r="C68" s="179"/>
      <c r="D68" s="122">
        <f>D69</f>
        <v>496080</v>
      </c>
      <c r="E68" s="191"/>
      <c r="F68" s="192"/>
      <c r="G68" s="103">
        <f t="shared" si="1"/>
        <v>496080</v>
      </c>
      <c r="H68" s="124">
        <f>-D68+G68</f>
        <v>0</v>
      </c>
      <c r="I68" s="186"/>
      <c r="J68" s="191"/>
      <c r="K68" s="192"/>
      <c r="L68" s="122"/>
    </row>
    <row r="69" spans="1:12" ht="15.75" customHeight="1">
      <c r="A69" s="126" t="s">
        <v>220</v>
      </c>
      <c r="B69" s="187"/>
      <c r="C69" s="188"/>
      <c r="D69" s="127">
        <f>SUM(D67*0.18)</f>
        <v>496080</v>
      </c>
      <c r="E69" s="193"/>
      <c r="F69" s="194"/>
      <c r="G69" s="103">
        <f t="shared" si="1"/>
        <v>496080</v>
      </c>
      <c r="H69" s="124"/>
      <c r="I69" s="190"/>
      <c r="J69" s="195"/>
      <c r="K69" s="196"/>
      <c r="L69" s="127"/>
    </row>
    <row r="70" spans="1:12" ht="15.75" customHeight="1">
      <c r="A70" s="116" t="s">
        <v>187</v>
      </c>
      <c r="B70" s="178"/>
      <c r="C70" s="179"/>
      <c r="D70" s="122">
        <f>D68+D66</f>
        <v>4092080</v>
      </c>
      <c r="E70" s="185"/>
      <c r="F70" s="122"/>
      <c r="G70" s="122">
        <f>G68+G66</f>
        <v>4092080</v>
      </c>
      <c r="H70" s="122"/>
      <c r="I70" s="186"/>
      <c r="J70" s="185"/>
      <c r="K70" s="122"/>
      <c r="L70" s="122"/>
    </row>
    <row r="71" spans="1:12" ht="15.75" customHeight="1">
      <c r="A71" s="126" t="s">
        <v>188</v>
      </c>
      <c r="B71" s="187"/>
      <c r="C71" s="188"/>
      <c r="D71" s="124">
        <f>D58+D48+D39</f>
        <v>790000</v>
      </c>
      <c r="E71" s="185"/>
      <c r="F71" s="124"/>
      <c r="G71" s="124">
        <f>G58+G48+G39</f>
        <v>790000</v>
      </c>
      <c r="H71" s="124"/>
      <c r="I71" s="190"/>
      <c r="J71" s="185"/>
      <c r="K71" s="124"/>
      <c r="L71" s="124"/>
    </row>
    <row r="72" spans="1:12" ht="15.75" customHeight="1">
      <c r="A72" s="126" t="s">
        <v>189</v>
      </c>
      <c r="B72" s="187"/>
      <c r="C72" s="188"/>
      <c r="D72" s="124">
        <f>D70-D71</f>
        <v>3302080</v>
      </c>
      <c r="E72" s="185"/>
      <c r="F72" s="124"/>
      <c r="G72" s="124">
        <f>G70-G71</f>
        <v>3302080</v>
      </c>
      <c r="H72" s="124"/>
      <c r="I72" s="190"/>
      <c r="J72" s="185"/>
      <c r="K72" s="124"/>
      <c r="L72" s="124"/>
    </row>
    <row r="73" spans="1:12" ht="15.75" customHeight="1">
      <c r="A73" s="116" t="s">
        <v>190</v>
      </c>
      <c r="B73" s="178"/>
      <c r="C73" s="179"/>
      <c r="D73" s="122">
        <f>SUM(D74:D75)</f>
        <v>0</v>
      </c>
      <c r="E73" s="191"/>
      <c r="F73" s="192"/>
      <c r="G73" s="122">
        <f>SUM(G74:G75)</f>
        <v>0</v>
      </c>
      <c r="H73" s="122"/>
      <c r="I73" s="186"/>
      <c r="J73" s="191"/>
      <c r="K73" s="192"/>
      <c r="L73" s="122"/>
    </row>
    <row r="74" spans="1:12" ht="15.75" customHeight="1">
      <c r="A74" s="126" t="s">
        <v>192</v>
      </c>
      <c r="B74" s="178"/>
      <c r="C74" s="179"/>
      <c r="D74" s="196"/>
      <c r="E74" s="191"/>
      <c r="F74" s="192"/>
      <c r="G74" s="127"/>
      <c r="H74" s="122"/>
      <c r="I74" s="186"/>
      <c r="J74" s="191"/>
      <c r="K74" s="192"/>
      <c r="L74" s="122"/>
    </row>
    <row r="75" spans="1:12" ht="15.75" customHeight="1">
      <c r="A75" s="126" t="s">
        <v>193</v>
      </c>
      <c r="B75" s="178"/>
      <c r="C75" s="179"/>
      <c r="D75" s="196"/>
      <c r="E75" s="191"/>
      <c r="F75" s="192"/>
      <c r="G75" s="127"/>
      <c r="H75" s="122"/>
      <c r="I75" s="186"/>
      <c r="J75" s="191"/>
      <c r="K75" s="192"/>
      <c r="L75" s="122"/>
    </row>
    <row r="76" spans="1:12" ht="15.75" customHeight="1">
      <c r="A76" s="179" t="s">
        <v>194</v>
      </c>
      <c r="B76" s="178"/>
      <c r="C76" s="179"/>
      <c r="D76" s="122">
        <f>D70+D73</f>
        <v>4092080</v>
      </c>
      <c r="E76" s="191"/>
      <c r="F76" s="192"/>
      <c r="G76" s="122">
        <f>G73+G70</f>
        <v>4092080</v>
      </c>
      <c r="H76" s="122"/>
      <c r="I76" s="186"/>
      <c r="J76" s="191"/>
      <c r="K76" s="192"/>
      <c r="L76" s="122"/>
    </row>
    <row r="77" spans="1:12" ht="15.75" customHeight="1">
      <c r="A77" s="126" t="s">
        <v>221</v>
      </c>
      <c r="B77" s="187"/>
      <c r="C77" s="188"/>
      <c r="D77" s="124">
        <f>D71+D74</f>
        <v>790000</v>
      </c>
      <c r="E77" s="124"/>
      <c r="F77" s="124"/>
      <c r="G77" s="124">
        <f>G71+G74</f>
        <v>790000</v>
      </c>
      <c r="H77" s="124"/>
      <c r="I77" s="190"/>
      <c r="J77" s="124"/>
      <c r="K77" s="124"/>
      <c r="L77" s="124"/>
    </row>
    <row r="78" spans="1:12" ht="15.75" customHeight="1">
      <c r="A78" s="126" t="s">
        <v>222</v>
      </c>
      <c r="B78" s="187"/>
      <c r="C78" s="188"/>
      <c r="D78" s="124">
        <f>D72+D75</f>
        <v>3302080</v>
      </c>
      <c r="E78" s="185"/>
      <c r="F78" s="124"/>
      <c r="G78" s="124">
        <f>G72+G75</f>
        <v>3302080</v>
      </c>
      <c r="H78" s="124"/>
      <c r="I78" s="190"/>
      <c r="J78" s="185"/>
      <c r="K78" s="124"/>
      <c r="L78" s="124"/>
    </row>
    <row r="79" spans="1:12" ht="15.75" customHeight="1">
      <c r="A79" s="179" t="s">
        <v>197</v>
      </c>
      <c r="B79" s="178"/>
      <c r="C79" s="179"/>
      <c r="D79" s="122">
        <f>SUM(D80:D81)</f>
        <v>0</v>
      </c>
      <c r="E79" s="191"/>
      <c r="F79" s="192"/>
      <c r="G79" s="122">
        <f>SUM(G80:G81)</f>
        <v>0</v>
      </c>
      <c r="H79" s="122"/>
      <c r="I79" s="186"/>
      <c r="J79" s="191"/>
      <c r="K79" s="192"/>
      <c r="L79" s="122"/>
    </row>
    <row r="80" spans="1:12" ht="15.75" customHeight="1">
      <c r="A80" s="126" t="s">
        <v>198</v>
      </c>
      <c r="B80" s="187"/>
      <c r="C80" s="188"/>
      <c r="D80" s="196"/>
      <c r="E80" s="193"/>
      <c r="F80" s="194"/>
      <c r="G80" s="127"/>
      <c r="H80" s="124"/>
      <c r="I80" s="190"/>
      <c r="J80" s="193"/>
      <c r="K80" s="194"/>
      <c r="L80" s="194"/>
    </row>
    <row r="81" spans="1:12" ht="15.75" customHeight="1">
      <c r="A81" s="126" t="s">
        <v>199</v>
      </c>
      <c r="B81" s="187"/>
      <c r="C81" s="188"/>
      <c r="D81" s="196"/>
      <c r="E81" s="193"/>
      <c r="F81" s="194"/>
      <c r="G81" s="127"/>
      <c r="H81" s="194"/>
      <c r="I81" s="194"/>
      <c r="J81" s="194"/>
      <c r="K81" s="194"/>
      <c r="L81" s="194"/>
    </row>
    <row r="82" spans="1:12" ht="15.75" customHeight="1">
      <c r="A82" s="116" t="s">
        <v>200</v>
      </c>
      <c r="B82" s="178"/>
      <c r="C82" s="179"/>
      <c r="D82" s="179"/>
      <c r="E82" s="191"/>
      <c r="F82" s="192"/>
      <c r="H82" s="122"/>
      <c r="I82" s="186"/>
      <c r="J82" s="191"/>
      <c r="K82" s="192"/>
      <c r="L82" s="122"/>
    </row>
    <row r="83" spans="1:12" ht="15.75" customHeight="1">
      <c r="A83" s="197" t="s">
        <v>201</v>
      </c>
      <c r="B83" s="198"/>
      <c r="C83" s="199"/>
      <c r="D83" s="200">
        <f>D58+D47</f>
        <v>840000</v>
      </c>
      <c r="E83" s="201"/>
      <c r="F83" s="200"/>
      <c r="G83" s="200">
        <f>G58+G47</f>
        <v>840000</v>
      </c>
      <c r="H83" s="202"/>
      <c r="I83" s="202"/>
      <c r="J83" s="201"/>
      <c r="K83" s="200"/>
      <c r="L83" s="200">
        <f>L58+L47</f>
        <v>0</v>
      </c>
    </row>
    <row r="84" ht="15.75" customHeight="1"/>
    <row r="85" spans="2:12" s="27" customFormat="1" ht="15.75" customHeight="1">
      <c r="B85" s="142"/>
      <c r="C85" s="142"/>
      <c r="D85" s="142"/>
      <c r="E85" s="142"/>
      <c r="F85" s="142"/>
      <c r="G85" s="203"/>
      <c r="H85" s="203"/>
      <c r="I85" s="203"/>
      <c r="J85" s="142"/>
      <c r="K85" s="142"/>
      <c r="L85" s="203"/>
    </row>
    <row r="86" spans="1:12" s="27" customFormat="1" ht="27" customHeight="1">
      <c r="A86" s="145" t="s">
        <v>16</v>
      </c>
      <c r="B86" s="518"/>
      <c r="C86" s="518"/>
      <c r="E86" s="519" t="s">
        <v>17</v>
      </c>
      <c r="F86" s="519"/>
      <c r="G86" s="520"/>
      <c r="H86" s="520"/>
      <c r="I86" s="203"/>
      <c r="J86" s="519" t="s">
        <v>17</v>
      </c>
      <c r="K86" s="519"/>
      <c r="L86" s="204"/>
    </row>
    <row r="87" spans="1:12" s="27" customFormat="1" ht="15.75" customHeight="1">
      <c r="A87" s="142"/>
      <c r="B87" s="142"/>
      <c r="C87" s="142"/>
      <c r="D87" s="142"/>
      <c r="E87" s="142"/>
      <c r="F87" s="142"/>
      <c r="G87" s="203"/>
      <c r="H87" s="203"/>
      <c r="I87" s="203"/>
      <c r="J87" s="142"/>
      <c r="K87" s="142"/>
      <c r="L87" s="203"/>
    </row>
    <row r="88" spans="1:12" s="27" customFormat="1" ht="15.75" customHeight="1">
      <c r="A88" s="152" t="s">
        <v>223</v>
      </c>
      <c r="B88" s="142"/>
      <c r="C88" s="142"/>
      <c r="D88" s="142"/>
      <c r="E88" s="142"/>
      <c r="F88" s="142"/>
      <c r="G88" s="203"/>
      <c r="H88" s="203"/>
      <c r="I88" s="203"/>
      <c r="J88" s="142"/>
      <c r="K88" s="142"/>
      <c r="L88" s="203"/>
    </row>
    <row r="89" spans="1:12" s="27" customFormat="1" ht="15.75" customHeight="1">
      <c r="A89" s="152" t="s">
        <v>205</v>
      </c>
      <c r="B89" s="142"/>
      <c r="C89" s="142"/>
      <c r="D89" s="142"/>
      <c r="E89" s="142"/>
      <c r="F89" s="142"/>
      <c r="G89" s="203"/>
      <c r="H89" s="203"/>
      <c r="I89" s="203"/>
      <c r="J89" s="142"/>
      <c r="K89" s="142"/>
      <c r="L89" s="203"/>
    </row>
    <row r="90" spans="1:3" s="27" customFormat="1" ht="15.75" customHeight="1">
      <c r="A90" s="26" t="s">
        <v>19</v>
      </c>
      <c r="B90" s="142"/>
      <c r="C90" s="142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2" ht="15.75" customHeight="1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</row>
    <row r="99" spans="1:12" ht="15.75" customHeight="1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</row>
    <row r="100" spans="1:12" ht="15.7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</row>
    <row r="101" spans="1:12" ht="15.75" customHeight="1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</row>
    <row r="102" spans="1:12" ht="15.75" customHeight="1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</row>
    <row r="103" spans="1:12" ht="15.75" customHeight="1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</row>
    <row r="104" spans="1:12" ht="15.75" customHeight="1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</row>
  </sheetData>
  <sheetProtection/>
  <mergeCells count="16">
    <mergeCell ref="A1:L1"/>
    <mergeCell ref="A3:L3"/>
    <mergeCell ref="A4:L4"/>
    <mergeCell ref="B5:L5"/>
    <mergeCell ref="B6:L6"/>
    <mergeCell ref="B7:L7"/>
    <mergeCell ref="B86:C86"/>
    <mergeCell ref="E86:F86"/>
    <mergeCell ref="G86:H86"/>
    <mergeCell ref="J86:K86"/>
    <mergeCell ref="B8:L8"/>
    <mergeCell ref="A10:L10"/>
    <mergeCell ref="A11:A12"/>
    <mergeCell ref="B11:D11"/>
    <mergeCell ref="E11:I11"/>
    <mergeCell ref="J11:L11"/>
  </mergeCells>
  <printOptions/>
  <pageMargins left="0.7000000000000001" right="0.7000000000000001" top="0.7875" bottom="0.7875" header="0.5118055555555556" footer="0.5118055555555556"/>
  <pageSetup fitToHeight="0" fitToWidth="1" horizontalDpi="300" verticalDpi="300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view="pageBreakPreview" zoomScale="90" zoomScaleSheetLayoutView="90" zoomScalePageLayoutView="0" workbookViewId="0" topLeftCell="A1">
      <selection activeCell="B5" sqref="B5:L5"/>
    </sheetView>
  </sheetViews>
  <sheetFormatPr defaultColWidth="10.140625" defaultRowHeight="12.75" customHeight="1"/>
  <cols>
    <col min="1" max="1" width="41.57421875" style="1" customWidth="1"/>
    <col min="2" max="2" width="31.421875" style="1" customWidth="1"/>
    <col min="3" max="3" width="38.7109375" style="1" customWidth="1"/>
    <col min="4" max="4" width="32.57421875" style="1" customWidth="1"/>
    <col min="5" max="5" width="56.421875" style="1" customWidth="1"/>
    <col min="6" max="16384" width="10.140625" style="1" customWidth="1"/>
  </cols>
  <sheetData>
    <row r="1" spans="1:5" ht="15.75" customHeight="1">
      <c r="A1" s="530"/>
      <c r="B1" s="530"/>
      <c r="C1" s="530"/>
      <c r="D1" s="530"/>
      <c r="E1" s="530"/>
    </row>
    <row r="2" ht="105" customHeight="1">
      <c r="A2" s="205" t="s">
        <v>224</v>
      </c>
    </row>
    <row r="3" spans="1:5" ht="15.75" customHeight="1">
      <c r="A3" s="206"/>
      <c r="B3" s="206"/>
      <c r="C3" s="206"/>
      <c r="D3" s="206"/>
      <c r="E3" s="206"/>
    </row>
    <row r="4" spans="1:5" ht="18" customHeight="1" thickBot="1">
      <c r="A4" s="531" t="s">
        <v>225</v>
      </c>
      <c r="B4" s="531"/>
      <c r="C4" s="531"/>
      <c r="D4" s="531"/>
      <c r="E4" s="531"/>
    </row>
    <row r="5" spans="1:12" ht="15.75" customHeight="1" thickBot="1">
      <c r="A5" s="207" t="s">
        <v>1</v>
      </c>
      <c r="B5" s="521" t="s">
        <v>24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15.75" customHeight="1" thickBot="1">
      <c r="A6" s="207" t="s">
        <v>2</v>
      </c>
      <c r="B6" s="521" t="s">
        <v>23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.75" customHeight="1" thickBot="1">
      <c r="A7" s="207" t="s">
        <v>25</v>
      </c>
      <c r="B7" s="521" t="s">
        <v>26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</row>
    <row r="8" spans="1:12" ht="15.75" customHeight="1" thickBot="1">
      <c r="A8" s="207" t="s">
        <v>4</v>
      </c>
      <c r="B8" s="521" t="s">
        <v>27</v>
      </c>
      <c r="C8" s="521"/>
      <c r="D8" s="521"/>
      <c r="E8" s="521"/>
      <c r="F8" s="521"/>
      <c r="G8" s="521"/>
      <c r="H8" s="521"/>
      <c r="I8" s="521"/>
      <c r="J8" s="521"/>
      <c r="K8" s="521"/>
      <c r="L8" s="521"/>
    </row>
    <row r="9" spans="1:5" ht="15.75" customHeight="1" thickBot="1">
      <c r="A9" s="208"/>
      <c r="B9" s="209"/>
      <c r="C9" s="209"/>
      <c r="D9" s="209"/>
      <c r="E9" s="209"/>
    </row>
    <row r="10" spans="1:5" ht="15.75" customHeight="1">
      <c r="A10" s="528" t="s">
        <v>226</v>
      </c>
      <c r="B10" s="528" t="s">
        <v>227</v>
      </c>
      <c r="C10" s="528" t="s">
        <v>228</v>
      </c>
      <c r="D10" s="528" t="s">
        <v>229</v>
      </c>
      <c r="E10" s="529" t="s">
        <v>230</v>
      </c>
    </row>
    <row r="11" spans="1:5" ht="15.75" customHeight="1">
      <c r="A11" s="528"/>
      <c r="B11" s="528"/>
      <c r="C11" s="528"/>
      <c r="D11" s="528"/>
      <c r="E11" s="529"/>
    </row>
    <row r="12" spans="1:5" ht="30" customHeight="1" thickBot="1">
      <c r="A12" s="210" t="s">
        <v>411</v>
      </c>
      <c r="B12" s="211" t="s">
        <v>412</v>
      </c>
      <c r="C12" s="211" t="s">
        <v>413</v>
      </c>
      <c r="D12" s="211" t="s">
        <v>414</v>
      </c>
      <c r="E12" s="212"/>
    </row>
    <row r="13" spans="1:5" ht="30" customHeight="1" thickBot="1">
      <c r="A13" s="450" t="s">
        <v>416</v>
      </c>
      <c r="B13" s="214" t="s">
        <v>415</v>
      </c>
      <c r="C13" s="214" t="s">
        <v>417</v>
      </c>
      <c r="D13" s="211" t="s">
        <v>414</v>
      </c>
      <c r="E13" s="215"/>
    </row>
    <row r="14" spans="1:5" ht="30" customHeight="1" thickBot="1">
      <c r="A14" s="450" t="s">
        <v>418</v>
      </c>
      <c r="B14" s="214" t="s">
        <v>419</v>
      </c>
      <c r="C14" s="214" t="s">
        <v>420</v>
      </c>
      <c r="D14" s="211" t="s">
        <v>414</v>
      </c>
      <c r="E14" s="215"/>
    </row>
    <row r="15" spans="1:5" ht="30" customHeight="1" thickBot="1">
      <c r="A15" s="213" t="s">
        <v>421</v>
      </c>
      <c r="B15" s="214" t="s">
        <v>422</v>
      </c>
      <c r="C15" s="214" t="s">
        <v>423</v>
      </c>
      <c r="D15" s="449" t="s">
        <v>427</v>
      </c>
      <c r="E15" s="215"/>
    </row>
    <row r="16" spans="1:5" ht="30" customHeight="1">
      <c r="A16" s="213" t="s">
        <v>424</v>
      </c>
      <c r="B16" s="214" t="s">
        <v>425</v>
      </c>
      <c r="C16" s="214" t="s">
        <v>426</v>
      </c>
      <c r="D16" s="211" t="s">
        <v>414</v>
      </c>
      <c r="E16" s="215"/>
    </row>
    <row r="17" spans="1:5" ht="30" customHeight="1" thickBot="1">
      <c r="A17" s="216"/>
      <c r="B17" s="217"/>
      <c r="C17" s="217"/>
      <c r="D17" s="217"/>
      <c r="E17" s="218"/>
    </row>
    <row r="18" ht="15.75" customHeight="1"/>
    <row r="19" ht="15.75" customHeight="1"/>
    <row r="20" ht="15.75" customHeight="1">
      <c r="A20" s="25" t="s">
        <v>231</v>
      </c>
    </row>
    <row r="21" spans="1:5" ht="15.75" customHeight="1">
      <c r="A21" s="219"/>
      <c r="B21" s="219"/>
      <c r="C21" s="219"/>
      <c r="D21" s="220"/>
      <c r="E21" s="220"/>
    </row>
    <row r="22" spans="1:4" ht="15.75" customHeight="1">
      <c r="A22" s="532"/>
      <c r="B22" s="532"/>
      <c r="C22" s="532"/>
      <c r="D22" s="221"/>
    </row>
    <row r="23" spans="1:5" ht="27" customHeight="1">
      <c r="A23" s="222" t="s">
        <v>16</v>
      </c>
      <c r="B23" s="223"/>
      <c r="D23" s="222" t="s">
        <v>232</v>
      </c>
      <c r="E23" s="224"/>
    </row>
    <row r="24" ht="15.75" customHeight="1"/>
    <row r="25" ht="15.75" customHeight="1">
      <c r="A25" s="26" t="s">
        <v>19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10:B11"/>
    <mergeCell ref="C10:C11"/>
    <mergeCell ref="D10:D11"/>
    <mergeCell ref="E10:E11"/>
    <mergeCell ref="A1:E1"/>
    <mergeCell ref="A4:E4"/>
    <mergeCell ref="A22:C22"/>
    <mergeCell ref="B5:L5"/>
    <mergeCell ref="B6:L6"/>
    <mergeCell ref="B7:L7"/>
    <mergeCell ref="B8:L8"/>
    <mergeCell ref="A10:A11"/>
  </mergeCells>
  <printOptions/>
  <pageMargins left="0.7875" right="0.7875" top="0.9840277777777778" bottom="0.9840277777777778" header="0.5118055555555556" footer="0.5118055555555556"/>
  <pageSetup fitToHeight="0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view="pageBreakPreview" zoomScaleSheetLayoutView="100" zoomScalePageLayoutView="0" workbookViewId="0" topLeftCell="A1">
      <selection activeCell="J21" sqref="J21"/>
    </sheetView>
  </sheetViews>
  <sheetFormatPr defaultColWidth="10.140625" defaultRowHeight="12.75" customHeight="1"/>
  <cols>
    <col min="1" max="2" width="9.00390625" style="225" customWidth="1"/>
    <col min="3" max="3" width="17.28125" style="225" customWidth="1"/>
    <col min="4" max="4" width="41.8515625" style="225" customWidth="1"/>
    <col min="5" max="5" width="2.140625" style="225" customWidth="1"/>
    <col min="6" max="6" width="8.7109375" style="225" customWidth="1"/>
    <col min="7" max="7" width="20.8515625" style="225" customWidth="1"/>
    <col min="8" max="8" width="22.8515625" style="225" customWidth="1"/>
    <col min="9" max="9" width="43.00390625" style="225" customWidth="1"/>
    <col min="10" max="10" width="29.421875" style="226" customWidth="1"/>
    <col min="11" max="16384" width="10.140625" style="226" customWidth="1"/>
  </cols>
  <sheetData>
    <row r="1" spans="1:9" s="5" customFormat="1" ht="15.75" customHeight="1">
      <c r="A1" s="530"/>
      <c r="B1" s="530"/>
      <c r="C1" s="530"/>
      <c r="D1" s="530"/>
      <c r="E1" s="530"/>
      <c r="F1" s="530"/>
      <c r="G1" s="530"/>
      <c r="H1" s="530"/>
      <c r="I1" s="530"/>
    </row>
    <row r="2" spans="1:9" ht="105" customHeight="1">
      <c r="A2" s="227"/>
      <c r="B2" s="227"/>
      <c r="C2" s="227"/>
      <c r="D2" s="227"/>
      <c r="E2" s="227"/>
      <c r="F2" s="227"/>
      <c r="G2" s="227"/>
      <c r="H2" s="227"/>
      <c r="I2" s="227"/>
    </row>
    <row r="3" ht="15.75" customHeight="1"/>
    <row r="4" spans="1:9" ht="18" customHeight="1">
      <c r="A4" s="565" t="s">
        <v>233</v>
      </c>
      <c r="B4" s="565"/>
      <c r="C4" s="565"/>
      <c r="D4" s="565"/>
      <c r="E4" s="565"/>
      <c r="F4" s="565"/>
      <c r="G4" s="565"/>
      <c r="H4" s="565"/>
      <c r="I4" s="565"/>
    </row>
    <row r="5" spans="1:9" ht="15.75" customHeight="1">
      <c r="A5" s="536" t="s">
        <v>1</v>
      </c>
      <c r="B5" s="536"/>
      <c r="C5" s="536"/>
      <c r="D5" s="536"/>
      <c r="E5" s="566" t="s">
        <v>23</v>
      </c>
      <c r="F5" s="566"/>
      <c r="G5" s="566"/>
      <c r="H5" s="566"/>
      <c r="I5" s="566"/>
    </row>
    <row r="6" spans="1:9" ht="15.75" customHeight="1">
      <c r="A6" s="567" t="s">
        <v>2</v>
      </c>
      <c r="B6" s="567"/>
      <c r="C6" s="567"/>
      <c r="D6" s="567"/>
      <c r="E6" s="566" t="s">
        <v>24</v>
      </c>
      <c r="F6" s="566"/>
      <c r="G6" s="566"/>
      <c r="H6" s="566"/>
      <c r="I6" s="566"/>
    </row>
    <row r="7" spans="1:9" ht="15.75" customHeight="1">
      <c r="A7" s="536" t="s">
        <v>25</v>
      </c>
      <c r="B7" s="536"/>
      <c r="C7" s="536"/>
      <c r="D7" s="536"/>
      <c r="E7" s="561" t="s">
        <v>26</v>
      </c>
      <c r="F7" s="561"/>
      <c r="G7" s="561"/>
      <c r="H7" s="561"/>
      <c r="I7" s="561"/>
    </row>
    <row r="8" spans="1:9" ht="15.75" customHeight="1">
      <c r="A8" s="562" t="s">
        <v>4</v>
      </c>
      <c r="B8" s="562"/>
      <c r="C8" s="562"/>
      <c r="D8" s="562"/>
      <c r="E8" s="563" t="s">
        <v>27</v>
      </c>
      <c r="F8" s="563"/>
      <c r="G8" s="563"/>
      <c r="H8" s="563"/>
      <c r="I8" s="563"/>
    </row>
    <row r="9" spans="3:9" ht="15.75" customHeight="1">
      <c r="C9" s="228"/>
      <c r="D9" s="225" t="s">
        <v>234</v>
      </c>
      <c r="E9" s="563"/>
      <c r="F9" s="563"/>
      <c r="G9" s="563"/>
      <c r="H9" s="563"/>
      <c r="I9" s="563"/>
    </row>
    <row r="10" spans="1:9" ht="15.75" customHeight="1">
      <c r="A10" s="536" t="s">
        <v>235</v>
      </c>
      <c r="B10" s="536"/>
      <c r="C10" s="536"/>
      <c r="D10" s="4" t="s">
        <v>236</v>
      </c>
      <c r="E10" s="229"/>
      <c r="F10" s="564" t="s">
        <v>237</v>
      </c>
      <c r="G10" s="564"/>
      <c r="H10" s="564"/>
      <c r="I10" s="230" t="s">
        <v>238</v>
      </c>
    </row>
    <row r="11" spans="1:9" ht="15.75" customHeight="1">
      <c r="A11" s="536" t="s">
        <v>239</v>
      </c>
      <c r="B11" s="536"/>
      <c r="C11" s="536"/>
      <c r="D11" s="4" t="s">
        <v>240</v>
      </c>
      <c r="E11" s="229"/>
      <c r="F11" s="557" t="s">
        <v>241</v>
      </c>
      <c r="G11" s="557"/>
      <c r="H11" s="557"/>
      <c r="I11" s="231">
        <v>0.25</v>
      </c>
    </row>
    <row r="12" spans="1:9" ht="15.75" customHeight="1">
      <c r="A12" s="536" t="s">
        <v>242</v>
      </c>
      <c r="B12" s="536"/>
      <c r="C12" s="536"/>
      <c r="D12" s="4" t="s">
        <v>243</v>
      </c>
      <c r="E12" s="229"/>
      <c r="F12" s="558" t="s">
        <v>244</v>
      </c>
      <c r="G12" s="558"/>
      <c r="H12" s="558"/>
      <c r="I12" s="232"/>
    </row>
    <row r="13" spans="1:9" ht="15.75" customHeight="1">
      <c r="A13" s="233"/>
      <c r="B13" s="233"/>
      <c r="C13" s="233"/>
      <c r="D13" s="233"/>
      <c r="E13" s="233"/>
      <c r="F13" s="559" t="s">
        <v>245</v>
      </c>
      <c r="G13" s="559"/>
      <c r="H13" s="559"/>
      <c r="I13" s="234"/>
    </row>
    <row r="14" spans="1:9" ht="15.75" customHeight="1">
      <c r="A14" s="233"/>
      <c r="B14" s="233"/>
      <c r="C14" s="233"/>
      <c r="D14" s="233"/>
      <c r="E14" s="226"/>
      <c r="F14" s="226"/>
      <c r="G14" s="226"/>
      <c r="H14" s="226"/>
      <c r="I14" s="226"/>
    </row>
    <row r="15" spans="1:9" ht="15.75" customHeight="1">
      <c r="A15" s="560" t="s">
        <v>246</v>
      </c>
      <c r="B15" s="560"/>
      <c r="C15" s="560"/>
      <c r="D15" s="560"/>
      <c r="E15" s="560"/>
      <c r="F15" s="560"/>
      <c r="G15" s="560"/>
      <c r="H15" s="560"/>
      <c r="I15" s="560"/>
    </row>
    <row r="16" spans="1:9" ht="30.75" customHeight="1">
      <c r="A16" s="235" t="s">
        <v>247</v>
      </c>
      <c r="B16" s="236" t="s">
        <v>248</v>
      </c>
      <c r="C16" s="235" t="s">
        <v>249</v>
      </c>
      <c r="D16" s="556" t="s">
        <v>250</v>
      </c>
      <c r="E16" s="556"/>
      <c r="F16" s="556"/>
      <c r="G16" s="556"/>
      <c r="H16" s="556"/>
      <c r="I16" s="556"/>
    </row>
    <row r="17" spans="1:9" ht="18" customHeight="1">
      <c r="A17" s="237" t="s">
        <v>45</v>
      </c>
      <c r="B17" s="238" t="s">
        <v>251</v>
      </c>
      <c r="C17" s="239">
        <v>2</v>
      </c>
      <c r="D17" s="550" t="s">
        <v>252</v>
      </c>
      <c r="E17" s="550"/>
      <c r="F17" s="550"/>
      <c r="G17" s="550"/>
      <c r="H17" s="550"/>
      <c r="I17" s="550"/>
    </row>
    <row r="18" spans="1:9" ht="18" customHeight="1">
      <c r="A18" s="240" t="s">
        <v>253</v>
      </c>
      <c r="B18" s="241" t="s">
        <v>254</v>
      </c>
      <c r="C18" s="242">
        <v>2</v>
      </c>
      <c r="D18" s="550" t="s">
        <v>252</v>
      </c>
      <c r="E18" s="550"/>
      <c r="F18" s="550"/>
      <c r="G18" s="550"/>
      <c r="H18" s="550"/>
      <c r="I18" s="550"/>
    </row>
    <row r="19" spans="1:9" ht="18" customHeight="1">
      <c r="A19" s="240" t="s">
        <v>255</v>
      </c>
      <c r="B19" s="241" t="s">
        <v>256</v>
      </c>
      <c r="C19" s="242">
        <v>2</v>
      </c>
      <c r="D19" s="550" t="s">
        <v>252</v>
      </c>
      <c r="E19" s="550"/>
      <c r="F19" s="550"/>
      <c r="G19" s="550"/>
      <c r="H19" s="550"/>
      <c r="I19" s="550"/>
    </row>
    <row r="20" spans="1:9" ht="18" customHeight="1">
      <c r="A20" s="240" t="s">
        <v>257</v>
      </c>
      <c r="B20" s="241" t="s">
        <v>258</v>
      </c>
      <c r="C20" s="242">
        <v>2</v>
      </c>
      <c r="D20" s="550" t="s">
        <v>252</v>
      </c>
      <c r="E20" s="550"/>
      <c r="F20" s="550"/>
      <c r="G20" s="550"/>
      <c r="H20" s="550"/>
      <c r="I20" s="550"/>
    </row>
    <row r="21" spans="1:9" ht="18" customHeight="1">
      <c r="A21" s="240" t="s">
        <v>259</v>
      </c>
      <c r="B21" s="241" t="s">
        <v>260</v>
      </c>
      <c r="C21" s="242">
        <v>2</v>
      </c>
      <c r="D21" s="551" t="s">
        <v>252</v>
      </c>
      <c r="E21" s="551"/>
      <c r="F21" s="551"/>
      <c r="G21" s="551"/>
      <c r="H21" s="551"/>
      <c r="I21" s="551"/>
    </row>
    <row r="22" spans="1:9" ht="18" customHeight="1">
      <c r="A22" s="240" t="s">
        <v>261</v>
      </c>
      <c r="B22" s="241" t="s">
        <v>262</v>
      </c>
      <c r="C22" s="242"/>
      <c r="D22" s="555"/>
      <c r="E22" s="555"/>
      <c r="F22" s="555"/>
      <c r="G22" s="555"/>
      <c r="H22" s="555"/>
      <c r="I22" s="555"/>
    </row>
    <row r="23" spans="1:9" ht="18" customHeight="1">
      <c r="A23" s="240" t="s">
        <v>263</v>
      </c>
      <c r="B23" s="241" t="s">
        <v>264</v>
      </c>
      <c r="C23" s="242"/>
      <c r="D23" s="555"/>
      <c r="E23" s="555"/>
      <c r="F23" s="555"/>
      <c r="G23" s="555"/>
      <c r="H23" s="555"/>
      <c r="I23" s="555"/>
    </row>
    <row r="24" spans="1:9" ht="18" customHeight="1">
      <c r="A24" s="240" t="s">
        <v>265</v>
      </c>
      <c r="B24" s="238" t="s">
        <v>251</v>
      </c>
      <c r="C24" s="242">
        <v>2</v>
      </c>
      <c r="D24" s="550" t="s">
        <v>252</v>
      </c>
      <c r="E24" s="550"/>
      <c r="F24" s="550"/>
      <c r="G24" s="550"/>
      <c r="H24" s="550"/>
      <c r="I24" s="550"/>
    </row>
    <row r="25" spans="1:9" ht="18" customHeight="1">
      <c r="A25" s="240" t="s">
        <v>266</v>
      </c>
      <c r="B25" s="241" t="s">
        <v>254</v>
      </c>
      <c r="C25" s="242">
        <v>2</v>
      </c>
      <c r="D25" s="550" t="s">
        <v>252</v>
      </c>
      <c r="E25" s="550"/>
      <c r="F25" s="550"/>
      <c r="G25" s="550"/>
      <c r="H25" s="550"/>
      <c r="I25" s="550"/>
    </row>
    <row r="26" spans="1:9" ht="18" customHeight="1">
      <c r="A26" s="240" t="s">
        <v>267</v>
      </c>
      <c r="B26" s="241" t="s">
        <v>256</v>
      </c>
      <c r="C26" s="242">
        <v>2</v>
      </c>
      <c r="D26" s="550" t="s">
        <v>252</v>
      </c>
      <c r="E26" s="550"/>
      <c r="F26" s="550"/>
      <c r="G26" s="550"/>
      <c r="H26" s="550"/>
      <c r="I26" s="550"/>
    </row>
    <row r="27" spans="1:9" ht="18" customHeight="1">
      <c r="A27" s="240" t="s">
        <v>268</v>
      </c>
      <c r="B27" s="241" t="s">
        <v>258</v>
      </c>
      <c r="C27" s="242">
        <v>2</v>
      </c>
      <c r="D27" s="550" t="s">
        <v>252</v>
      </c>
      <c r="E27" s="550"/>
      <c r="F27" s="550"/>
      <c r="G27" s="550"/>
      <c r="H27" s="550"/>
      <c r="I27" s="550"/>
    </row>
    <row r="28" spans="1:9" ht="18" customHeight="1">
      <c r="A28" s="240" t="s">
        <v>269</v>
      </c>
      <c r="B28" s="241" t="s">
        <v>260</v>
      </c>
      <c r="C28" s="242">
        <v>2</v>
      </c>
      <c r="D28" s="551" t="s">
        <v>252</v>
      </c>
      <c r="E28" s="551"/>
      <c r="F28" s="551"/>
      <c r="G28" s="551"/>
      <c r="H28" s="551"/>
      <c r="I28" s="551"/>
    </row>
    <row r="29" spans="1:9" ht="18" customHeight="1">
      <c r="A29" s="240" t="s">
        <v>270</v>
      </c>
      <c r="B29" s="241" t="s">
        <v>262</v>
      </c>
      <c r="C29" s="242"/>
      <c r="D29" s="555"/>
      <c r="E29" s="555"/>
      <c r="F29" s="555"/>
      <c r="G29" s="555"/>
      <c r="H29" s="555"/>
      <c r="I29" s="555"/>
    </row>
    <row r="30" spans="1:9" ht="18" customHeight="1">
      <c r="A30" s="240" t="s">
        <v>271</v>
      </c>
      <c r="B30" s="241" t="s">
        <v>264</v>
      </c>
      <c r="C30" s="242"/>
      <c r="D30" s="555"/>
      <c r="E30" s="555"/>
      <c r="F30" s="555"/>
      <c r="G30" s="555"/>
      <c r="H30" s="555"/>
      <c r="I30" s="555"/>
    </row>
    <row r="31" spans="1:9" ht="18" customHeight="1">
      <c r="A31" s="240" t="s">
        <v>272</v>
      </c>
      <c r="B31" s="238" t="s">
        <v>251</v>
      </c>
      <c r="C31" s="242">
        <v>2</v>
      </c>
      <c r="D31" s="550" t="s">
        <v>252</v>
      </c>
      <c r="E31" s="550"/>
      <c r="F31" s="550"/>
      <c r="G31" s="550"/>
      <c r="H31" s="550"/>
      <c r="I31" s="550"/>
    </row>
    <row r="32" spans="1:9" ht="18" customHeight="1">
      <c r="A32" s="240" t="s">
        <v>273</v>
      </c>
      <c r="B32" s="241" t="s">
        <v>254</v>
      </c>
      <c r="C32" s="242">
        <v>2</v>
      </c>
      <c r="D32" s="550" t="s">
        <v>252</v>
      </c>
      <c r="E32" s="550"/>
      <c r="F32" s="550"/>
      <c r="G32" s="550"/>
      <c r="H32" s="550"/>
      <c r="I32" s="550"/>
    </row>
    <row r="33" spans="1:9" ht="18" customHeight="1">
      <c r="A33" s="240" t="s">
        <v>274</v>
      </c>
      <c r="B33" s="241" t="s">
        <v>256</v>
      </c>
      <c r="C33" s="242">
        <v>2</v>
      </c>
      <c r="D33" s="550" t="s">
        <v>252</v>
      </c>
      <c r="E33" s="550"/>
      <c r="F33" s="550"/>
      <c r="G33" s="550"/>
      <c r="H33" s="550"/>
      <c r="I33" s="550"/>
    </row>
    <row r="34" spans="1:9" ht="18" customHeight="1">
      <c r="A34" s="240" t="s">
        <v>275</v>
      </c>
      <c r="B34" s="241" t="s">
        <v>258</v>
      </c>
      <c r="C34" s="242">
        <v>2</v>
      </c>
      <c r="D34" s="550" t="s">
        <v>252</v>
      </c>
      <c r="E34" s="550"/>
      <c r="F34" s="550"/>
      <c r="G34" s="550"/>
      <c r="H34" s="550"/>
      <c r="I34" s="550"/>
    </row>
    <row r="35" spans="1:9" ht="18" customHeight="1">
      <c r="A35" s="240" t="s">
        <v>276</v>
      </c>
      <c r="B35" s="241" t="s">
        <v>260</v>
      </c>
      <c r="C35" s="242">
        <v>2</v>
      </c>
      <c r="D35" s="551" t="s">
        <v>252</v>
      </c>
      <c r="E35" s="551"/>
      <c r="F35" s="551"/>
      <c r="G35" s="551"/>
      <c r="H35" s="551"/>
      <c r="I35" s="551"/>
    </row>
    <row r="36" spans="1:9" ht="18" customHeight="1">
      <c r="A36" s="240" t="s">
        <v>277</v>
      </c>
      <c r="B36" s="241" t="s">
        <v>262</v>
      </c>
      <c r="C36" s="242"/>
      <c r="D36" s="555"/>
      <c r="E36" s="555"/>
      <c r="F36" s="555"/>
      <c r="G36" s="555"/>
      <c r="H36" s="555"/>
      <c r="I36" s="555"/>
    </row>
    <row r="37" spans="1:9" ht="18" customHeight="1">
      <c r="A37" s="240" t="s">
        <v>278</v>
      </c>
      <c r="B37" s="241" t="s">
        <v>264</v>
      </c>
      <c r="C37" s="242"/>
      <c r="D37" s="555"/>
      <c r="E37" s="555"/>
      <c r="F37" s="555"/>
      <c r="G37" s="555"/>
      <c r="H37" s="555"/>
      <c r="I37" s="555"/>
    </row>
    <row r="38" spans="1:9" ht="18" customHeight="1">
      <c r="A38" s="240" t="s">
        <v>279</v>
      </c>
      <c r="B38" s="238" t="s">
        <v>251</v>
      </c>
      <c r="C38" s="242">
        <v>2</v>
      </c>
      <c r="D38" s="550" t="s">
        <v>252</v>
      </c>
      <c r="E38" s="550"/>
      <c r="F38" s="550"/>
      <c r="G38" s="550"/>
      <c r="H38" s="550"/>
      <c r="I38" s="550"/>
    </row>
    <row r="39" spans="1:9" ht="18" customHeight="1">
      <c r="A39" s="240" t="s">
        <v>280</v>
      </c>
      <c r="B39" s="241" t="s">
        <v>254</v>
      </c>
      <c r="C39" s="242">
        <v>2</v>
      </c>
      <c r="D39" s="550" t="s">
        <v>252</v>
      </c>
      <c r="E39" s="550"/>
      <c r="F39" s="550"/>
      <c r="G39" s="550"/>
      <c r="H39" s="550"/>
      <c r="I39" s="550"/>
    </row>
    <row r="40" spans="1:9" ht="18" customHeight="1">
      <c r="A40" s="240" t="s">
        <v>281</v>
      </c>
      <c r="B40" s="241" t="s">
        <v>256</v>
      </c>
      <c r="C40" s="242">
        <v>2</v>
      </c>
      <c r="D40" s="550" t="s">
        <v>252</v>
      </c>
      <c r="E40" s="550"/>
      <c r="F40" s="550"/>
      <c r="G40" s="550"/>
      <c r="H40" s="550"/>
      <c r="I40" s="550"/>
    </row>
    <row r="41" spans="1:9" ht="18" customHeight="1">
      <c r="A41" s="240" t="s">
        <v>282</v>
      </c>
      <c r="B41" s="241" t="s">
        <v>258</v>
      </c>
      <c r="C41" s="242">
        <v>2</v>
      </c>
      <c r="D41" s="550" t="s">
        <v>252</v>
      </c>
      <c r="E41" s="550"/>
      <c r="F41" s="550"/>
      <c r="G41" s="550"/>
      <c r="H41" s="550"/>
      <c r="I41" s="550"/>
    </row>
    <row r="42" spans="1:9" ht="18" customHeight="1">
      <c r="A42" s="240" t="s">
        <v>283</v>
      </c>
      <c r="B42" s="241" t="s">
        <v>260</v>
      </c>
      <c r="C42" s="242">
        <v>2</v>
      </c>
      <c r="D42" s="551" t="s">
        <v>252</v>
      </c>
      <c r="E42" s="551"/>
      <c r="F42" s="551"/>
      <c r="G42" s="551"/>
      <c r="H42" s="551"/>
      <c r="I42" s="551"/>
    </row>
    <row r="43" spans="1:9" ht="18" customHeight="1">
      <c r="A43" s="240" t="s">
        <v>284</v>
      </c>
      <c r="B43" s="241" t="s">
        <v>262</v>
      </c>
      <c r="C43" s="243"/>
      <c r="D43" s="555"/>
      <c r="E43" s="555"/>
      <c r="F43" s="555"/>
      <c r="G43" s="555"/>
      <c r="H43" s="555"/>
      <c r="I43" s="555"/>
    </row>
    <row r="44" spans="1:9" ht="18" customHeight="1">
      <c r="A44" s="240" t="s">
        <v>285</v>
      </c>
      <c r="B44" s="241" t="s">
        <v>264</v>
      </c>
      <c r="C44" s="243"/>
      <c r="D44" s="555"/>
      <c r="E44" s="555"/>
      <c r="F44" s="555"/>
      <c r="G44" s="555"/>
      <c r="H44" s="555"/>
      <c r="I44" s="555"/>
    </row>
    <row r="45" spans="1:9" ht="18" customHeight="1">
      <c r="A45" s="240" t="s">
        <v>286</v>
      </c>
      <c r="B45" s="241" t="s">
        <v>251</v>
      </c>
      <c r="C45" s="242">
        <v>2</v>
      </c>
      <c r="D45" s="550" t="s">
        <v>252</v>
      </c>
      <c r="E45" s="550"/>
      <c r="F45" s="550"/>
      <c r="G45" s="550"/>
      <c r="H45" s="550"/>
      <c r="I45" s="550"/>
    </row>
    <row r="46" spans="1:9" ht="18" customHeight="1">
      <c r="A46" s="240" t="s">
        <v>287</v>
      </c>
      <c r="B46" s="241" t="s">
        <v>254</v>
      </c>
      <c r="C46" s="242">
        <v>2</v>
      </c>
      <c r="D46" s="550" t="s">
        <v>252</v>
      </c>
      <c r="E46" s="550"/>
      <c r="F46" s="550"/>
      <c r="G46" s="550"/>
      <c r="H46" s="550"/>
      <c r="I46" s="550"/>
    </row>
    <row r="47" spans="1:9" ht="18" customHeight="1">
      <c r="A47" s="240" t="s">
        <v>288</v>
      </c>
      <c r="B47" s="241" t="s">
        <v>256</v>
      </c>
      <c r="C47" s="242">
        <v>2</v>
      </c>
      <c r="D47" s="551" t="s">
        <v>252</v>
      </c>
      <c r="E47" s="551"/>
      <c r="F47" s="551"/>
      <c r="G47" s="551"/>
      <c r="H47" s="551"/>
      <c r="I47" s="551"/>
    </row>
    <row r="48" spans="1:9" ht="15.75" customHeight="1">
      <c r="A48" s="244" t="s">
        <v>15</v>
      </c>
      <c r="B48" s="245"/>
      <c r="C48" s="552">
        <f>SUM(C17:C31,C32:C47)</f>
        <v>46</v>
      </c>
      <c r="D48" s="552"/>
      <c r="E48" s="552"/>
      <c r="F48" s="552"/>
      <c r="G48" s="552"/>
      <c r="H48" s="553" t="s">
        <v>289</v>
      </c>
      <c r="I48" s="553"/>
    </row>
    <row r="49" spans="1:9" ht="15.75" customHeight="1">
      <c r="A49" s="554"/>
      <c r="B49" s="554"/>
      <c r="C49" s="554"/>
      <c r="D49" s="554"/>
      <c r="E49" s="554"/>
      <c r="F49" s="554"/>
      <c r="G49" s="554"/>
      <c r="H49" s="554"/>
      <c r="I49" s="554"/>
    </row>
    <row r="50" spans="1:9" ht="15.75" customHeight="1">
      <c r="A50" s="536" t="s">
        <v>290</v>
      </c>
      <c r="B50" s="536"/>
      <c r="C50" s="536"/>
      <c r="D50" s="536"/>
      <c r="E50" s="246"/>
      <c r="F50" s="536" t="s">
        <v>291</v>
      </c>
      <c r="G50" s="536"/>
      <c r="H50" s="536"/>
      <c r="I50" s="536"/>
    </row>
    <row r="51" spans="1:9" ht="15.75" customHeight="1">
      <c r="A51" s="544" t="s">
        <v>292</v>
      </c>
      <c r="B51" s="544"/>
      <c r="C51" s="544"/>
      <c r="D51" s="247"/>
      <c r="E51" s="248"/>
      <c r="F51" s="544" t="s">
        <v>293</v>
      </c>
      <c r="G51" s="544"/>
      <c r="H51" s="545"/>
      <c r="I51" s="545"/>
    </row>
    <row r="52" spans="1:9" ht="15.75" customHeight="1">
      <c r="A52" s="249" t="s">
        <v>294</v>
      </c>
      <c r="B52" s="250"/>
      <c r="C52" s="251"/>
      <c r="D52" s="252"/>
      <c r="E52" s="248"/>
      <c r="F52" s="546" t="s">
        <v>294</v>
      </c>
      <c r="G52" s="546"/>
      <c r="H52" s="547"/>
      <c r="I52" s="547"/>
    </row>
    <row r="53" spans="1:9" ht="15.75" customHeight="1">
      <c r="A53" s="548" t="s">
        <v>295</v>
      </c>
      <c r="B53" s="548"/>
      <c r="C53" s="548"/>
      <c r="D53" s="253"/>
      <c r="E53" s="248"/>
      <c r="F53" s="548" t="s">
        <v>296</v>
      </c>
      <c r="G53" s="548"/>
      <c r="H53" s="549"/>
      <c r="I53" s="549"/>
    </row>
    <row r="54" spans="1:9" ht="50.25" customHeight="1">
      <c r="A54" s="539" t="s">
        <v>297</v>
      </c>
      <c r="B54" s="539"/>
      <c r="C54" s="539"/>
      <c r="D54" s="254"/>
      <c r="E54" s="248"/>
      <c r="F54" s="539" t="s">
        <v>298</v>
      </c>
      <c r="G54" s="539"/>
      <c r="H54" s="540"/>
      <c r="I54" s="540"/>
    </row>
    <row r="55" spans="1:9" ht="15.75" customHeight="1">
      <c r="A55" s="541"/>
      <c r="B55" s="541"/>
      <c r="C55" s="541"/>
      <c r="D55" s="541"/>
      <c r="E55" s="541"/>
      <c r="F55" s="541"/>
      <c r="G55" s="541"/>
      <c r="H55" s="541"/>
      <c r="I55" s="541"/>
    </row>
    <row r="56" spans="1:9" ht="15.75" customHeight="1">
      <c r="A56" s="542" t="s">
        <v>299</v>
      </c>
      <c r="B56" s="542"/>
      <c r="C56" s="542"/>
      <c r="D56" s="542"/>
      <c r="E56" s="255"/>
      <c r="F56" s="543">
        <f>SUM(C48,H54,D54)</f>
        <v>46</v>
      </c>
      <c r="G56" s="543"/>
      <c r="H56" s="543"/>
      <c r="I56" s="256" t="s">
        <v>289</v>
      </c>
    </row>
    <row r="57" spans="1:9" ht="15.75" customHeight="1">
      <c r="A57" s="257" t="s">
        <v>300</v>
      </c>
      <c r="B57" s="255"/>
      <c r="C57" s="255"/>
      <c r="D57" s="255"/>
      <c r="E57" s="256"/>
      <c r="F57" s="533"/>
      <c r="G57" s="533"/>
      <c r="H57" s="533"/>
      <c r="I57" s="256" t="s">
        <v>289</v>
      </c>
    </row>
    <row r="58" spans="1:9" s="260" customFormat="1" ht="15.75" customHeight="1">
      <c r="A58" s="258"/>
      <c r="B58" s="258"/>
      <c r="C58" s="258"/>
      <c r="D58" s="258"/>
      <c r="E58" s="258"/>
      <c r="F58" s="259"/>
      <c r="G58" s="259"/>
      <c r="H58" s="259"/>
      <c r="I58" s="258"/>
    </row>
    <row r="59" spans="1:9" s="260" customFormat="1" ht="15.75" customHeight="1">
      <c r="A59" s="534" t="s">
        <v>301</v>
      </c>
      <c r="B59" s="534"/>
      <c r="C59" s="534"/>
      <c r="D59" s="534"/>
      <c r="E59" s="534"/>
      <c r="F59" s="534"/>
      <c r="G59" s="534"/>
      <c r="H59" s="534"/>
      <c r="I59" s="534"/>
    </row>
    <row r="60" spans="1:9" s="260" customFormat="1" ht="15.75" customHeight="1">
      <c r="A60" s="534"/>
      <c r="B60" s="534"/>
      <c r="C60" s="534"/>
      <c r="D60" s="534"/>
      <c r="E60" s="534"/>
      <c r="F60" s="534"/>
      <c r="G60" s="534"/>
      <c r="H60" s="534"/>
      <c r="I60" s="534"/>
    </row>
    <row r="61" spans="1:9" s="260" customFormat="1" ht="15.75" customHeight="1">
      <c r="A61" s="534"/>
      <c r="B61" s="534"/>
      <c r="C61" s="534"/>
      <c r="D61" s="534"/>
      <c r="E61" s="534"/>
      <c r="F61" s="534"/>
      <c r="G61" s="534"/>
      <c r="H61" s="534"/>
      <c r="I61" s="534"/>
    </row>
    <row r="62" spans="1:9" ht="15.75" customHeight="1">
      <c r="A62" s="248"/>
      <c r="B62" s="248"/>
      <c r="C62" s="248"/>
      <c r="D62" s="248"/>
      <c r="E62" s="248"/>
      <c r="F62" s="248"/>
      <c r="G62" s="248"/>
      <c r="H62" s="248"/>
      <c r="I62" s="248"/>
    </row>
    <row r="63" spans="1:9" ht="15.75" customHeight="1">
      <c r="A63" s="536" t="s">
        <v>16</v>
      </c>
      <c r="B63" s="536"/>
      <c r="C63" s="536"/>
      <c r="D63" s="261"/>
      <c r="E63" s="262"/>
      <c r="F63" s="537" t="s">
        <v>16</v>
      </c>
      <c r="G63" s="537"/>
      <c r="H63" s="537"/>
      <c r="I63" s="261"/>
    </row>
    <row r="64" spans="1:9" ht="15.75" customHeight="1">
      <c r="A64" s="263"/>
      <c r="B64" s="263"/>
      <c r="C64" s="263"/>
      <c r="D64" s="264"/>
      <c r="E64" s="248"/>
      <c r="F64" s="538"/>
      <c r="G64" s="538"/>
      <c r="H64" s="538"/>
      <c r="I64" s="264"/>
    </row>
    <row r="65" spans="1:9" ht="27" customHeight="1">
      <c r="A65" s="536" t="s">
        <v>302</v>
      </c>
      <c r="B65" s="536"/>
      <c r="C65" s="536"/>
      <c r="D65" s="265"/>
      <c r="E65" s="248"/>
      <c r="F65" s="536" t="s">
        <v>303</v>
      </c>
      <c r="G65" s="536"/>
      <c r="H65" s="536"/>
      <c r="I65" s="265"/>
    </row>
    <row r="66" ht="15.75" customHeight="1"/>
    <row r="67" spans="1:9" ht="15.75" customHeight="1">
      <c r="A67" s="26" t="s">
        <v>19</v>
      </c>
      <c r="B67" s="26"/>
      <c r="E67" s="226"/>
      <c r="F67" s="226"/>
      <c r="G67" s="226"/>
      <c r="H67" s="226"/>
      <c r="I67" s="226"/>
    </row>
    <row r="70" spans="1:9" ht="12.75" customHeight="1">
      <c r="A70" s="226"/>
      <c r="B70" s="226"/>
      <c r="C70" s="226"/>
      <c r="D70" s="226"/>
      <c r="E70" s="226"/>
      <c r="F70" s="226"/>
      <c r="G70" s="226"/>
      <c r="H70" s="226"/>
      <c r="I70" s="226"/>
    </row>
    <row r="71" spans="1:9" ht="12.75" customHeight="1">
      <c r="A71" s="226"/>
      <c r="B71" s="226"/>
      <c r="C71" s="226"/>
      <c r="D71" s="226"/>
      <c r="E71" s="226"/>
      <c r="F71" s="226"/>
      <c r="G71" s="226"/>
      <c r="H71" s="226"/>
      <c r="I71" s="226"/>
    </row>
    <row r="72" spans="1:9" ht="12.75" customHeight="1">
      <c r="A72" s="226"/>
      <c r="B72" s="226"/>
      <c r="C72" s="226"/>
      <c r="D72" s="226"/>
      <c r="E72" s="226"/>
      <c r="F72" s="226"/>
      <c r="G72" s="226"/>
      <c r="H72" s="226"/>
      <c r="I72" s="226"/>
    </row>
    <row r="73" spans="1:9" ht="12.75" customHeight="1">
      <c r="A73" s="535"/>
      <c r="B73" s="535"/>
      <c r="C73" s="535"/>
      <c r="D73" s="535"/>
      <c r="E73" s="535"/>
      <c r="F73" s="535"/>
      <c r="G73" s="535"/>
      <c r="H73" s="535"/>
      <c r="I73" s="535"/>
    </row>
    <row r="74" spans="1:9" ht="12.75" customHeight="1">
      <c r="A74" s="535"/>
      <c r="B74" s="535"/>
      <c r="C74" s="535"/>
      <c r="D74" s="535"/>
      <c r="E74" s="535"/>
      <c r="F74" s="535"/>
      <c r="G74" s="535"/>
      <c r="H74" s="535"/>
      <c r="I74" s="535"/>
    </row>
    <row r="75" spans="1:9" ht="12.75" customHeight="1">
      <c r="A75" s="535"/>
      <c r="B75" s="535"/>
      <c r="C75" s="535"/>
      <c r="D75" s="535"/>
      <c r="E75" s="535"/>
      <c r="F75" s="535"/>
      <c r="G75" s="535"/>
      <c r="H75" s="535"/>
      <c r="I75" s="535"/>
    </row>
  </sheetData>
  <sheetProtection/>
  <mergeCells count="78">
    <mergeCell ref="A1:I1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E9:I9"/>
    <mergeCell ref="A10:C10"/>
    <mergeCell ref="F10:H10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3:C53"/>
    <mergeCell ref="F53:G53"/>
    <mergeCell ref="H53:I53"/>
    <mergeCell ref="A54:C54"/>
    <mergeCell ref="F54:G54"/>
    <mergeCell ref="H54:I54"/>
    <mergeCell ref="A55:I55"/>
    <mergeCell ref="A56:D56"/>
    <mergeCell ref="F56:H56"/>
    <mergeCell ref="F57:H57"/>
    <mergeCell ref="A59:I61"/>
    <mergeCell ref="A73:I75"/>
    <mergeCell ref="A63:C63"/>
    <mergeCell ref="F63:H63"/>
    <mergeCell ref="F64:H64"/>
    <mergeCell ref="A65:C65"/>
    <mergeCell ref="F65:H65"/>
  </mergeCells>
  <printOptions/>
  <pageMargins left="0.7875" right="0.7875" top="0.9840277777777778" bottom="0.9840277777777778" header="0.5118055555555556" footer="0.5118055555555556"/>
  <pageSetup fitToHeight="0" fitToWidth="1" horizontalDpi="300" verticalDpi="3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view="pageBreakPreview" zoomScaleSheetLayoutView="100" zoomScalePageLayoutView="0" workbookViewId="0" topLeftCell="A4">
      <selection activeCell="K6" sqref="K6"/>
    </sheetView>
  </sheetViews>
  <sheetFormatPr defaultColWidth="10.140625" defaultRowHeight="12.75" customHeight="1"/>
  <cols>
    <col min="1" max="2" width="9.00390625" style="225" customWidth="1"/>
    <col min="3" max="3" width="17.28125" style="225" customWidth="1"/>
    <col min="4" max="4" width="41.8515625" style="225" customWidth="1"/>
    <col min="5" max="5" width="2.140625" style="225" customWidth="1"/>
    <col min="6" max="6" width="8.7109375" style="225" customWidth="1"/>
    <col min="7" max="7" width="20.8515625" style="225" customWidth="1"/>
    <col min="8" max="8" width="22.8515625" style="225" customWidth="1"/>
    <col min="9" max="9" width="43.00390625" style="225" customWidth="1"/>
    <col min="10" max="10" width="29.421875" style="226" customWidth="1"/>
    <col min="11" max="16384" width="10.140625" style="226" customWidth="1"/>
  </cols>
  <sheetData>
    <row r="1" spans="1:9" s="5" customFormat="1" ht="15.75" customHeight="1">
      <c r="A1" s="530"/>
      <c r="B1" s="530"/>
      <c r="C1" s="530"/>
      <c r="D1" s="530"/>
      <c r="E1" s="530"/>
      <c r="F1" s="530"/>
      <c r="G1" s="530"/>
      <c r="H1" s="530"/>
      <c r="I1" s="530"/>
    </row>
    <row r="2" spans="1:9" ht="105" customHeight="1">
      <c r="A2" s="227"/>
      <c r="B2" s="227"/>
      <c r="C2" s="227"/>
      <c r="D2" s="227"/>
      <c r="E2" s="227"/>
      <c r="F2" s="227"/>
      <c r="G2" s="227"/>
      <c r="H2" s="227"/>
      <c r="I2" s="227"/>
    </row>
    <row r="3" ht="15.75" customHeight="1"/>
    <row r="4" spans="1:9" ht="18" customHeight="1">
      <c r="A4" s="565" t="s">
        <v>233</v>
      </c>
      <c r="B4" s="565"/>
      <c r="C4" s="565"/>
      <c r="D4" s="565"/>
      <c r="E4" s="565"/>
      <c r="F4" s="565"/>
      <c r="G4" s="565"/>
      <c r="H4" s="565"/>
      <c r="I4" s="565"/>
    </row>
    <row r="5" spans="1:9" ht="15.75" customHeight="1">
      <c r="A5" s="536" t="s">
        <v>1</v>
      </c>
      <c r="B5" s="536"/>
      <c r="C5" s="536"/>
      <c r="D5" s="536"/>
      <c r="E5" s="566" t="s">
        <v>23</v>
      </c>
      <c r="F5" s="566"/>
      <c r="G5" s="566"/>
      <c r="H5" s="566"/>
      <c r="I5" s="566"/>
    </row>
    <row r="6" spans="1:9" ht="15.75" customHeight="1">
      <c r="A6" s="567" t="s">
        <v>2</v>
      </c>
      <c r="B6" s="567"/>
      <c r="C6" s="567"/>
      <c r="D6" s="567"/>
      <c r="E6" s="566" t="s">
        <v>24</v>
      </c>
      <c r="F6" s="566"/>
      <c r="G6" s="566"/>
      <c r="H6" s="566"/>
      <c r="I6" s="566"/>
    </row>
    <row r="7" spans="1:9" ht="15.75" customHeight="1">
      <c r="A7" s="536" t="s">
        <v>25</v>
      </c>
      <c r="B7" s="536"/>
      <c r="C7" s="536"/>
      <c r="D7" s="536"/>
      <c r="E7" s="561" t="s">
        <v>26</v>
      </c>
      <c r="F7" s="561"/>
      <c r="G7" s="561"/>
      <c r="H7" s="561"/>
      <c r="I7" s="561"/>
    </row>
    <row r="8" spans="1:9" ht="15.75" customHeight="1">
      <c r="A8" s="562" t="s">
        <v>4</v>
      </c>
      <c r="B8" s="562"/>
      <c r="C8" s="562"/>
      <c r="D8" s="562"/>
      <c r="E8" s="563" t="s">
        <v>27</v>
      </c>
      <c r="F8" s="563"/>
      <c r="G8" s="563"/>
      <c r="H8" s="563"/>
      <c r="I8" s="563"/>
    </row>
    <row r="9" spans="3:9" ht="15.75" customHeight="1">
      <c r="C9" s="228"/>
      <c r="D9" s="225" t="s">
        <v>234</v>
      </c>
      <c r="E9" s="563"/>
      <c r="F9" s="563"/>
      <c r="G9" s="563"/>
      <c r="H9" s="563"/>
      <c r="I9" s="563"/>
    </row>
    <row r="10" spans="1:9" ht="15.75" customHeight="1">
      <c r="A10" s="536" t="s">
        <v>235</v>
      </c>
      <c r="B10" s="536"/>
      <c r="C10" s="536"/>
      <c r="D10" s="4" t="s">
        <v>236</v>
      </c>
      <c r="E10" s="229"/>
      <c r="F10" s="564" t="s">
        <v>237</v>
      </c>
      <c r="G10" s="564"/>
      <c r="H10" s="564"/>
      <c r="I10" s="230" t="s">
        <v>238</v>
      </c>
    </row>
    <row r="11" spans="1:9" ht="15.75" customHeight="1">
      <c r="A11" s="536" t="s">
        <v>239</v>
      </c>
      <c r="B11" s="536"/>
      <c r="C11" s="536"/>
      <c r="D11" s="4" t="s">
        <v>304</v>
      </c>
      <c r="E11" s="229"/>
      <c r="F11" s="557" t="s">
        <v>241</v>
      </c>
      <c r="G11" s="557"/>
      <c r="H11" s="557"/>
      <c r="I11" s="231">
        <v>0.25</v>
      </c>
    </row>
    <row r="12" spans="1:9" ht="15.75" customHeight="1">
      <c r="A12" s="536" t="s">
        <v>242</v>
      </c>
      <c r="B12" s="536"/>
      <c r="C12" s="536"/>
      <c r="D12" s="4" t="s">
        <v>243</v>
      </c>
      <c r="E12" s="229"/>
      <c r="F12" s="558" t="s">
        <v>244</v>
      </c>
      <c r="G12" s="558"/>
      <c r="H12" s="558"/>
      <c r="I12" s="232" t="s">
        <v>305</v>
      </c>
    </row>
    <row r="13" spans="1:9" ht="15.75" customHeight="1">
      <c r="A13" s="233"/>
      <c r="B13" s="233"/>
      <c r="C13" s="233"/>
      <c r="D13" s="233"/>
      <c r="E13" s="233"/>
      <c r="F13" s="559" t="s">
        <v>245</v>
      </c>
      <c r="G13" s="559"/>
      <c r="H13" s="559"/>
      <c r="I13" s="234" t="s">
        <v>306</v>
      </c>
    </row>
    <row r="14" spans="1:9" ht="15.75" customHeight="1">
      <c r="A14" s="233"/>
      <c r="B14" s="233"/>
      <c r="C14" s="233"/>
      <c r="D14" s="233"/>
      <c r="E14" s="226"/>
      <c r="F14" s="226"/>
      <c r="G14" s="226"/>
      <c r="H14" s="226"/>
      <c r="I14" s="226"/>
    </row>
    <row r="15" spans="1:9" ht="15.75" customHeight="1">
      <c r="A15" s="560" t="s">
        <v>246</v>
      </c>
      <c r="B15" s="560"/>
      <c r="C15" s="560"/>
      <c r="D15" s="560"/>
      <c r="E15" s="560"/>
      <c r="F15" s="560"/>
      <c r="G15" s="560"/>
      <c r="H15" s="560"/>
      <c r="I15" s="560"/>
    </row>
    <row r="16" spans="1:9" ht="30.75" customHeight="1">
      <c r="A16" s="235" t="s">
        <v>247</v>
      </c>
      <c r="B16" s="236" t="s">
        <v>248</v>
      </c>
      <c r="C16" s="235" t="s">
        <v>249</v>
      </c>
      <c r="D16" s="556" t="s">
        <v>250</v>
      </c>
      <c r="E16" s="556"/>
      <c r="F16" s="556"/>
      <c r="G16" s="556"/>
      <c r="H16" s="556"/>
      <c r="I16" s="556"/>
    </row>
    <row r="17" spans="1:9" ht="18" customHeight="1">
      <c r="A17" s="237" t="s">
        <v>45</v>
      </c>
      <c r="B17" s="238" t="s">
        <v>251</v>
      </c>
      <c r="C17" s="239">
        <v>6</v>
      </c>
      <c r="D17" s="550" t="s">
        <v>307</v>
      </c>
      <c r="E17" s="550"/>
      <c r="F17" s="550"/>
      <c r="G17" s="550"/>
      <c r="H17" s="550"/>
      <c r="I17" s="550"/>
    </row>
    <row r="18" spans="1:9" ht="18" customHeight="1">
      <c r="A18" s="240" t="s">
        <v>253</v>
      </c>
      <c r="B18" s="241" t="s">
        <v>254</v>
      </c>
      <c r="C18" s="242"/>
      <c r="D18" s="550"/>
      <c r="E18" s="550"/>
      <c r="F18" s="550"/>
      <c r="G18" s="550"/>
      <c r="H18" s="550"/>
      <c r="I18" s="550"/>
    </row>
    <row r="19" spans="1:9" ht="18" customHeight="1">
      <c r="A19" s="240" t="s">
        <v>255</v>
      </c>
      <c r="B19" s="241" t="s">
        <v>256</v>
      </c>
      <c r="C19" s="242"/>
      <c r="D19" s="550"/>
      <c r="E19" s="550"/>
      <c r="F19" s="550"/>
      <c r="G19" s="550"/>
      <c r="H19" s="550"/>
      <c r="I19" s="550"/>
    </row>
    <row r="20" spans="1:9" ht="18" customHeight="1">
      <c r="A20" s="240" t="s">
        <v>257</v>
      </c>
      <c r="B20" s="241" t="s">
        <v>258</v>
      </c>
      <c r="C20" s="242">
        <v>4</v>
      </c>
      <c r="D20" s="550" t="s">
        <v>307</v>
      </c>
      <c r="E20" s="550"/>
      <c r="F20" s="550"/>
      <c r="G20" s="550"/>
      <c r="H20" s="550"/>
      <c r="I20" s="550"/>
    </row>
    <row r="21" spans="1:9" ht="18" customHeight="1">
      <c r="A21" s="240" t="s">
        <v>259</v>
      </c>
      <c r="B21" s="241" t="s">
        <v>260</v>
      </c>
      <c r="C21" s="242"/>
      <c r="D21" s="551"/>
      <c r="E21" s="551"/>
      <c r="F21" s="551"/>
      <c r="G21" s="551"/>
      <c r="H21" s="551"/>
      <c r="I21" s="551"/>
    </row>
    <row r="22" spans="1:9" ht="18" customHeight="1">
      <c r="A22" s="240" t="s">
        <v>261</v>
      </c>
      <c r="B22" s="241" t="s">
        <v>262</v>
      </c>
      <c r="C22" s="242"/>
      <c r="D22" s="555"/>
      <c r="E22" s="555"/>
      <c r="F22" s="555"/>
      <c r="G22" s="555"/>
      <c r="H22" s="555"/>
      <c r="I22" s="555"/>
    </row>
    <row r="23" spans="1:9" ht="18" customHeight="1">
      <c r="A23" s="240" t="s">
        <v>263</v>
      </c>
      <c r="B23" s="241" t="s">
        <v>264</v>
      </c>
      <c r="C23" s="242"/>
      <c r="D23" s="555"/>
      <c r="E23" s="555"/>
      <c r="F23" s="555"/>
      <c r="G23" s="555"/>
      <c r="H23" s="555"/>
      <c r="I23" s="555"/>
    </row>
    <row r="24" spans="1:9" ht="18" customHeight="1">
      <c r="A24" s="240" t="s">
        <v>265</v>
      </c>
      <c r="B24" s="238" t="s">
        <v>251</v>
      </c>
      <c r="C24" s="242"/>
      <c r="D24" s="550"/>
      <c r="E24" s="550"/>
      <c r="F24" s="550"/>
      <c r="G24" s="550"/>
      <c r="H24" s="550"/>
      <c r="I24" s="550"/>
    </row>
    <row r="25" spans="1:9" ht="18" customHeight="1">
      <c r="A25" s="240" t="s">
        <v>266</v>
      </c>
      <c r="B25" s="241" t="s">
        <v>254</v>
      </c>
      <c r="C25" s="242">
        <v>8</v>
      </c>
      <c r="D25" s="550" t="s">
        <v>308</v>
      </c>
      <c r="E25" s="550"/>
      <c r="F25" s="550"/>
      <c r="G25" s="550"/>
      <c r="H25" s="550"/>
      <c r="I25" s="550"/>
    </row>
    <row r="26" spans="1:9" ht="18" customHeight="1">
      <c r="A26" s="240" t="s">
        <v>267</v>
      </c>
      <c r="B26" s="241" t="s">
        <v>256</v>
      </c>
      <c r="C26" s="242">
        <v>2</v>
      </c>
      <c r="D26" s="550" t="s">
        <v>308</v>
      </c>
      <c r="E26" s="550"/>
      <c r="F26" s="550"/>
      <c r="G26" s="550"/>
      <c r="H26" s="550"/>
      <c r="I26" s="550"/>
    </row>
    <row r="27" spans="1:9" ht="18" customHeight="1">
      <c r="A27" s="240" t="s">
        <v>268</v>
      </c>
      <c r="B27" s="241" t="s">
        <v>258</v>
      </c>
      <c r="C27" s="242">
        <v>4</v>
      </c>
      <c r="D27" s="550" t="s">
        <v>308</v>
      </c>
      <c r="E27" s="550"/>
      <c r="F27" s="550"/>
      <c r="G27" s="550"/>
      <c r="H27" s="550"/>
      <c r="I27" s="550"/>
    </row>
    <row r="28" spans="1:9" ht="18" customHeight="1">
      <c r="A28" s="240" t="s">
        <v>269</v>
      </c>
      <c r="B28" s="241" t="s">
        <v>260</v>
      </c>
      <c r="C28" s="242"/>
      <c r="D28" s="551"/>
      <c r="E28" s="551"/>
      <c r="F28" s="551"/>
      <c r="G28" s="551"/>
      <c r="H28" s="551"/>
      <c r="I28" s="551"/>
    </row>
    <row r="29" spans="1:9" ht="18" customHeight="1">
      <c r="A29" s="240" t="s">
        <v>270</v>
      </c>
      <c r="B29" s="241" t="s">
        <v>262</v>
      </c>
      <c r="C29" s="242"/>
      <c r="D29" s="555"/>
      <c r="E29" s="555"/>
      <c r="F29" s="555"/>
      <c r="G29" s="555"/>
      <c r="H29" s="555"/>
      <c r="I29" s="555"/>
    </row>
    <row r="30" spans="1:9" ht="18" customHeight="1">
      <c r="A30" s="240" t="s">
        <v>271</v>
      </c>
      <c r="B30" s="241" t="s">
        <v>264</v>
      </c>
      <c r="C30" s="242"/>
      <c r="D30" s="555"/>
      <c r="E30" s="555"/>
      <c r="F30" s="555"/>
      <c r="G30" s="555"/>
      <c r="H30" s="555"/>
      <c r="I30" s="555"/>
    </row>
    <row r="31" spans="1:9" ht="18" customHeight="1">
      <c r="A31" s="240" t="s">
        <v>272</v>
      </c>
      <c r="B31" s="238" t="s">
        <v>251</v>
      </c>
      <c r="C31" s="242"/>
      <c r="D31" s="550"/>
      <c r="E31" s="550"/>
      <c r="F31" s="550"/>
      <c r="G31" s="550"/>
      <c r="H31" s="550"/>
      <c r="I31" s="550"/>
    </row>
    <row r="32" spans="1:9" ht="18" customHeight="1">
      <c r="A32" s="240" t="s">
        <v>273</v>
      </c>
      <c r="B32" s="241" t="s">
        <v>254</v>
      </c>
      <c r="C32" s="242"/>
      <c r="D32" s="551"/>
      <c r="E32" s="551"/>
      <c r="F32" s="551"/>
      <c r="G32" s="551"/>
      <c r="H32" s="551"/>
      <c r="I32" s="551"/>
    </row>
    <row r="33" spans="1:9" ht="18" customHeight="1">
      <c r="A33" s="240" t="s">
        <v>274</v>
      </c>
      <c r="B33" s="241" t="s">
        <v>256</v>
      </c>
      <c r="C33" s="242">
        <v>5</v>
      </c>
      <c r="D33" s="266" t="s">
        <v>309</v>
      </c>
      <c r="E33" s="267"/>
      <c r="F33" s="267"/>
      <c r="G33" s="267"/>
      <c r="H33" s="267"/>
      <c r="I33" s="268"/>
    </row>
    <row r="34" spans="1:9" ht="18" customHeight="1">
      <c r="A34" s="240" t="s">
        <v>275</v>
      </c>
      <c r="B34" s="241" t="s">
        <v>258</v>
      </c>
      <c r="C34" s="242">
        <v>6</v>
      </c>
      <c r="D34" s="269" t="s">
        <v>310</v>
      </c>
      <c r="E34" s="270"/>
      <c r="F34" s="270"/>
      <c r="G34" s="270"/>
      <c r="H34" s="270"/>
      <c r="I34" s="271"/>
    </row>
    <row r="35" spans="1:9" ht="18" customHeight="1">
      <c r="A35" s="240" t="s">
        <v>276</v>
      </c>
      <c r="B35" s="241" t="s">
        <v>260</v>
      </c>
      <c r="C35" s="242">
        <v>6</v>
      </c>
      <c r="D35" s="550" t="s">
        <v>310</v>
      </c>
      <c r="E35" s="550"/>
      <c r="F35" s="550"/>
      <c r="G35" s="550"/>
      <c r="H35" s="550"/>
      <c r="I35" s="550"/>
    </row>
    <row r="36" spans="1:9" ht="18" customHeight="1">
      <c r="A36" s="240" t="s">
        <v>277</v>
      </c>
      <c r="B36" s="241" t="s">
        <v>262</v>
      </c>
      <c r="C36" s="242"/>
      <c r="D36" s="551"/>
      <c r="E36" s="551"/>
      <c r="F36" s="551"/>
      <c r="G36" s="551"/>
      <c r="H36" s="551"/>
      <c r="I36" s="551"/>
    </row>
    <row r="37" spans="1:9" ht="18" customHeight="1">
      <c r="A37" s="240" t="s">
        <v>278</v>
      </c>
      <c r="B37" s="241" t="s">
        <v>264</v>
      </c>
      <c r="C37" s="242"/>
      <c r="D37" s="555"/>
      <c r="E37" s="555"/>
      <c r="F37" s="555"/>
      <c r="G37" s="555"/>
      <c r="H37" s="555"/>
      <c r="I37" s="555"/>
    </row>
    <row r="38" spans="1:9" ht="18" customHeight="1">
      <c r="A38" s="240" t="s">
        <v>279</v>
      </c>
      <c r="B38" s="238" t="s">
        <v>251</v>
      </c>
      <c r="C38" s="242"/>
      <c r="D38" s="550" t="s">
        <v>311</v>
      </c>
      <c r="E38" s="550"/>
      <c r="F38" s="550"/>
      <c r="G38" s="550"/>
      <c r="H38" s="550"/>
      <c r="I38" s="550"/>
    </row>
    <row r="39" spans="1:9" ht="18" customHeight="1">
      <c r="A39" s="240" t="s">
        <v>280</v>
      </c>
      <c r="B39" s="241" t="s">
        <v>254</v>
      </c>
      <c r="C39" s="242"/>
      <c r="D39" s="550" t="s">
        <v>312</v>
      </c>
      <c r="E39" s="550"/>
      <c r="F39" s="550"/>
      <c r="G39" s="550"/>
      <c r="H39" s="550"/>
      <c r="I39" s="550"/>
    </row>
    <row r="40" spans="1:9" ht="18" customHeight="1">
      <c r="A40" s="240" t="s">
        <v>281</v>
      </c>
      <c r="B40" s="241" t="s">
        <v>256</v>
      </c>
      <c r="C40" s="242"/>
      <c r="D40" s="550" t="s">
        <v>312</v>
      </c>
      <c r="E40" s="550"/>
      <c r="F40" s="550"/>
      <c r="G40" s="550"/>
      <c r="H40" s="550"/>
      <c r="I40" s="550"/>
    </row>
    <row r="41" spans="1:9" ht="18" customHeight="1">
      <c r="A41" s="240" t="s">
        <v>282</v>
      </c>
      <c r="B41" s="241" t="s">
        <v>258</v>
      </c>
      <c r="C41" s="242"/>
      <c r="D41" s="550"/>
      <c r="E41" s="550"/>
      <c r="F41" s="550"/>
      <c r="G41" s="550"/>
      <c r="H41" s="550"/>
      <c r="I41" s="550"/>
    </row>
    <row r="42" spans="1:9" ht="18" customHeight="1">
      <c r="A42" s="240" t="s">
        <v>283</v>
      </c>
      <c r="B42" s="241" t="s">
        <v>260</v>
      </c>
      <c r="C42" s="242"/>
      <c r="D42" s="551"/>
      <c r="E42" s="551"/>
      <c r="F42" s="551"/>
      <c r="G42" s="551"/>
      <c r="H42" s="551"/>
      <c r="I42" s="551"/>
    </row>
    <row r="43" spans="1:9" ht="18" customHeight="1">
      <c r="A43" s="240" t="s">
        <v>284</v>
      </c>
      <c r="B43" s="241" t="s">
        <v>262</v>
      </c>
      <c r="C43" s="243"/>
      <c r="D43" s="555"/>
      <c r="E43" s="555"/>
      <c r="F43" s="555"/>
      <c r="G43" s="555"/>
      <c r="H43" s="555"/>
      <c r="I43" s="555"/>
    </row>
    <row r="44" spans="1:9" ht="18" customHeight="1">
      <c r="A44" s="240" t="s">
        <v>285</v>
      </c>
      <c r="B44" s="241" t="s">
        <v>264</v>
      </c>
      <c r="C44" s="243"/>
      <c r="D44" s="555"/>
      <c r="E44" s="555"/>
      <c r="F44" s="555"/>
      <c r="G44" s="555"/>
      <c r="H44" s="555"/>
      <c r="I44" s="555"/>
    </row>
    <row r="45" spans="1:9" ht="18" customHeight="1">
      <c r="A45" s="240" t="s">
        <v>286</v>
      </c>
      <c r="B45" s="241" t="s">
        <v>251</v>
      </c>
      <c r="C45" s="242"/>
      <c r="D45" s="550"/>
      <c r="E45" s="550"/>
      <c r="F45" s="550"/>
      <c r="G45" s="550"/>
      <c r="H45" s="550"/>
      <c r="I45" s="550"/>
    </row>
    <row r="46" spans="1:9" ht="18" customHeight="1">
      <c r="A46" s="240" t="s">
        <v>287</v>
      </c>
      <c r="B46" s="241" t="s">
        <v>254</v>
      </c>
      <c r="C46" s="242"/>
      <c r="D46" s="550"/>
      <c r="E46" s="550"/>
      <c r="F46" s="550"/>
      <c r="G46" s="550"/>
      <c r="H46" s="550"/>
      <c r="I46" s="550"/>
    </row>
    <row r="47" spans="1:9" ht="18" customHeight="1">
      <c r="A47" s="240" t="s">
        <v>288</v>
      </c>
      <c r="B47" s="241" t="s">
        <v>313</v>
      </c>
      <c r="C47" s="242"/>
      <c r="D47" s="551"/>
      <c r="E47" s="551"/>
      <c r="F47" s="551"/>
      <c r="G47" s="551"/>
      <c r="H47" s="551"/>
      <c r="I47" s="551"/>
    </row>
    <row r="48" spans="1:9" ht="15.75" customHeight="1">
      <c r="A48" s="244" t="s">
        <v>15</v>
      </c>
      <c r="B48" s="245"/>
      <c r="C48" s="552">
        <f>SUM(C17:C31,C32:C47)</f>
        <v>41</v>
      </c>
      <c r="D48" s="552"/>
      <c r="E48" s="552"/>
      <c r="F48" s="552"/>
      <c r="G48" s="552"/>
      <c r="H48" s="553" t="s">
        <v>289</v>
      </c>
      <c r="I48" s="553"/>
    </row>
    <row r="49" spans="1:9" ht="15.75" customHeight="1">
      <c r="A49" s="554"/>
      <c r="B49" s="554"/>
      <c r="C49" s="554"/>
      <c r="D49" s="554"/>
      <c r="E49" s="554"/>
      <c r="F49" s="554"/>
      <c r="G49" s="554"/>
      <c r="H49" s="554"/>
      <c r="I49" s="554"/>
    </row>
    <row r="50" spans="1:9" ht="15.75" customHeight="1">
      <c r="A50" s="536" t="s">
        <v>290</v>
      </c>
      <c r="B50" s="536"/>
      <c r="C50" s="536"/>
      <c r="D50" s="536"/>
      <c r="E50" s="246"/>
      <c r="F50" s="536" t="s">
        <v>291</v>
      </c>
      <c r="G50" s="536"/>
      <c r="H50" s="536"/>
      <c r="I50" s="536"/>
    </row>
    <row r="51" spans="1:9" ht="15.75" customHeight="1">
      <c r="A51" s="544" t="s">
        <v>292</v>
      </c>
      <c r="B51" s="544"/>
      <c r="C51" s="544"/>
      <c r="D51" s="247" t="s">
        <v>314</v>
      </c>
      <c r="E51" s="248"/>
      <c r="F51" s="544" t="s">
        <v>293</v>
      </c>
      <c r="G51" s="544"/>
      <c r="H51" s="545" t="s">
        <v>315</v>
      </c>
      <c r="I51" s="545"/>
    </row>
    <row r="52" spans="1:9" ht="15.75" customHeight="1">
      <c r="A52" s="249" t="s">
        <v>294</v>
      </c>
      <c r="B52" s="250"/>
      <c r="C52" s="251"/>
      <c r="D52" s="252">
        <v>1</v>
      </c>
      <c r="E52" s="248"/>
      <c r="F52" s="546" t="s">
        <v>294</v>
      </c>
      <c r="G52" s="546"/>
      <c r="H52" s="547" t="s">
        <v>316</v>
      </c>
      <c r="I52" s="547"/>
    </row>
    <row r="53" spans="1:9" ht="15.75" customHeight="1">
      <c r="A53" s="548" t="s">
        <v>295</v>
      </c>
      <c r="B53" s="548"/>
      <c r="C53" s="548"/>
      <c r="D53" s="253">
        <v>8</v>
      </c>
      <c r="E53" s="248"/>
      <c r="F53" s="548" t="s">
        <v>296</v>
      </c>
      <c r="G53" s="548"/>
      <c r="H53" s="549" t="s">
        <v>317</v>
      </c>
      <c r="I53" s="549"/>
    </row>
    <row r="54" spans="1:9" ht="50.25" customHeight="1">
      <c r="A54" s="539" t="s">
        <v>297</v>
      </c>
      <c r="B54" s="539"/>
      <c r="C54" s="539"/>
      <c r="D54" s="254">
        <v>2</v>
      </c>
      <c r="E54" s="248"/>
      <c r="F54" s="539" t="s">
        <v>298</v>
      </c>
      <c r="G54" s="539"/>
      <c r="H54" s="540">
        <v>4</v>
      </c>
      <c r="I54" s="540"/>
    </row>
    <row r="55" spans="1:9" ht="15.75" customHeight="1">
      <c r="A55" s="541"/>
      <c r="B55" s="541"/>
      <c r="C55" s="541"/>
      <c r="D55" s="541"/>
      <c r="E55" s="541"/>
      <c r="F55" s="541"/>
      <c r="G55" s="541"/>
      <c r="H55" s="541"/>
      <c r="I55" s="541"/>
    </row>
    <row r="56" spans="1:9" ht="15.75" customHeight="1">
      <c r="A56" s="542" t="s">
        <v>299</v>
      </c>
      <c r="B56" s="542"/>
      <c r="C56" s="542"/>
      <c r="D56" s="542"/>
      <c r="E56" s="255"/>
      <c r="F56" s="543">
        <f>SUM(C48,H54,D54)</f>
        <v>47</v>
      </c>
      <c r="G56" s="543"/>
      <c r="H56" s="543"/>
      <c r="I56" s="256" t="s">
        <v>289</v>
      </c>
    </row>
    <row r="57" spans="1:9" ht="15.75" customHeight="1">
      <c r="A57" s="257" t="s">
        <v>300</v>
      </c>
      <c r="B57" s="255"/>
      <c r="C57" s="255"/>
      <c r="D57" s="255"/>
      <c r="E57" s="256"/>
      <c r="F57" s="533">
        <v>46</v>
      </c>
      <c r="G57" s="533"/>
      <c r="H57" s="533"/>
      <c r="I57" s="256" t="s">
        <v>289</v>
      </c>
    </row>
    <row r="58" spans="1:9" s="260" customFormat="1" ht="15.75" customHeight="1">
      <c r="A58" s="258"/>
      <c r="B58" s="258"/>
      <c r="C58" s="258"/>
      <c r="D58" s="258"/>
      <c r="E58" s="258"/>
      <c r="F58" s="259"/>
      <c r="G58" s="259"/>
      <c r="H58" s="259"/>
      <c r="I58" s="258"/>
    </row>
    <row r="59" spans="1:9" s="260" customFormat="1" ht="15.75" customHeight="1">
      <c r="A59" s="534" t="s">
        <v>301</v>
      </c>
      <c r="B59" s="534"/>
      <c r="C59" s="534"/>
      <c r="D59" s="534"/>
      <c r="E59" s="534"/>
      <c r="F59" s="534"/>
      <c r="G59" s="534"/>
      <c r="H59" s="534"/>
      <c r="I59" s="534"/>
    </row>
    <row r="60" spans="1:9" s="260" customFormat="1" ht="15.75" customHeight="1">
      <c r="A60" s="534"/>
      <c r="B60" s="534"/>
      <c r="C60" s="534"/>
      <c r="D60" s="534"/>
      <c r="E60" s="534"/>
      <c r="F60" s="534"/>
      <c r="G60" s="534"/>
      <c r="H60" s="534"/>
      <c r="I60" s="534"/>
    </row>
    <row r="61" spans="1:9" s="260" customFormat="1" ht="15.75" customHeight="1">
      <c r="A61" s="534"/>
      <c r="B61" s="534"/>
      <c r="C61" s="534"/>
      <c r="D61" s="534"/>
      <c r="E61" s="534"/>
      <c r="F61" s="534"/>
      <c r="G61" s="534"/>
      <c r="H61" s="534"/>
      <c r="I61" s="534"/>
    </row>
    <row r="62" spans="1:9" ht="15.75" customHeight="1">
      <c r="A62" s="248"/>
      <c r="B62" s="248"/>
      <c r="C62" s="248"/>
      <c r="D62" s="248"/>
      <c r="E62" s="248"/>
      <c r="F62" s="248"/>
      <c r="G62" s="248"/>
      <c r="H62" s="248"/>
      <c r="I62" s="248"/>
    </row>
    <row r="63" spans="1:9" ht="15.75" customHeight="1">
      <c r="A63" s="536" t="s">
        <v>16</v>
      </c>
      <c r="B63" s="536"/>
      <c r="C63" s="536"/>
      <c r="D63" s="261" t="s">
        <v>318</v>
      </c>
      <c r="E63" s="262"/>
      <c r="F63" s="537" t="s">
        <v>16</v>
      </c>
      <c r="G63" s="537"/>
      <c r="H63" s="537"/>
      <c r="I63" s="261" t="s">
        <v>319</v>
      </c>
    </row>
    <row r="64" spans="1:9" ht="15.75" customHeight="1">
      <c r="A64" s="263"/>
      <c r="B64" s="263"/>
      <c r="C64" s="263"/>
      <c r="D64" s="264"/>
      <c r="E64" s="248"/>
      <c r="F64" s="538"/>
      <c r="G64" s="538"/>
      <c r="H64" s="538"/>
      <c r="I64" s="264"/>
    </row>
    <row r="65" spans="1:9" ht="27" customHeight="1">
      <c r="A65" s="536" t="s">
        <v>302</v>
      </c>
      <c r="B65" s="536"/>
      <c r="C65" s="536"/>
      <c r="D65" s="265"/>
      <c r="E65" s="248"/>
      <c r="F65" s="536" t="s">
        <v>303</v>
      </c>
      <c r="G65" s="536"/>
      <c r="H65" s="536"/>
      <c r="I65" s="265"/>
    </row>
    <row r="66" ht="15.75" customHeight="1"/>
    <row r="67" spans="1:9" ht="15.75" customHeight="1">
      <c r="A67" s="26" t="s">
        <v>19</v>
      </c>
      <c r="B67" s="26"/>
      <c r="E67" s="226"/>
      <c r="F67" s="226"/>
      <c r="G67" s="226"/>
      <c r="H67" s="226"/>
      <c r="I67" s="226"/>
    </row>
    <row r="70" spans="1:9" ht="12.75" customHeight="1">
      <c r="A70" s="226"/>
      <c r="B70" s="226"/>
      <c r="C70" s="226"/>
      <c r="D70" s="226"/>
      <c r="E70" s="226"/>
      <c r="F70" s="226"/>
      <c r="G70" s="226"/>
      <c r="H70" s="226"/>
      <c r="I70" s="226"/>
    </row>
    <row r="71" spans="1:9" ht="12.75" customHeight="1">
      <c r="A71" s="226"/>
      <c r="B71" s="226"/>
      <c r="C71" s="226"/>
      <c r="D71" s="226"/>
      <c r="E71" s="226"/>
      <c r="F71" s="226"/>
      <c r="G71" s="226"/>
      <c r="H71" s="226"/>
      <c r="I71" s="226"/>
    </row>
    <row r="72" spans="1:9" ht="12.75" customHeight="1">
      <c r="A72" s="226"/>
      <c r="B72" s="226"/>
      <c r="C72" s="226"/>
      <c r="D72" s="226"/>
      <c r="E72" s="226"/>
      <c r="F72" s="226"/>
      <c r="G72" s="226"/>
      <c r="H72" s="226"/>
      <c r="I72" s="226"/>
    </row>
    <row r="73" spans="1:9" ht="12.75" customHeight="1">
      <c r="A73" s="535"/>
      <c r="B73" s="535"/>
      <c r="C73" s="535"/>
      <c r="D73" s="535"/>
      <c r="E73" s="535"/>
      <c r="F73" s="535"/>
      <c r="G73" s="535"/>
      <c r="H73" s="535"/>
      <c r="I73" s="535"/>
    </row>
    <row r="74" spans="1:9" ht="12.75" customHeight="1">
      <c r="A74" s="535"/>
      <c r="B74" s="535"/>
      <c r="C74" s="535"/>
      <c r="D74" s="535"/>
      <c r="E74" s="535"/>
      <c r="F74" s="535"/>
      <c r="G74" s="535"/>
      <c r="H74" s="535"/>
      <c r="I74" s="535"/>
    </row>
    <row r="75" spans="1:9" ht="12.75" customHeight="1">
      <c r="A75" s="535"/>
      <c r="B75" s="535"/>
      <c r="C75" s="535"/>
      <c r="D75" s="535"/>
      <c r="E75" s="535"/>
      <c r="F75" s="535"/>
      <c r="G75" s="535"/>
      <c r="H75" s="535"/>
      <c r="I75" s="535"/>
    </row>
  </sheetData>
  <sheetProtection/>
  <mergeCells count="76">
    <mergeCell ref="A1:I1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E9:I9"/>
    <mergeCell ref="A10:C10"/>
    <mergeCell ref="F10:H10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65:H65"/>
    <mergeCell ref="F52:G52"/>
    <mergeCell ref="H52:I52"/>
    <mergeCell ref="A53:C53"/>
    <mergeCell ref="F53:G53"/>
    <mergeCell ref="H53:I53"/>
    <mergeCell ref="A54:C54"/>
    <mergeCell ref="F54:G54"/>
    <mergeCell ref="H54:I54"/>
    <mergeCell ref="A73:I75"/>
    <mergeCell ref="A59:I61"/>
    <mergeCell ref="A63:C63"/>
    <mergeCell ref="F63:H63"/>
    <mergeCell ref="F64:H64"/>
    <mergeCell ref="A55:I55"/>
    <mergeCell ref="A56:D56"/>
    <mergeCell ref="F56:H56"/>
    <mergeCell ref="F57:H57"/>
    <mergeCell ref="A65:C65"/>
  </mergeCells>
  <printOptions/>
  <pageMargins left="0.7000000000000001" right="0.7000000000000001" top="0.7875" bottom="0.7875" header="0.5118055555555556" footer="0.5118055555555556"/>
  <pageSetup fitToHeight="0" fitToWidth="1" horizontalDpi="300" verticalDpi="300" orientation="portrait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view="pageBreakPreview" zoomScale="90" zoomScaleSheetLayoutView="90" zoomScalePageLayoutView="0" workbookViewId="0" topLeftCell="B10">
      <selection activeCell="N14" sqref="N14"/>
    </sheetView>
  </sheetViews>
  <sheetFormatPr defaultColWidth="10.140625" defaultRowHeight="12.75" customHeight="1"/>
  <cols>
    <col min="1" max="1" width="42.00390625" style="226" customWidth="1"/>
    <col min="2" max="2" width="22.140625" style="226" customWidth="1"/>
    <col min="3" max="3" width="19.28125" style="226" customWidth="1"/>
    <col min="4" max="4" width="18.7109375" style="226" customWidth="1"/>
    <col min="5" max="5" width="27.421875" style="226" customWidth="1"/>
    <col min="6" max="6" width="13.57421875" style="226" customWidth="1"/>
    <col min="7" max="7" width="18.28125" style="226" customWidth="1"/>
    <col min="8" max="9" width="19.57421875" style="226" customWidth="1"/>
    <col min="10" max="10" width="18.00390625" style="226" customWidth="1"/>
    <col min="11" max="11" width="18.8515625" style="226" customWidth="1"/>
    <col min="12" max="12" width="14.8515625" style="226" customWidth="1"/>
    <col min="13" max="13" width="22.7109375" style="226" customWidth="1"/>
    <col min="14" max="16384" width="10.140625" style="226" customWidth="1"/>
  </cols>
  <sheetData>
    <row r="1" spans="1:13" ht="15.75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3" ht="105" customHeight="1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1:16" ht="15.75" customHeight="1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5"/>
      <c r="O3" s="575"/>
      <c r="P3" s="575"/>
    </row>
    <row r="4" spans="1:13" ht="18" customHeight="1">
      <c r="A4" s="576" t="s">
        <v>320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</row>
    <row r="5" spans="1:13" ht="15.75" customHeight="1">
      <c r="A5" s="537" t="s">
        <v>1</v>
      </c>
      <c r="B5" s="537"/>
      <c r="C5" s="537"/>
      <c r="D5" s="537"/>
      <c r="E5" s="572"/>
      <c r="F5" s="572"/>
      <c r="G5" s="572"/>
      <c r="H5" s="572"/>
      <c r="I5" s="572"/>
      <c r="J5" s="572"/>
      <c r="K5" s="572"/>
      <c r="L5" s="572"/>
      <c r="M5" s="572"/>
    </row>
    <row r="6" spans="1:13" ht="15.75" customHeight="1">
      <c r="A6" s="537" t="s">
        <v>2</v>
      </c>
      <c r="B6" s="537"/>
      <c r="C6" s="537"/>
      <c r="D6" s="537"/>
      <c r="E6" s="572"/>
      <c r="F6" s="572"/>
      <c r="G6" s="572"/>
      <c r="H6" s="572"/>
      <c r="I6" s="572"/>
      <c r="J6" s="572"/>
      <c r="K6" s="572"/>
      <c r="L6" s="572"/>
      <c r="M6" s="572"/>
    </row>
    <row r="7" spans="1:13" ht="15.75" customHeight="1">
      <c r="A7" s="537" t="s">
        <v>3</v>
      </c>
      <c r="B7" s="537"/>
      <c r="C7" s="537"/>
      <c r="D7" s="537"/>
      <c r="E7" s="572"/>
      <c r="F7" s="572"/>
      <c r="G7" s="572"/>
      <c r="H7" s="572"/>
      <c r="I7" s="572"/>
      <c r="J7" s="572"/>
      <c r="K7" s="572"/>
      <c r="L7" s="572"/>
      <c r="M7" s="572"/>
    </row>
    <row r="8" spans="1:13" ht="15.75" customHeight="1">
      <c r="A8" s="537" t="s">
        <v>4</v>
      </c>
      <c r="B8" s="537"/>
      <c r="C8" s="537"/>
      <c r="D8" s="537"/>
      <c r="E8" s="568"/>
      <c r="F8" s="568"/>
      <c r="G8" s="568"/>
      <c r="H8" s="568"/>
      <c r="I8" s="568"/>
      <c r="J8" s="568"/>
      <c r="K8" s="568"/>
      <c r="L8" s="568"/>
      <c r="M8" s="568"/>
    </row>
    <row r="9" spans="1:13" ht="15.75" customHeight="1">
      <c r="A9" s="537" t="s">
        <v>321</v>
      </c>
      <c r="B9" s="537"/>
      <c r="C9" s="537"/>
      <c r="D9" s="537"/>
      <c r="E9" s="568"/>
      <c r="F9" s="568"/>
      <c r="G9" s="568"/>
      <c r="H9" s="568"/>
      <c r="I9" s="568"/>
      <c r="J9" s="568"/>
      <c r="K9" s="568"/>
      <c r="L9" s="568"/>
      <c r="M9" s="568"/>
    </row>
    <row r="10" spans="1:13" ht="15.75" customHeight="1">
      <c r="A10" s="569"/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</row>
    <row r="11" spans="1:13" ht="76.5" customHeight="1">
      <c r="A11" s="272" t="s">
        <v>235</v>
      </c>
      <c r="B11" s="272" t="s">
        <v>227</v>
      </c>
      <c r="C11" s="273" t="s">
        <v>322</v>
      </c>
      <c r="D11" s="274" t="s">
        <v>237</v>
      </c>
      <c r="E11" s="275" t="s">
        <v>323</v>
      </c>
      <c r="F11" s="272" t="s">
        <v>324</v>
      </c>
      <c r="G11" s="276" t="s">
        <v>325</v>
      </c>
      <c r="H11" s="272" t="s">
        <v>326</v>
      </c>
      <c r="I11" s="273" t="s">
        <v>327</v>
      </c>
      <c r="J11" s="272" t="s">
        <v>328</v>
      </c>
      <c r="K11" s="277" t="s">
        <v>329</v>
      </c>
      <c r="L11" s="272" t="s">
        <v>330</v>
      </c>
      <c r="M11" s="278" t="s">
        <v>331</v>
      </c>
    </row>
    <row r="12" spans="1:13" ht="15.75" customHeight="1" thickBot="1">
      <c r="A12" s="279" t="s">
        <v>332</v>
      </c>
      <c r="B12" s="280" t="s">
        <v>333</v>
      </c>
      <c r="C12" s="281" t="s">
        <v>334</v>
      </c>
      <c r="D12" s="279" t="s">
        <v>238</v>
      </c>
      <c r="E12" s="282">
        <v>10000</v>
      </c>
      <c r="F12" s="283"/>
      <c r="G12" s="284"/>
      <c r="H12" s="285">
        <f>SUM(E12*0.09)</f>
        <v>900</v>
      </c>
      <c r="I12" s="285">
        <f>SUM(E12*0.045)</f>
        <v>450</v>
      </c>
      <c r="J12" s="286"/>
      <c r="K12" s="285"/>
      <c r="L12" s="287"/>
      <c r="M12" s="288">
        <f>E12+H12+I12+L12+J12+K12</f>
        <v>11350</v>
      </c>
    </row>
    <row r="13" spans="1:13" ht="15.75" customHeight="1" thickBot="1">
      <c r="A13" s="451" t="s">
        <v>335</v>
      </c>
      <c r="B13" s="290" t="s">
        <v>240</v>
      </c>
      <c r="C13" s="291" t="s">
        <v>336</v>
      </c>
      <c r="D13" s="289" t="s">
        <v>238</v>
      </c>
      <c r="E13" s="292">
        <v>9000</v>
      </c>
      <c r="F13" s="293"/>
      <c r="G13" s="284"/>
      <c r="H13" s="285">
        <f aca="true" t="shared" si="0" ref="H13:H21">SUM(E13*0.09)</f>
        <v>810</v>
      </c>
      <c r="I13" s="285">
        <f aca="true" t="shared" si="1" ref="I13:I21">SUM(E13*0.045)</f>
        <v>405</v>
      </c>
      <c r="J13" s="286"/>
      <c r="K13" s="294"/>
      <c r="L13" s="295"/>
      <c r="M13" s="288">
        <f aca="true" t="shared" si="2" ref="M13:M34">E13+H13+I13+L13+J13+K13</f>
        <v>10215</v>
      </c>
    </row>
    <row r="14" spans="1:13" ht="15.75" customHeight="1" thickBot="1">
      <c r="A14" s="451" t="s">
        <v>337</v>
      </c>
      <c r="B14" s="290" t="s">
        <v>338</v>
      </c>
      <c r="C14" s="291" t="s">
        <v>339</v>
      </c>
      <c r="D14" s="289" t="s">
        <v>430</v>
      </c>
      <c r="E14" s="292">
        <v>0</v>
      </c>
      <c r="F14" s="293"/>
      <c r="G14" s="284"/>
      <c r="H14" s="285">
        <f t="shared" si="0"/>
        <v>0</v>
      </c>
      <c r="I14" s="285">
        <f t="shared" si="1"/>
        <v>0</v>
      </c>
      <c r="J14" s="286"/>
      <c r="K14" s="294"/>
      <c r="L14" s="295"/>
      <c r="M14" s="288">
        <v>0</v>
      </c>
    </row>
    <row r="15" spans="1:13" ht="15.75" customHeight="1" thickBot="1">
      <c r="A15" s="289" t="s">
        <v>340</v>
      </c>
      <c r="B15" s="290" t="s">
        <v>341</v>
      </c>
      <c r="C15" s="291" t="s">
        <v>342</v>
      </c>
      <c r="D15" s="289" t="s">
        <v>238</v>
      </c>
      <c r="E15" s="292">
        <v>12000</v>
      </c>
      <c r="F15" s="293"/>
      <c r="G15" s="284"/>
      <c r="H15" s="285">
        <f t="shared" si="0"/>
        <v>1080</v>
      </c>
      <c r="I15" s="285">
        <f t="shared" si="1"/>
        <v>540</v>
      </c>
      <c r="J15" s="286"/>
      <c r="K15" s="294"/>
      <c r="L15" s="295"/>
      <c r="M15" s="288">
        <f t="shared" si="2"/>
        <v>13620</v>
      </c>
    </row>
    <row r="16" spans="1:13" ht="15.75" customHeight="1" thickBot="1">
      <c r="A16" s="289" t="s">
        <v>343</v>
      </c>
      <c r="B16" s="290" t="s">
        <v>344</v>
      </c>
      <c r="C16" s="291" t="s">
        <v>345</v>
      </c>
      <c r="D16" s="289" t="s">
        <v>238</v>
      </c>
      <c r="E16" s="292">
        <v>11000</v>
      </c>
      <c r="F16" s="293"/>
      <c r="G16" s="284"/>
      <c r="H16" s="285">
        <f t="shared" si="0"/>
        <v>990</v>
      </c>
      <c r="I16" s="285">
        <f t="shared" si="1"/>
        <v>495</v>
      </c>
      <c r="J16" s="286"/>
      <c r="K16" s="294"/>
      <c r="L16" s="295"/>
      <c r="M16" s="288">
        <f t="shared" si="2"/>
        <v>12485</v>
      </c>
    </row>
    <row r="17" spans="1:13" ht="15.75" customHeight="1" thickBot="1">
      <c r="A17" s="289" t="s">
        <v>346</v>
      </c>
      <c r="B17" s="290" t="s">
        <v>415</v>
      </c>
      <c r="C17" s="291" t="s">
        <v>347</v>
      </c>
      <c r="D17" s="289" t="s">
        <v>238</v>
      </c>
      <c r="E17" s="292">
        <v>18300</v>
      </c>
      <c r="F17" s="293"/>
      <c r="G17" s="284"/>
      <c r="H17" s="285">
        <f t="shared" si="0"/>
        <v>1647</v>
      </c>
      <c r="I17" s="455">
        <f t="shared" si="1"/>
        <v>823.5</v>
      </c>
      <c r="J17" s="286"/>
      <c r="K17" s="294"/>
      <c r="L17" s="295"/>
      <c r="M17" s="288">
        <f t="shared" si="2"/>
        <v>20770.5</v>
      </c>
    </row>
    <row r="18" spans="1:13" ht="15.75" customHeight="1" thickBot="1">
      <c r="A18" s="289" t="s">
        <v>348</v>
      </c>
      <c r="B18" s="290" t="s">
        <v>349</v>
      </c>
      <c r="C18" s="291" t="s">
        <v>428</v>
      </c>
      <c r="D18" s="289" t="s">
        <v>238</v>
      </c>
      <c r="E18" s="452">
        <v>7511</v>
      </c>
      <c r="F18" s="453"/>
      <c r="G18" s="454"/>
      <c r="H18" s="455">
        <f>SUM(E18*0.09)-0.1</f>
        <v>675.89</v>
      </c>
      <c r="I18" s="285">
        <f t="shared" si="1"/>
        <v>337.995</v>
      </c>
      <c r="J18" s="286"/>
      <c r="K18" s="294"/>
      <c r="L18" s="295"/>
      <c r="M18" s="288">
        <f t="shared" si="2"/>
        <v>8524.885</v>
      </c>
    </row>
    <row r="19" spans="1:13" ht="15.75" customHeight="1" thickBot="1">
      <c r="A19" s="289" t="s">
        <v>350</v>
      </c>
      <c r="B19" s="290" t="s">
        <v>240</v>
      </c>
      <c r="C19" s="291" t="s">
        <v>351</v>
      </c>
      <c r="D19" s="289" t="s">
        <v>238</v>
      </c>
      <c r="E19" s="292">
        <v>11000</v>
      </c>
      <c r="F19" s="293"/>
      <c r="G19" s="284"/>
      <c r="H19" s="285">
        <f t="shared" si="0"/>
        <v>990</v>
      </c>
      <c r="I19" s="285">
        <f t="shared" si="1"/>
        <v>495</v>
      </c>
      <c r="J19" s="286"/>
      <c r="K19" s="294"/>
      <c r="L19" s="295"/>
      <c r="M19" s="288">
        <f t="shared" si="2"/>
        <v>12485</v>
      </c>
    </row>
    <row r="20" spans="1:13" ht="15.75" customHeight="1" thickBot="1">
      <c r="A20" s="289" t="s">
        <v>352</v>
      </c>
      <c r="B20" s="290" t="s">
        <v>353</v>
      </c>
      <c r="C20" s="291" t="s">
        <v>429</v>
      </c>
      <c r="D20" s="289" t="s">
        <v>238</v>
      </c>
      <c r="E20" s="292">
        <v>10000</v>
      </c>
      <c r="F20" s="293"/>
      <c r="G20" s="284"/>
      <c r="H20" s="285">
        <f t="shared" si="0"/>
        <v>900</v>
      </c>
      <c r="I20" s="285">
        <f t="shared" si="1"/>
        <v>450</v>
      </c>
      <c r="J20" s="286"/>
      <c r="K20" s="294"/>
      <c r="L20" s="295"/>
      <c r="M20" s="288">
        <f t="shared" si="2"/>
        <v>11350</v>
      </c>
    </row>
    <row r="21" spans="1:13" ht="15.75" customHeight="1" thickBot="1">
      <c r="A21" s="289" t="s">
        <v>354</v>
      </c>
      <c r="B21" s="290" t="s">
        <v>355</v>
      </c>
      <c r="C21" s="291" t="s">
        <v>356</v>
      </c>
      <c r="D21" s="289" t="s">
        <v>238</v>
      </c>
      <c r="E21" s="292">
        <v>16600</v>
      </c>
      <c r="F21" s="293"/>
      <c r="G21" s="284"/>
      <c r="H21" s="285">
        <f t="shared" si="0"/>
        <v>1494</v>
      </c>
      <c r="I21" s="285">
        <f t="shared" si="1"/>
        <v>747</v>
      </c>
      <c r="J21" s="286"/>
      <c r="K21" s="294"/>
      <c r="L21" s="295"/>
      <c r="M21" s="288">
        <f t="shared" si="2"/>
        <v>18841</v>
      </c>
    </row>
    <row r="22" spans="1:13" ht="15.75" customHeight="1" thickBot="1">
      <c r="A22" s="289"/>
      <c r="B22" s="290"/>
      <c r="C22" s="291"/>
      <c r="D22" s="289"/>
      <c r="E22" s="292"/>
      <c r="F22" s="293"/>
      <c r="G22" s="284"/>
      <c r="H22" s="294"/>
      <c r="I22" s="294"/>
      <c r="J22" s="286"/>
      <c r="K22" s="294"/>
      <c r="L22" s="295"/>
      <c r="M22" s="288">
        <f t="shared" si="2"/>
        <v>0</v>
      </c>
    </row>
    <row r="23" spans="1:13" ht="15.75" customHeight="1">
      <c r="A23" s="289"/>
      <c r="B23" s="290"/>
      <c r="C23" s="291"/>
      <c r="D23" s="289"/>
      <c r="E23" s="292"/>
      <c r="F23" s="293"/>
      <c r="G23" s="284"/>
      <c r="H23" s="294"/>
      <c r="I23" s="294"/>
      <c r="J23" s="286"/>
      <c r="K23" s="294"/>
      <c r="L23" s="295"/>
      <c r="M23" s="288">
        <f t="shared" si="2"/>
        <v>0</v>
      </c>
    </row>
    <row r="24" spans="1:13" ht="15.75" customHeight="1">
      <c r="A24" s="289"/>
      <c r="B24" s="290"/>
      <c r="C24" s="291"/>
      <c r="D24" s="289"/>
      <c r="E24" s="292"/>
      <c r="F24" s="293"/>
      <c r="G24" s="284"/>
      <c r="H24" s="294"/>
      <c r="I24" s="294"/>
      <c r="J24" s="286"/>
      <c r="K24" s="294"/>
      <c r="L24" s="295"/>
      <c r="M24" s="288">
        <f t="shared" si="2"/>
        <v>0</v>
      </c>
    </row>
    <row r="25" spans="1:13" ht="15.75" customHeight="1">
      <c r="A25" s="289"/>
      <c r="B25" s="290"/>
      <c r="C25" s="291"/>
      <c r="D25" s="289"/>
      <c r="E25" s="292"/>
      <c r="F25" s="293"/>
      <c r="G25" s="284"/>
      <c r="H25" s="294"/>
      <c r="I25" s="294"/>
      <c r="J25" s="286"/>
      <c r="K25" s="294"/>
      <c r="L25" s="295"/>
      <c r="M25" s="288">
        <f t="shared" si="2"/>
        <v>0</v>
      </c>
    </row>
    <row r="26" spans="1:13" ht="15.75" customHeight="1">
      <c r="A26" s="289"/>
      <c r="B26" s="290"/>
      <c r="C26" s="291"/>
      <c r="D26" s="289"/>
      <c r="E26" s="292"/>
      <c r="F26" s="293"/>
      <c r="G26" s="284"/>
      <c r="H26" s="294"/>
      <c r="I26" s="294"/>
      <c r="J26" s="286"/>
      <c r="K26" s="294"/>
      <c r="L26" s="295"/>
      <c r="M26" s="288">
        <f t="shared" si="2"/>
        <v>0</v>
      </c>
    </row>
    <row r="27" spans="1:13" ht="15.75" customHeight="1">
      <c r="A27" s="289"/>
      <c r="B27" s="290"/>
      <c r="C27" s="291"/>
      <c r="D27" s="289"/>
      <c r="E27" s="292"/>
      <c r="F27" s="293"/>
      <c r="G27" s="284">
        <f aca="true" t="shared" si="3" ref="G27:G34">IF(F27=0,"",E27/F27)</f>
      </c>
      <c r="H27" s="294"/>
      <c r="I27" s="294"/>
      <c r="J27" s="286"/>
      <c r="K27" s="294"/>
      <c r="L27" s="295"/>
      <c r="M27" s="288">
        <f t="shared" si="2"/>
        <v>0</v>
      </c>
    </row>
    <row r="28" spans="1:13" ht="15.75" customHeight="1">
      <c r="A28" s="289"/>
      <c r="B28" s="290"/>
      <c r="C28" s="291"/>
      <c r="D28" s="289"/>
      <c r="E28" s="292"/>
      <c r="F28" s="293"/>
      <c r="G28" s="284">
        <f t="shared" si="3"/>
      </c>
      <c r="H28" s="294"/>
      <c r="I28" s="294"/>
      <c r="J28" s="286"/>
      <c r="K28" s="294"/>
      <c r="L28" s="295"/>
      <c r="M28" s="288">
        <f t="shared" si="2"/>
        <v>0</v>
      </c>
    </row>
    <row r="29" spans="1:13" ht="15.75" customHeight="1">
      <c r="A29" s="289"/>
      <c r="B29" s="290"/>
      <c r="C29" s="291"/>
      <c r="D29" s="289"/>
      <c r="E29" s="292"/>
      <c r="F29" s="293"/>
      <c r="G29" s="284">
        <f t="shared" si="3"/>
      </c>
      <c r="H29" s="294"/>
      <c r="I29" s="294"/>
      <c r="J29" s="286"/>
      <c r="K29" s="294"/>
      <c r="L29" s="295"/>
      <c r="M29" s="288">
        <f t="shared" si="2"/>
        <v>0</v>
      </c>
    </row>
    <row r="30" spans="1:13" ht="15.75" customHeight="1">
      <c r="A30" s="289"/>
      <c r="B30" s="290"/>
      <c r="C30" s="291"/>
      <c r="D30" s="289"/>
      <c r="E30" s="292"/>
      <c r="F30" s="293"/>
      <c r="G30" s="284">
        <f t="shared" si="3"/>
      </c>
      <c r="H30" s="294"/>
      <c r="I30" s="294"/>
      <c r="J30" s="286"/>
      <c r="K30" s="294"/>
      <c r="L30" s="295"/>
      <c r="M30" s="288">
        <f t="shared" si="2"/>
        <v>0</v>
      </c>
    </row>
    <row r="31" spans="1:13" ht="15.75" customHeight="1">
      <c r="A31" s="289"/>
      <c r="B31" s="290"/>
      <c r="C31" s="291"/>
      <c r="D31" s="289"/>
      <c r="E31" s="292"/>
      <c r="F31" s="293"/>
      <c r="G31" s="284">
        <f t="shared" si="3"/>
      </c>
      <c r="H31" s="294"/>
      <c r="I31" s="294"/>
      <c r="J31" s="286"/>
      <c r="K31" s="294"/>
      <c r="L31" s="295"/>
      <c r="M31" s="288">
        <f t="shared" si="2"/>
        <v>0</v>
      </c>
    </row>
    <row r="32" spans="1:13" ht="15.75" customHeight="1" thickBot="1">
      <c r="A32" s="289"/>
      <c r="B32" s="290"/>
      <c r="C32" s="291"/>
      <c r="D32" s="289"/>
      <c r="E32" s="292"/>
      <c r="F32" s="293"/>
      <c r="G32" s="284">
        <f t="shared" si="3"/>
      </c>
      <c r="H32" s="294"/>
      <c r="I32" s="294"/>
      <c r="J32" s="286"/>
      <c r="K32" s="294"/>
      <c r="L32" s="295"/>
      <c r="M32" s="288">
        <f t="shared" si="2"/>
        <v>0</v>
      </c>
    </row>
    <row r="33" spans="1:13" ht="15.75" customHeight="1" thickBot="1">
      <c r="A33" s="289"/>
      <c r="B33" s="290"/>
      <c r="C33" s="291"/>
      <c r="D33" s="289"/>
      <c r="E33" s="292"/>
      <c r="F33" s="293"/>
      <c r="G33" s="284">
        <f t="shared" si="3"/>
      </c>
      <c r="H33" s="294"/>
      <c r="I33" s="294"/>
      <c r="J33" s="286"/>
      <c r="K33" s="294"/>
      <c r="L33" s="311">
        <v>358.61</v>
      </c>
      <c r="M33" s="288">
        <f t="shared" si="2"/>
        <v>358.61</v>
      </c>
    </row>
    <row r="34" spans="1:13" ht="15.75" customHeight="1" thickBot="1">
      <c r="A34" s="290"/>
      <c r="B34" s="296"/>
      <c r="C34" s="297"/>
      <c r="D34" s="298"/>
      <c r="E34" s="299"/>
      <c r="F34" s="293"/>
      <c r="G34" s="284">
        <f t="shared" si="3"/>
      </c>
      <c r="H34" s="300"/>
      <c r="I34" s="300"/>
      <c r="J34" s="301"/>
      <c r="K34" s="302"/>
      <c r="L34" s="303"/>
      <c r="M34" s="304">
        <f t="shared" si="2"/>
        <v>0</v>
      </c>
    </row>
    <row r="35" spans="1:13" ht="15.75" customHeight="1" thickBot="1">
      <c r="A35" s="305" t="s">
        <v>15</v>
      </c>
      <c r="B35" s="306"/>
      <c r="C35" s="306"/>
      <c r="D35" s="306"/>
      <c r="E35" s="307">
        <f>SUM(E12:E34)</f>
        <v>105411</v>
      </c>
      <c r="F35" s="308"/>
      <c r="G35" s="308"/>
      <c r="H35" s="309">
        <f aca="true" t="shared" si="4" ref="H35:M35">SUM(H12:H34)</f>
        <v>9486.89</v>
      </c>
      <c r="I35" s="310">
        <f t="shared" si="4"/>
        <v>4743.495</v>
      </c>
      <c r="J35" s="311">
        <f t="shared" si="4"/>
        <v>0</v>
      </c>
      <c r="K35" s="311">
        <f t="shared" si="4"/>
        <v>0</v>
      </c>
      <c r="L35" s="311"/>
      <c r="M35" s="312">
        <f t="shared" si="4"/>
        <v>119999.995</v>
      </c>
    </row>
    <row r="36" spans="1:1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25" t="s">
        <v>357</v>
      </c>
      <c r="B37" s="25"/>
      <c r="C37" s="25"/>
      <c r="D37" s="25"/>
      <c r="E37" s="25"/>
      <c r="F37" s="25"/>
      <c r="G37" s="5"/>
      <c r="H37" s="5"/>
      <c r="I37" s="5"/>
      <c r="J37" s="5"/>
      <c r="K37" s="5"/>
      <c r="L37" s="5"/>
      <c r="M37" s="5"/>
    </row>
    <row r="38" spans="1:13" ht="15.75" customHeight="1">
      <c r="A38" s="25" t="s">
        <v>18</v>
      </c>
      <c r="B38" s="25"/>
      <c r="C38" s="25"/>
      <c r="D38" s="25"/>
      <c r="E38" s="25"/>
      <c r="F38" s="25"/>
      <c r="G38" s="5"/>
      <c r="H38" s="5"/>
      <c r="I38" s="5"/>
      <c r="J38" s="5"/>
      <c r="K38" s="5"/>
      <c r="L38" s="5"/>
      <c r="M38" s="5"/>
    </row>
    <row r="39" spans="1:13" ht="15.75" customHeight="1">
      <c r="A39" s="5"/>
      <c r="B39" s="5"/>
      <c r="C39" s="5"/>
      <c r="D39" s="5"/>
      <c r="E39" s="5"/>
      <c r="F39" s="5"/>
      <c r="G39" s="9"/>
      <c r="H39" s="9"/>
      <c r="M39" s="5"/>
    </row>
    <row r="40" spans="1:13" ht="27" customHeight="1">
      <c r="A40" s="313" t="s">
        <v>358</v>
      </c>
      <c r="B40" s="570"/>
      <c r="C40" s="570"/>
      <c r="D40" s="570"/>
      <c r="E40" s="5"/>
      <c r="I40" s="537" t="s">
        <v>17</v>
      </c>
      <c r="J40" s="537"/>
      <c r="K40" s="571"/>
      <c r="L40" s="571"/>
      <c r="M40" s="1"/>
    </row>
    <row r="41" spans="1:13" ht="15.75" customHeight="1">
      <c r="A41" s="5"/>
      <c r="B41" s="5"/>
      <c r="C41" s="5"/>
      <c r="D41" s="5"/>
      <c r="E41" s="5"/>
      <c r="F41" s="5"/>
      <c r="G41" s="9"/>
      <c r="H41" s="9"/>
      <c r="I41" s="5"/>
      <c r="J41" s="5"/>
      <c r="K41" s="5"/>
      <c r="L41" s="5"/>
      <c r="M41" s="5"/>
    </row>
    <row r="42" spans="1:13" ht="15.75" customHeight="1">
      <c r="A42" s="26" t="s">
        <v>19</v>
      </c>
      <c r="B42" s="26"/>
      <c r="C42" s="26"/>
      <c r="D42" s="5"/>
      <c r="E42" s="5"/>
      <c r="F42" s="5"/>
      <c r="G42" s="9"/>
      <c r="H42" s="9"/>
      <c r="I42" s="5"/>
      <c r="J42" s="5"/>
      <c r="K42" s="5"/>
      <c r="L42" s="5"/>
      <c r="M42" s="5"/>
    </row>
    <row r="43" ht="15.75" customHeight="1"/>
  </sheetData>
  <sheetProtection/>
  <mergeCells count="19">
    <mergeCell ref="A1:M1"/>
    <mergeCell ref="A2:M2"/>
    <mergeCell ref="A3:M3"/>
    <mergeCell ref="N3:P3"/>
    <mergeCell ref="A4:M4"/>
    <mergeCell ref="A5:D5"/>
    <mergeCell ref="E5:M5"/>
    <mergeCell ref="A6:D6"/>
    <mergeCell ref="E6:M6"/>
    <mergeCell ref="A7:D7"/>
    <mergeCell ref="E7:M7"/>
    <mergeCell ref="A8:D8"/>
    <mergeCell ref="E8:M8"/>
    <mergeCell ref="A9:D9"/>
    <mergeCell ref="E9:M9"/>
    <mergeCell ref="A10:M10"/>
    <mergeCell ref="B40:D40"/>
    <mergeCell ref="I40:J40"/>
    <mergeCell ref="K40:L40"/>
  </mergeCells>
  <printOptions gridLines="1"/>
  <pageMargins left="0.7000000000000001" right="0.7000000000000001" top="0.7875" bottom="0.7875" header="0.5118055555555556" footer="0.5118055555555556"/>
  <pageSetup fitToHeight="0" fitToWidth="1" horizontalDpi="300" verticalDpi="3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10.140625" defaultRowHeight="12.75" customHeight="1"/>
  <cols>
    <col min="1" max="1" width="10.7109375" style="1" customWidth="1"/>
    <col min="2" max="2" width="17.8515625" style="1" customWidth="1"/>
    <col min="3" max="3" width="35.00390625" style="1" customWidth="1"/>
    <col min="4" max="5" width="17.28125" style="1" customWidth="1"/>
    <col min="6" max="6" width="36.00390625" style="1" customWidth="1"/>
    <col min="7" max="10" width="15.28125" style="1" customWidth="1"/>
    <col min="11" max="11" width="16.57421875" style="1" customWidth="1"/>
    <col min="12" max="16384" width="10.140625" style="1" customWidth="1"/>
  </cols>
  <sheetData>
    <row r="1" spans="1:12" ht="15.75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314"/>
    </row>
    <row r="2" spans="1:11" ht="105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1" ht="15.7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18" customHeight="1">
      <c r="A4" s="582" t="s">
        <v>359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</row>
    <row r="5" spans="1:11" ht="15.75" customHeight="1">
      <c r="A5" s="537" t="s">
        <v>1</v>
      </c>
      <c r="B5" s="537"/>
      <c r="C5" s="537"/>
      <c r="D5" s="572"/>
      <c r="E5" s="572"/>
      <c r="F5" s="572"/>
      <c r="G5" s="572"/>
      <c r="H5" s="572"/>
      <c r="I5" s="572"/>
      <c r="J5" s="572"/>
      <c r="K5" s="572"/>
    </row>
    <row r="6" spans="1:11" ht="15.75" customHeight="1">
      <c r="A6" s="537" t="s">
        <v>2</v>
      </c>
      <c r="B6" s="537"/>
      <c r="C6" s="537"/>
      <c r="D6" s="572"/>
      <c r="E6" s="572"/>
      <c r="F6" s="572"/>
      <c r="G6" s="572"/>
      <c r="H6" s="572"/>
      <c r="I6" s="572"/>
      <c r="J6" s="572"/>
      <c r="K6" s="572"/>
    </row>
    <row r="7" spans="1:11" ht="15.75" customHeight="1">
      <c r="A7" s="537" t="s">
        <v>3</v>
      </c>
      <c r="B7" s="537"/>
      <c r="C7" s="537"/>
      <c r="D7" s="572"/>
      <c r="E7" s="572"/>
      <c r="F7" s="572"/>
      <c r="G7" s="572"/>
      <c r="H7" s="572"/>
      <c r="I7" s="572"/>
      <c r="J7" s="572"/>
      <c r="K7" s="572"/>
    </row>
    <row r="8" spans="1:11" ht="15.75" customHeight="1">
      <c r="A8" s="537" t="s">
        <v>4</v>
      </c>
      <c r="B8" s="537"/>
      <c r="C8" s="537"/>
      <c r="D8" s="572"/>
      <c r="E8" s="572"/>
      <c r="F8" s="572"/>
      <c r="G8" s="572"/>
      <c r="H8" s="572"/>
      <c r="I8" s="572"/>
      <c r="J8" s="572"/>
      <c r="K8" s="572"/>
    </row>
    <row r="9" spans="1:11" ht="15.75" customHeight="1">
      <c r="A9" s="580" t="s">
        <v>28</v>
      </c>
      <c r="B9" s="580"/>
      <c r="C9" s="580"/>
      <c r="D9" s="568"/>
      <c r="E9" s="568"/>
      <c r="F9" s="568"/>
      <c r="G9" s="568"/>
      <c r="H9" s="568"/>
      <c r="I9" s="568"/>
      <c r="J9" s="568"/>
      <c r="K9" s="568"/>
    </row>
    <row r="10" spans="1:11" ht="15.75" customHeight="1">
      <c r="A10" s="577"/>
      <c r="B10" s="577"/>
      <c r="C10" s="577"/>
      <c r="D10" s="577"/>
      <c r="E10" s="577"/>
      <c r="F10" s="577"/>
      <c r="G10" s="577"/>
      <c r="H10" s="577"/>
      <c r="I10" s="577"/>
      <c r="J10" s="577"/>
      <c r="K10" s="577"/>
    </row>
    <row r="11" spans="1:11" ht="60.75" customHeight="1">
      <c r="A11" s="316" t="s">
        <v>5</v>
      </c>
      <c r="B11" s="317" t="s">
        <v>360</v>
      </c>
      <c r="C11" s="318" t="s">
        <v>235</v>
      </c>
      <c r="D11" s="317" t="s">
        <v>361</v>
      </c>
      <c r="E11" s="319" t="s">
        <v>362</v>
      </c>
      <c r="F11" s="318" t="s">
        <v>363</v>
      </c>
      <c r="G11" s="318" t="s">
        <v>364</v>
      </c>
      <c r="H11" s="318" t="s">
        <v>365</v>
      </c>
      <c r="I11" s="318" t="s">
        <v>366</v>
      </c>
      <c r="J11" s="320" t="s">
        <v>367</v>
      </c>
      <c r="K11" s="316" t="s">
        <v>368</v>
      </c>
    </row>
    <row r="12" spans="1:12" ht="15.75" customHeight="1">
      <c r="A12" s="321"/>
      <c r="B12" s="322"/>
      <c r="C12" s="323"/>
      <c r="D12" s="322"/>
      <c r="E12" s="323"/>
      <c r="F12" s="322"/>
      <c r="G12" s="324"/>
      <c r="H12" s="325"/>
      <c r="I12" s="324"/>
      <c r="J12" s="325"/>
      <c r="K12" s="326">
        <f>SUM(G12:J12)</f>
        <v>0</v>
      </c>
      <c r="L12" s="206"/>
    </row>
    <row r="13" spans="1:12" ht="15.75" customHeight="1">
      <c r="A13" s="327"/>
      <c r="B13" s="328"/>
      <c r="C13" s="329"/>
      <c r="D13" s="328"/>
      <c r="E13" s="329"/>
      <c r="F13" s="328"/>
      <c r="G13" s="330"/>
      <c r="H13" s="331"/>
      <c r="I13" s="330"/>
      <c r="J13" s="331"/>
      <c r="K13" s="332">
        <f aca="true" t="shared" si="0" ref="K13:K27">SUM(G13:J13)</f>
        <v>0</v>
      </c>
      <c r="L13" s="206"/>
    </row>
    <row r="14" spans="1:12" ht="15.75" customHeight="1">
      <c r="A14" s="329"/>
      <c r="B14" s="328"/>
      <c r="C14" s="329"/>
      <c r="D14" s="328"/>
      <c r="E14" s="329"/>
      <c r="F14" s="328"/>
      <c r="G14" s="330"/>
      <c r="H14" s="331"/>
      <c r="I14" s="330"/>
      <c r="J14" s="331"/>
      <c r="K14" s="332">
        <f t="shared" si="0"/>
        <v>0</v>
      </c>
      <c r="L14" s="206"/>
    </row>
    <row r="15" spans="1:12" ht="15.75" customHeight="1">
      <c r="A15" s="329"/>
      <c r="B15" s="328"/>
      <c r="C15" s="329"/>
      <c r="D15" s="328"/>
      <c r="E15" s="329"/>
      <c r="F15" s="328"/>
      <c r="G15" s="330"/>
      <c r="H15" s="331"/>
      <c r="I15" s="330"/>
      <c r="J15" s="331"/>
      <c r="K15" s="332">
        <f t="shared" si="0"/>
        <v>0</v>
      </c>
      <c r="L15" s="206"/>
    </row>
    <row r="16" spans="1:12" ht="15.75" customHeight="1">
      <c r="A16" s="329"/>
      <c r="B16" s="328"/>
      <c r="C16" s="329"/>
      <c r="D16" s="328"/>
      <c r="E16" s="329"/>
      <c r="F16" s="328"/>
      <c r="G16" s="330"/>
      <c r="H16" s="331"/>
      <c r="I16" s="330"/>
      <c r="J16" s="331"/>
      <c r="K16" s="332">
        <f t="shared" si="0"/>
        <v>0</v>
      </c>
      <c r="L16" s="206"/>
    </row>
    <row r="17" spans="1:12" ht="15.75" customHeight="1">
      <c r="A17" s="329"/>
      <c r="B17" s="328"/>
      <c r="C17" s="329"/>
      <c r="D17" s="328"/>
      <c r="E17" s="329"/>
      <c r="F17" s="328"/>
      <c r="G17" s="330"/>
      <c r="H17" s="331"/>
      <c r="I17" s="330"/>
      <c r="J17" s="331"/>
      <c r="K17" s="332">
        <f t="shared" si="0"/>
        <v>0</v>
      </c>
      <c r="L17" s="206"/>
    </row>
    <row r="18" spans="1:12" ht="15.75" customHeight="1">
      <c r="A18" s="329"/>
      <c r="B18" s="328"/>
      <c r="C18" s="329"/>
      <c r="D18" s="328"/>
      <c r="E18" s="329"/>
      <c r="F18" s="328"/>
      <c r="G18" s="330"/>
      <c r="H18" s="331"/>
      <c r="I18" s="330"/>
      <c r="J18" s="331"/>
      <c r="K18" s="332">
        <f t="shared" si="0"/>
        <v>0</v>
      </c>
      <c r="L18" s="206"/>
    </row>
    <row r="19" spans="1:12" ht="15.75" customHeight="1">
      <c r="A19" s="329"/>
      <c r="B19" s="328"/>
      <c r="C19" s="329"/>
      <c r="D19" s="328"/>
      <c r="E19" s="329"/>
      <c r="F19" s="328"/>
      <c r="G19" s="330"/>
      <c r="H19" s="331"/>
      <c r="I19" s="330"/>
      <c r="J19" s="331"/>
      <c r="K19" s="332">
        <f t="shared" si="0"/>
        <v>0</v>
      </c>
      <c r="L19" s="206"/>
    </row>
    <row r="20" spans="1:12" ht="15.75" customHeight="1">
      <c r="A20" s="329"/>
      <c r="B20" s="328"/>
      <c r="C20" s="329"/>
      <c r="D20" s="328"/>
      <c r="E20" s="329"/>
      <c r="F20" s="328"/>
      <c r="G20" s="330"/>
      <c r="H20" s="331"/>
      <c r="I20" s="330"/>
      <c r="J20" s="331"/>
      <c r="K20" s="332">
        <f t="shared" si="0"/>
        <v>0</v>
      </c>
      <c r="L20" s="206"/>
    </row>
    <row r="21" spans="1:12" ht="15.75" customHeight="1">
      <c r="A21" s="329"/>
      <c r="B21" s="328"/>
      <c r="C21" s="329"/>
      <c r="D21" s="328"/>
      <c r="E21" s="329"/>
      <c r="F21" s="328"/>
      <c r="G21" s="330"/>
      <c r="H21" s="331"/>
      <c r="I21" s="330"/>
      <c r="J21" s="331"/>
      <c r="K21" s="332">
        <f t="shared" si="0"/>
        <v>0</v>
      </c>
      <c r="L21" s="206"/>
    </row>
    <row r="22" spans="1:12" ht="15.75" customHeight="1">
      <c r="A22" s="329"/>
      <c r="B22" s="328"/>
      <c r="C22" s="329"/>
      <c r="D22" s="328"/>
      <c r="E22" s="329"/>
      <c r="F22" s="328"/>
      <c r="G22" s="330"/>
      <c r="H22" s="331"/>
      <c r="I22" s="330"/>
      <c r="J22" s="331"/>
      <c r="K22" s="332">
        <f t="shared" si="0"/>
        <v>0</v>
      </c>
      <c r="L22" s="206"/>
    </row>
    <row r="23" spans="1:12" ht="15.75" customHeight="1">
      <c r="A23" s="329"/>
      <c r="B23" s="328"/>
      <c r="C23" s="329"/>
      <c r="D23" s="328"/>
      <c r="E23" s="329"/>
      <c r="F23" s="328"/>
      <c r="G23" s="330"/>
      <c r="H23" s="331"/>
      <c r="I23" s="330"/>
      <c r="J23" s="331"/>
      <c r="K23" s="332">
        <f t="shared" si="0"/>
        <v>0</v>
      </c>
      <c r="L23" s="206"/>
    </row>
    <row r="24" spans="1:12" ht="15.75" customHeight="1">
      <c r="A24" s="329"/>
      <c r="B24" s="328"/>
      <c r="C24" s="329"/>
      <c r="D24" s="328"/>
      <c r="E24" s="329"/>
      <c r="F24" s="328"/>
      <c r="G24" s="330"/>
      <c r="H24" s="331"/>
      <c r="I24" s="330"/>
      <c r="J24" s="331"/>
      <c r="K24" s="332">
        <f t="shared" si="0"/>
        <v>0</v>
      </c>
      <c r="L24" s="206"/>
    </row>
    <row r="25" spans="1:12" ht="15.75" customHeight="1">
      <c r="A25" s="329"/>
      <c r="B25" s="328"/>
      <c r="C25" s="329"/>
      <c r="D25" s="328"/>
      <c r="E25" s="329"/>
      <c r="F25" s="328"/>
      <c r="G25" s="330"/>
      <c r="H25" s="331"/>
      <c r="I25" s="330"/>
      <c r="J25" s="331"/>
      <c r="K25" s="332">
        <f t="shared" si="0"/>
        <v>0</v>
      </c>
      <c r="L25" s="206"/>
    </row>
    <row r="26" spans="1:12" ht="15.75" customHeight="1">
      <c r="A26" s="329"/>
      <c r="B26" s="328"/>
      <c r="C26" s="329"/>
      <c r="D26" s="328"/>
      <c r="E26" s="329"/>
      <c r="F26" s="328"/>
      <c r="G26" s="330"/>
      <c r="H26" s="331"/>
      <c r="I26" s="330"/>
      <c r="J26" s="331"/>
      <c r="K26" s="332">
        <f t="shared" si="0"/>
        <v>0</v>
      </c>
      <c r="L26" s="206"/>
    </row>
    <row r="27" spans="1:12" ht="15.75" customHeight="1">
      <c r="A27" s="333"/>
      <c r="B27" s="334"/>
      <c r="C27" s="333"/>
      <c r="D27" s="334"/>
      <c r="E27" s="333"/>
      <c r="F27" s="334"/>
      <c r="G27" s="335"/>
      <c r="H27" s="336"/>
      <c r="I27" s="335"/>
      <c r="J27" s="336"/>
      <c r="K27" s="337">
        <f t="shared" si="0"/>
        <v>0</v>
      </c>
      <c r="L27" s="206"/>
    </row>
    <row r="28" spans="1:12" ht="15.75" customHeight="1">
      <c r="A28" s="578" t="s">
        <v>15</v>
      </c>
      <c r="B28" s="578"/>
      <c r="C28" s="578"/>
      <c r="D28" s="578"/>
      <c r="E28" s="578"/>
      <c r="F28" s="578"/>
      <c r="G28" s="338"/>
      <c r="H28" s="338"/>
      <c r="I28" s="338"/>
      <c r="J28" s="339"/>
      <c r="K28" s="340">
        <f>SUM(K12:K27)</f>
        <v>0</v>
      </c>
      <c r="L28" s="341"/>
    </row>
    <row r="29" spans="5:11" ht="15.75" customHeight="1">
      <c r="E29" s="5"/>
      <c r="F29" s="5"/>
      <c r="G29" s="5"/>
      <c r="H29" s="5"/>
      <c r="I29" s="5"/>
      <c r="J29" s="5"/>
      <c r="K29" s="5"/>
    </row>
    <row r="30" spans="1:11" ht="15.75" customHeight="1">
      <c r="A30" s="25" t="s">
        <v>369</v>
      </c>
      <c r="B30" s="25"/>
      <c r="C30" s="5"/>
      <c r="D30" s="5"/>
      <c r="E30" s="5"/>
      <c r="F30" s="5"/>
      <c r="G30" s="5"/>
      <c r="H30" s="5"/>
      <c r="I30" s="5"/>
      <c r="J30" s="5"/>
      <c r="K30" s="5"/>
    </row>
    <row r="31" spans="1:11" ht="15.75" customHeight="1">
      <c r="A31" s="25" t="s">
        <v>18</v>
      </c>
      <c r="B31" s="25"/>
      <c r="C31" s="5"/>
      <c r="D31" s="5"/>
      <c r="E31" s="5"/>
      <c r="F31" s="5"/>
      <c r="G31" s="5"/>
      <c r="H31" s="5"/>
      <c r="I31" s="5"/>
      <c r="J31" s="5"/>
      <c r="K31" s="5"/>
    </row>
    <row r="32" spans="1:11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0" ht="27" customHeight="1">
      <c r="A33" s="342" t="s">
        <v>358</v>
      </c>
      <c r="B33" s="343"/>
      <c r="C33" s="5"/>
      <c r="G33" s="579" t="s">
        <v>17</v>
      </c>
      <c r="H33" s="579"/>
      <c r="I33" s="344"/>
      <c r="J33" s="345"/>
    </row>
    <row r="34" spans="2:11" ht="15.75" customHeight="1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ht="15.75" customHeight="1">
      <c r="A35" s="26" t="s">
        <v>19</v>
      </c>
    </row>
    <row r="36" spans="3:11" ht="15.75" customHeight="1">
      <c r="C36" s="5"/>
      <c r="D36" s="5"/>
      <c r="E36" s="5"/>
      <c r="F36" s="5"/>
      <c r="G36" s="5"/>
      <c r="H36" s="5"/>
      <c r="I36" s="5"/>
      <c r="J36" s="5"/>
      <c r="K36" s="5"/>
    </row>
    <row r="37" spans="1:11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</sheetData>
  <sheetProtection/>
  <mergeCells count="16">
    <mergeCell ref="A1:K1"/>
    <mergeCell ref="A2:K2"/>
    <mergeCell ref="A4:K4"/>
    <mergeCell ref="A5:C5"/>
    <mergeCell ref="D5:K5"/>
    <mergeCell ref="A6:C6"/>
    <mergeCell ref="D6:K6"/>
    <mergeCell ref="A7:C7"/>
    <mergeCell ref="D7:K7"/>
    <mergeCell ref="A10:K10"/>
    <mergeCell ref="A28:F28"/>
    <mergeCell ref="G33:H33"/>
    <mergeCell ref="A8:C8"/>
    <mergeCell ref="D8:K8"/>
    <mergeCell ref="A9:C9"/>
    <mergeCell ref="D9:K9"/>
  </mergeCells>
  <printOptions/>
  <pageMargins left="0.7875" right="0.7875" top="0.9840277777777778" bottom="0.9840277777777778" header="0.5118055555555556" footer="0.5118055555555556"/>
  <pageSetup fitToHeight="0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ugh</cp:lastModifiedBy>
  <cp:lastPrinted>2011-10-17T06:58:02Z</cp:lastPrinted>
  <dcterms:created xsi:type="dcterms:W3CDTF">2011-10-17T08:49:49Z</dcterms:created>
  <dcterms:modified xsi:type="dcterms:W3CDTF">2011-10-17T08:49:49Z</dcterms:modified>
  <cp:category/>
  <cp:version/>
  <cp:contentType/>
  <cp:contentStatus/>
</cp:coreProperties>
</file>