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5491" windowWidth="15480" windowHeight="11640" activeTab="0"/>
  </bookViews>
  <sheets>
    <sheet name="Tab.č1" sheetId="1" r:id="rId1"/>
    <sheet name="Tab č.2" sheetId="2" r:id="rId2"/>
    <sheet name="Tab. č 3" sheetId="3" r:id="rId3"/>
  </sheets>
  <externalReferences>
    <externalReference r:id="rId6"/>
  </externalReferences>
  <definedNames>
    <definedName name="_xlnm.Print_Area" localSheetId="1">'Tab č.2'!$A$1:$J$99</definedName>
    <definedName name="_xlnm.Print_Area" localSheetId="0">'Tab.č1'!$A$1:$Z$98</definedName>
  </definedNames>
  <calcPr fullCalcOnLoad="1"/>
</workbook>
</file>

<file path=xl/sharedStrings.xml><?xml version="1.0" encoding="utf-8"?>
<sst xmlns="http://schemas.openxmlformats.org/spreadsheetml/2006/main" count="305" uniqueCount="88">
  <si>
    <t>ONIV</t>
  </si>
  <si>
    <t>Kraj</t>
  </si>
  <si>
    <t>NIV</t>
  </si>
  <si>
    <t>celkem</t>
  </si>
  <si>
    <t xml:space="preserve">Hl.m.Praha </t>
  </si>
  <si>
    <t xml:space="preserve">Jihočeský </t>
  </si>
  <si>
    <t xml:space="preserve">Plzeňský  </t>
  </si>
  <si>
    <t xml:space="preserve">Karlovarský </t>
  </si>
  <si>
    <t xml:space="preserve">Ústecký </t>
  </si>
  <si>
    <t xml:space="preserve">Liberecký </t>
  </si>
  <si>
    <t xml:space="preserve">Pardubický </t>
  </si>
  <si>
    <t xml:space="preserve">Olomoucký </t>
  </si>
  <si>
    <t>RgŠ celkem:</t>
  </si>
  <si>
    <t>Kč/žáka</t>
  </si>
  <si>
    <t>Zam.</t>
  </si>
  <si>
    <t>Z./1000ž</t>
  </si>
  <si>
    <t>6 - 14 let</t>
  </si>
  <si>
    <t>15 - 18 let</t>
  </si>
  <si>
    <t>19 - 21 let</t>
  </si>
  <si>
    <t>MŠMT, odbor 26</t>
  </si>
  <si>
    <t>Příloha 1/Tabulka č. 1</t>
  </si>
  <si>
    <t>Výkony</t>
  </si>
  <si>
    <t>Výkony bez *NS</t>
  </si>
  <si>
    <t>Výkony vč.*NS 1.ročníky</t>
  </si>
  <si>
    <t>Výkony vč.*NS 1.-2.ročníky</t>
  </si>
  <si>
    <t>01/02</t>
  </si>
  <si>
    <t>02/03</t>
  </si>
  <si>
    <t>03/04</t>
  </si>
  <si>
    <t>04/05</t>
  </si>
  <si>
    <t>05/06</t>
  </si>
  <si>
    <t>06/07</t>
  </si>
  <si>
    <t>07/08</t>
  </si>
  <si>
    <t>08/09</t>
  </si>
  <si>
    <t>09/10</t>
  </si>
  <si>
    <t>10/11</t>
  </si>
  <si>
    <t>absol.</t>
  </si>
  <si>
    <t>relat.</t>
  </si>
  <si>
    <t>3 - 5 let</t>
  </si>
  <si>
    <t>3 - 18 let v KZÚV</t>
  </si>
  <si>
    <t xml:space="preserve">Středoč. </t>
  </si>
  <si>
    <t>Královéhr.</t>
  </si>
  <si>
    <t>Vysočina:</t>
  </si>
  <si>
    <t>Jihomor.</t>
  </si>
  <si>
    <t>Zlínský kraj</t>
  </si>
  <si>
    <t>Moravskosl.</t>
  </si>
  <si>
    <t>RgŠ celkem</t>
  </si>
  <si>
    <t xml:space="preserve">*Jedná se o nadstavbové studium </t>
  </si>
  <si>
    <t>Příloha 1/Tabulka č. 2</t>
  </si>
  <si>
    <t>vč. nástaveb</t>
  </si>
  <si>
    <t xml:space="preserve"> 1.-2.ročníky</t>
  </si>
  <si>
    <t>tis. Kč</t>
  </si>
  <si>
    <t>Zlínský kraj :</t>
  </si>
  <si>
    <t>2011/12</t>
  </si>
  <si>
    <t>11/12</t>
  </si>
  <si>
    <t>Normativní rozpis rozpočtu 2012</t>
  </si>
  <si>
    <t>Republikové normativy 2012</t>
  </si>
  <si>
    <t>bez NS -Změna 11/12 oproti 10/11</t>
  </si>
  <si>
    <t>Změna 11/12 vč.NS 1.-2.ročníky oproti 01/02</t>
  </si>
  <si>
    <t>vč.NS 1.ročníky - Změna 10/11  oproti 09/08</t>
  </si>
  <si>
    <t>vč. NS 1.-2.ročníky - Změna 11/12 oproti 10/11</t>
  </si>
  <si>
    <t>Normativní rozpis výdajů RgŠ ÚSC pomocí republikových normativů pro rok 2012</t>
  </si>
  <si>
    <t>MP + odvody</t>
  </si>
  <si>
    <t>k čj. 39 240/2011-26</t>
  </si>
  <si>
    <t>Porovnání výkonů krajských a obecních škol v jednotlivých věkových kategoriích v letech 2001/02 – 2011/12</t>
  </si>
  <si>
    <t>v tis. Kč</t>
  </si>
  <si>
    <t>Závazné ukazatele</t>
  </si>
  <si>
    <t>Orientační ukazatele</t>
  </si>
  <si>
    <t xml:space="preserve">Záv. uk. </t>
  </si>
  <si>
    <t xml:space="preserve">MP </t>
  </si>
  <si>
    <t>z toho</t>
  </si>
  <si>
    <t xml:space="preserve">Odvody </t>
  </si>
  <si>
    <t>Odvody</t>
  </si>
  <si>
    <t>Počet</t>
  </si>
  <si>
    <t xml:space="preserve">platy pedag. </t>
  </si>
  <si>
    <t xml:space="preserve">platy neped. </t>
  </si>
  <si>
    <t xml:space="preserve">OON ped. </t>
  </si>
  <si>
    <t>OON nep.</t>
  </si>
  <si>
    <t>pojistné</t>
  </si>
  <si>
    <t>FKSP</t>
  </si>
  <si>
    <t xml:space="preserve">zam. </t>
  </si>
  <si>
    <t xml:space="preserve">Středočeský </t>
  </si>
  <si>
    <t>Královéhradecký</t>
  </si>
  <si>
    <t>Vysočina</t>
  </si>
  <si>
    <t>Jihomoravský</t>
  </si>
  <si>
    <t xml:space="preserve">Zlínský kraj </t>
  </si>
  <si>
    <t>Moravskoslezský</t>
  </si>
  <si>
    <t>Příloha 1/Tabulka č. 3</t>
  </si>
  <si>
    <t>Normativní rozpis rozpočtu RgŠ územně samosprávných celků na rok 2012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</si>
</sst>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00"/>
    <numFmt numFmtId="166" formatCode="#,##0.000"/>
  </numFmts>
  <fonts count="71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22"/>
      <name val="Arial"/>
      <family val="2"/>
    </font>
    <font>
      <sz val="10"/>
      <name val="Arial CE"/>
      <family val="0"/>
    </font>
    <font>
      <b/>
      <sz val="12"/>
      <name val="Arial CE"/>
      <family val="2"/>
    </font>
    <font>
      <b/>
      <sz val="18"/>
      <name val="Arial CE"/>
      <family val="2"/>
    </font>
    <font>
      <b/>
      <sz val="18"/>
      <name val="Arial"/>
      <family val="2"/>
    </font>
    <font>
      <sz val="12"/>
      <name val="Arial CE"/>
      <family val="2"/>
    </font>
    <font>
      <b/>
      <i/>
      <sz val="15"/>
      <name val="Arial CE"/>
      <family val="0"/>
    </font>
    <font>
      <b/>
      <sz val="30"/>
      <name val="Arial"/>
      <family val="2"/>
    </font>
    <font>
      <i/>
      <sz val="15"/>
      <name val="Arial CE"/>
      <family val="0"/>
    </font>
    <font>
      <b/>
      <sz val="25"/>
      <name val="Arial"/>
      <family val="2"/>
    </font>
    <font>
      <b/>
      <sz val="30"/>
      <name val="Arial CE"/>
      <family val="0"/>
    </font>
    <font>
      <b/>
      <sz val="15"/>
      <name val="Arial CE"/>
      <family val="2"/>
    </font>
    <font>
      <sz val="20"/>
      <name val="Arial CE"/>
      <family val="2"/>
    </font>
    <font>
      <b/>
      <sz val="15"/>
      <name val="Arial"/>
      <family val="2"/>
    </font>
    <font>
      <b/>
      <sz val="22"/>
      <name val="Arial CE"/>
      <family val="2"/>
    </font>
    <font>
      <b/>
      <sz val="20"/>
      <name val="Arial CE"/>
      <family val="2"/>
    </font>
    <font>
      <sz val="18"/>
      <name val="Arial CE"/>
      <family val="0"/>
    </font>
    <font>
      <sz val="20"/>
      <name val="Arial"/>
      <family val="2"/>
    </font>
    <font>
      <b/>
      <u val="single"/>
      <sz val="22"/>
      <name val="Arial CE"/>
      <family val="0"/>
    </font>
    <font>
      <u val="single"/>
      <sz val="22"/>
      <name val="Arial CE"/>
      <family val="0"/>
    </font>
    <font>
      <sz val="22"/>
      <name val="Arial CE"/>
      <family val="0"/>
    </font>
    <font>
      <b/>
      <sz val="14"/>
      <name val="Arial CE"/>
      <family val="0"/>
    </font>
    <font>
      <sz val="14"/>
      <name val="Arial CE"/>
      <family val="0"/>
    </font>
    <font>
      <b/>
      <sz val="14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CC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/>
      <right style="medium"/>
      <top/>
      <bottom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 style="thin"/>
      <top style="thin"/>
      <bottom>
        <color indexed="63"/>
      </bottom>
    </border>
    <border>
      <left/>
      <right style="medium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0" borderId="0" applyNumberFormat="0" applyBorder="0" applyAlignment="0" applyProtection="0"/>
    <xf numFmtId="0" fontId="5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59" fillId="0" borderId="0">
      <alignment/>
      <protection/>
    </xf>
    <xf numFmtId="0" fontId="4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8" applyNumberFormat="0" applyAlignment="0" applyProtection="0"/>
    <xf numFmtId="0" fontId="64" fillId="26" borderId="8" applyNumberFormat="0" applyAlignment="0" applyProtection="0"/>
    <xf numFmtId="0" fontId="65" fillId="26" borderId="9" applyNumberFormat="0" applyAlignment="0" applyProtection="0"/>
    <xf numFmtId="0" fontId="66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242">
    <xf numFmtId="0" fontId="0" fillId="0" borderId="0" xfId="0" applyFont="1" applyAlignment="1">
      <alignment/>
    </xf>
    <xf numFmtId="3" fontId="5" fillId="33" borderId="10" xfId="55" applyNumberFormat="1" applyFont="1" applyFill="1" applyBorder="1">
      <alignment/>
      <protection/>
    </xf>
    <xf numFmtId="0" fontId="9" fillId="0" borderId="0" xfId="55" applyFont="1">
      <alignment/>
      <protection/>
    </xf>
    <xf numFmtId="0" fontId="2" fillId="0" borderId="0" xfId="46" applyFill="1">
      <alignment/>
      <protection/>
    </xf>
    <xf numFmtId="0" fontId="2" fillId="33" borderId="0" xfId="46" applyFill="1">
      <alignment/>
      <protection/>
    </xf>
    <xf numFmtId="3" fontId="2" fillId="33" borderId="0" xfId="46" applyNumberFormat="1" applyFill="1">
      <alignment/>
      <protection/>
    </xf>
    <xf numFmtId="0" fontId="10" fillId="0" borderId="0" xfId="46" applyFont="1" applyFill="1" applyAlignment="1">
      <alignment horizontal="right"/>
      <protection/>
    </xf>
    <xf numFmtId="0" fontId="2" fillId="0" borderId="0" xfId="46">
      <alignment/>
      <protection/>
    </xf>
    <xf numFmtId="0" fontId="11" fillId="0" borderId="0" xfId="55" applyFont="1">
      <alignment/>
      <protection/>
    </xf>
    <xf numFmtId="166" fontId="2" fillId="0" borderId="0" xfId="46" applyNumberFormat="1" applyFill="1">
      <alignment/>
      <protection/>
    </xf>
    <xf numFmtId="0" fontId="12" fillId="0" borderId="0" xfId="46" applyFont="1" applyAlignment="1">
      <alignment horizontal="right"/>
      <protection/>
    </xf>
    <xf numFmtId="0" fontId="7" fillId="0" borderId="0" xfId="46" applyFont="1" applyAlignment="1">
      <alignment horizontal="right"/>
      <protection/>
    </xf>
    <xf numFmtId="0" fontId="4" fillId="0" borderId="0" xfId="55" applyFont="1">
      <alignment/>
      <protection/>
    </xf>
    <xf numFmtId="0" fontId="14" fillId="0" borderId="11" xfId="46" applyFont="1" applyFill="1" applyBorder="1">
      <alignment/>
      <protection/>
    </xf>
    <xf numFmtId="0" fontId="14" fillId="0" borderId="11" xfId="46" applyFont="1" applyFill="1" applyBorder="1" applyAlignment="1">
      <alignment horizontal="center"/>
      <protection/>
    </xf>
    <xf numFmtId="0" fontId="14" fillId="33" borderId="11" xfId="46" applyFont="1" applyFill="1" applyBorder="1" applyAlignment="1">
      <alignment horizontal="center"/>
      <protection/>
    </xf>
    <xf numFmtId="3" fontId="14" fillId="33" borderId="12" xfId="46" applyNumberFormat="1" applyFont="1" applyFill="1" applyBorder="1" applyAlignment="1">
      <alignment horizontal="center"/>
      <protection/>
    </xf>
    <xf numFmtId="3" fontId="14" fillId="23" borderId="12" xfId="46" applyNumberFormat="1" applyFont="1" applyFill="1" applyBorder="1" applyAlignment="1">
      <alignment horizontal="center"/>
      <protection/>
    </xf>
    <xf numFmtId="3" fontId="14" fillId="23" borderId="12" xfId="46" applyNumberFormat="1" applyFont="1" applyFill="1" applyBorder="1" applyAlignment="1">
      <alignment horizontal="center" wrapText="1"/>
      <protection/>
    </xf>
    <xf numFmtId="3" fontId="14" fillId="34" borderId="12" xfId="46" applyNumberFormat="1" applyFont="1" applyFill="1" applyBorder="1" applyAlignment="1">
      <alignment horizontal="center"/>
      <protection/>
    </xf>
    <xf numFmtId="3" fontId="14" fillId="34" borderId="12" xfId="46" applyNumberFormat="1" applyFont="1" applyFill="1" applyBorder="1" applyAlignment="1">
      <alignment horizontal="center" wrapText="1"/>
      <protection/>
    </xf>
    <xf numFmtId="3" fontId="14" fillId="35" borderId="12" xfId="46" applyNumberFormat="1" applyFont="1" applyFill="1" applyBorder="1" applyAlignment="1">
      <alignment horizontal="center"/>
      <protection/>
    </xf>
    <xf numFmtId="3" fontId="14" fillId="35" borderId="12" xfId="46" applyNumberFormat="1" applyFont="1" applyFill="1" applyBorder="1" applyAlignment="1">
      <alignment horizontal="center" wrapText="1"/>
      <protection/>
    </xf>
    <xf numFmtId="3" fontId="14" fillId="0" borderId="13" xfId="46" applyNumberFormat="1" applyFont="1" applyFill="1" applyBorder="1">
      <alignment/>
      <protection/>
    </xf>
    <xf numFmtId="49" fontId="14" fillId="0" borderId="13" xfId="46" applyNumberFormat="1" applyFont="1" applyFill="1" applyBorder="1" applyAlignment="1">
      <alignment horizontal="center"/>
      <protection/>
    </xf>
    <xf numFmtId="49" fontId="14" fillId="33" borderId="13" xfId="46" applyNumberFormat="1" applyFont="1" applyFill="1" applyBorder="1" applyAlignment="1">
      <alignment horizontal="center"/>
      <protection/>
    </xf>
    <xf numFmtId="3" fontId="14" fillId="36" borderId="13" xfId="46" applyNumberFormat="1" applyFont="1" applyFill="1" applyBorder="1" applyAlignment="1">
      <alignment horizontal="center"/>
      <protection/>
    </xf>
    <xf numFmtId="49" fontId="14" fillId="23" borderId="14" xfId="46" applyNumberFormat="1" applyFont="1" applyFill="1" applyBorder="1" applyAlignment="1">
      <alignment horizontal="center"/>
      <protection/>
    </xf>
    <xf numFmtId="49" fontId="14" fillId="34" borderId="14" xfId="46" applyNumberFormat="1" applyFont="1" applyFill="1" applyBorder="1" applyAlignment="1">
      <alignment horizontal="center"/>
      <protection/>
    </xf>
    <xf numFmtId="49" fontId="14" fillId="35" borderId="14" xfId="46" applyNumberFormat="1" applyFont="1" applyFill="1" applyBorder="1" applyAlignment="1">
      <alignment horizontal="center"/>
      <protection/>
    </xf>
    <xf numFmtId="49" fontId="14" fillId="0" borderId="14" xfId="46" applyNumberFormat="1" applyFont="1" applyFill="1" applyBorder="1" applyAlignment="1">
      <alignment horizontal="center"/>
      <protection/>
    </xf>
    <xf numFmtId="3" fontId="14" fillId="0" borderId="15" xfId="46" applyNumberFormat="1" applyFont="1" applyFill="1" applyBorder="1">
      <alignment/>
      <protection/>
    </xf>
    <xf numFmtId="3" fontId="14" fillId="0" borderId="15" xfId="46" applyNumberFormat="1" applyFont="1" applyFill="1" applyBorder="1" applyAlignment="1">
      <alignment horizontal="center"/>
      <protection/>
    </xf>
    <xf numFmtId="3" fontId="14" fillId="33" borderId="15" xfId="46" applyNumberFormat="1" applyFont="1" applyFill="1" applyBorder="1" applyAlignment="1">
      <alignment horizontal="center"/>
      <protection/>
    </xf>
    <xf numFmtId="3" fontId="5" fillId="36" borderId="15" xfId="46" applyNumberFormat="1" applyFont="1" applyFill="1" applyBorder="1" applyAlignment="1">
      <alignment horizontal="center"/>
      <protection/>
    </xf>
    <xf numFmtId="3" fontId="5" fillId="23" borderId="16" xfId="46" applyNumberFormat="1" applyFont="1" applyFill="1" applyBorder="1" applyAlignment="1">
      <alignment horizontal="center"/>
      <protection/>
    </xf>
    <xf numFmtId="3" fontId="5" fillId="34" borderId="16" xfId="46" applyNumberFormat="1" applyFont="1" applyFill="1" applyBorder="1" applyAlignment="1">
      <alignment horizontal="center"/>
      <protection/>
    </xf>
    <xf numFmtId="3" fontId="5" fillId="35" borderId="16" xfId="46" applyNumberFormat="1" applyFont="1" applyFill="1" applyBorder="1" applyAlignment="1">
      <alignment horizontal="center"/>
      <protection/>
    </xf>
    <xf numFmtId="3" fontId="14" fillId="0" borderId="16" xfId="46" applyNumberFormat="1" applyFont="1" applyFill="1" applyBorder="1" applyAlignment="1">
      <alignment horizontal="center"/>
      <protection/>
    </xf>
    <xf numFmtId="3" fontId="14" fillId="0" borderId="17" xfId="46" applyNumberFormat="1" applyFont="1" applyFill="1" applyBorder="1" applyAlignment="1">
      <alignment horizontal="center" vertical="center"/>
      <protection/>
    </xf>
    <xf numFmtId="3" fontId="15" fillId="0" borderId="17" xfId="46" applyNumberFormat="1" applyFont="1" applyFill="1" applyBorder="1" applyAlignment="1">
      <alignment horizontal="right"/>
      <protection/>
    </xf>
    <xf numFmtId="3" fontId="15" fillId="33" borderId="17" xfId="46" applyNumberFormat="1" applyFont="1" applyFill="1" applyBorder="1" applyAlignment="1">
      <alignment horizontal="right"/>
      <protection/>
    </xf>
    <xf numFmtId="3" fontId="15" fillId="33" borderId="18" xfId="46" applyNumberFormat="1" applyFont="1" applyFill="1" applyBorder="1" applyAlignment="1">
      <alignment horizontal="right"/>
      <protection/>
    </xf>
    <xf numFmtId="3" fontId="15" fillId="33" borderId="19" xfId="46" applyNumberFormat="1" applyFont="1" applyFill="1" applyBorder="1" applyAlignment="1">
      <alignment horizontal="right"/>
      <protection/>
    </xf>
    <xf numFmtId="3" fontId="15" fillId="23" borderId="17" xfId="46" applyNumberFormat="1" applyFont="1" applyFill="1" applyBorder="1" applyAlignment="1">
      <alignment horizontal="right"/>
      <protection/>
    </xf>
    <xf numFmtId="3" fontId="15" fillId="34" borderId="19" xfId="46" applyNumberFormat="1" applyFont="1" applyFill="1" applyBorder="1" applyAlignment="1">
      <alignment horizontal="right"/>
      <protection/>
    </xf>
    <xf numFmtId="3" fontId="15" fillId="35" borderId="19" xfId="46" applyNumberFormat="1" applyFont="1" applyFill="1" applyBorder="1" applyAlignment="1">
      <alignment horizontal="right"/>
      <protection/>
    </xf>
    <xf numFmtId="3" fontId="15" fillId="0" borderId="19" xfId="46" applyNumberFormat="1" applyFont="1" applyFill="1" applyBorder="1" applyAlignment="1">
      <alignment horizontal="right"/>
      <protection/>
    </xf>
    <xf numFmtId="4" fontId="15" fillId="0" borderId="20" xfId="46" applyNumberFormat="1" applyFont="1" applyFill="1" applyBorder="1" applyAlignment="1">
      <alignment horizontal="right"/>
      <protection/>
    </xf>
    <xf numFmtId="4" fontId="15" fillId="0" borderId="17" xfId="46" applyNumberFormat="1" applyFont="1" applyFill="1" applyBorder="1" applyAlignment="1">
      <alignment horizontal="right"/>
      <protection/>
    </xf>
    <xf numFmtId="3" fontId="14" fillId="0" borderId="21" xfId="46" applyNumberFormat="1" applyFont="1" applyFill="1" applyBorder="1" applyAlignment="1">
      <alignment horizontal="center" vertical="center"/>
      <protection/>
    </xf>
    <xf numFmtId="3" fontId="15" fillId="0" borderId="21" xfId="46" applyNumberFormat="1" applyFont="1" applyFill="1" applyBorder="1" applyAlignment="1">
      <alignment horizontal="right"/>
      <protection/>
    </xf>
    <xf numFmtId="3" fontId="15" fillId="33" borderId="21" xfId="46" applyNumberFormat="1" applyFont="1" applyFill="1" applyBorder="1" applyAlignment="1">
      <alignment horizontal="right"/>
      <protection/>
    </xf>
    <xf numFmtId="3" fontId="15" fillId="33" borderId="22" xfId="46" applyNumberFormat="1" applyFont="1" applyFill="1" applyBorder="1" applyAlignment="1">
      <alignment horizontal="right"/>
      <protection/>
    </xf>
    <xf numFmtId="3" fontId="15" fillId="33" borderId="23" xfId="46" applyNumberFormat="1" applyFont="1" applyFill="1" applyBorder="1" applyAlignment="1">
      <alignment horizontal="right"/>
      <protection/>
    </xf>
    <xf numFmtId="3" fontId="15" fillId="23" borderId="21" xfId="46" applyNumberFormat="1" applyFont="1" applyFill="1" applyBorder="1" applyAlignment="1">
      <alignment horizontal="right"/>
      <protection/>
    </xf>
    <xf numFmtId="3" fontId="15" fillId="34" borderId="23" xfId="46" applyNumberFormat="1" applyFont="1" applyFill="1" applyBorder="1" applyAlignment="1">
      <alignment horizontal="right"/>
      <protection/>
    </xf>
    <xf numFmtId="3" fontId="15" fillId="35" borderId="23" xfId="46" applyNumberFormat="1" applyFont="1" applyFill="1" applyBorder="1" applyAlignment="1">
      <alignment horizontal="right"/>
      <protection/>
    </xf>
    <xf numFmtId="3" fontId="15" fillId="0" borderId="23" xfId="46" applyNumberFormat="1" applyFont="1" applyFill="1" applyBorder="1" applyAlignment="1">
      <alignment horizontal="right"/>
      <protection/>
    </xf>
    <xf numFmtId="4" fontId="15" fillId="0" borderId="24" xfId="46" applyNumberFormat="1" applyFont="1" applyFill="1" applyBorder="1" applyAlignment="1">
      <alignment horizontal="right"/>
      <protection/>
    </xf>
    <xf numFmtId="4" fontId="15" fillId="0" borderId="21" xfId="46" applyNumberFormat="1" applyFont="1" applyFill="1" applyBorder="1" applyAlignment="1">
      <alignment horizontal="right"/>
      <protection/>
    </xf>
    <xf numFmtId="4" fontId="15" fillId="0" borderId="25" xfId="46" applyNumberFormat="1" applyFont="1" applyFill="1" applyBorder="1" applyAlignment="1">
      <alignment horizontal="right"/>
      <protection/>
    </xf>
    <xf numFmtId="0" fontId="16" fillId="0" borderId="26" xfId="46" applyFont="1" applyBorder="1" applyAlignment="1">
      <alignment horizontal="center"/>
      <protection/>
    </xf>
    <xf numFmtId="3" fontId="15" fillId="0" borderId="15" xfId="46" applyNumberFormat="1" applyFont="1" applyFill="1" applyBorder="1" applyAlignment="1">
      <alignment horizontal="right"/>
      <protection/>
    </xf>
    <xf numFmtId="3" fontId="15" fillId="33" borderId="15" xfId="46" applyNumberFormat="1" applyFont="1" applyFill="1" applyBorder="1" applyAlignment="1">
      <alignment horizontal="right"/>
      <protection/>
    </xf>
    <xf numFmtId="3" fontId="15" fillId="33" borderId="27" xfId="46" applyNumberFormat="1" applyFont="1" applyFill="1" applyBorder="1" applyAlignment="1">
      <alignment horizontal="right"/>
      <protection/>
    </xf>
    <xf numFmtId="3" fontId="15" fillId="33" borderId="28" xfId="46" applyNumberFormat="1" applyFont="1" applyFill="1" applyBorder="1" applyAlignment="1">
      <alignment horizontal="right"/>
      <protection/>
    </xf>
    <xf numFmtId="3" fontId="15" fillId="23" borderId="10" xfId="46" applyNumberFormat="1" applyFont="1" applyFill="1" applyBorder="1" applyAlignment="1">
      <alignment horizontal="right"/>
      <protection/>
    </xf>
    <xf numFmtId="3" fontId="15" fillId="34" borderId="28" xfId="46" applyNumberFormat="1" applyFont="1" applyFill="1" applyBorder="1" applyAlignment="1">
      <alignment horizontal="right"/>
      <protection/>
    </xf>
    <xf numFmtId="3" fontId="15" fillId="35" borderId="28" xfId="46" applyNumberFormat="1" applyFont="1" applyFill="1" applyBorder="1" applyAlignment="1">
      <alignment horizontal="right"/>
      <protection/>
    </xf>
    <xf numFmtId="3" fontId="15" fillId="0" borderId="28" xfId="46" applyNumberFormat="1" applyFont="1" applyFill="1" applyBorder="1" applyAlignment="1">
      <alignment horizontal="right"/>
      <protection/>
    </xf>
    <xf numFmtId="4" fontId="15" fillId="0" borderId="0" xfId="46" applyNumberFormat="1" applyFont="1" applyFill="1" applyBorder="1" applyAlignment="1">
      <alignment horizontal="right"/>
      <protection/>
    </xf>
    <xf numFmtId="4" fontId="15" fillId="0" borderId="15" xfId="46" applyNumberFormat="1" applyFont="1" applyFill="1" applyBorder="1" applyAlignment="1">
      <alignment horizontal="right"/>
      <protection/>
    </xf>
    <xf numFmtId="3" fontId="17" fillId="0" borderId="11" xfId="46" applyNumberFormat="1" applyFont="1" applyFill="1" applyBorder="1">
      <alignment/>
      <protection/>
    </xf>
    <xf numFmtId="3" fontId="17" fillId="0" borderId="11" xfId="46" applyNumberFormat="1" applyFont="1" applyFill="1" applyBorder="1" applyAlignment="1">
      <alignment horizontal="right"/>
      <protection/>
    </xf>
    <xf numFmtId="3" fontId="17" fillId="33" borderId="11" xfId="46" applyNumberFormat="1" applyFont="1" applyFill="1" applyBorder="1" applyAlignment="1">
      <alignment horizontal="right"/>
      <protection/>
    </xf>
    <xf numFmtId="3" fontId="17" fillId="33" borderId="29" xfId="46" applyNumberFormat="1" applyFont="1" applyFill="1" applyBorder="1" applyAlignment="1">
      <alignment horizontal="right"/>
      <protection/>
    </xf>
    <xf numFmtId="3" fontId="17" fillId="33" borderId="30" xfId="46" applyNumberFormat="1" applyFont="1" applyFill="1" applyBorder="1" applyAlignment="1">
      <alignment horizontal="right"/>
      <protection/>
    </xf>
    <xf numFmtId="3" fontId="17" fillId="23" borderId="11" xfId="46" applyNumberFormat="1" applyFont="1" applyFill="1" applyBorder="1" applyAlignment="1">
      <alignment horizontal="right"/>
      <protection/>
    </xf>
    <xf numFmtId="3" fontId="17" fillId="34" borderId="30" xfId="46" applyNumberFormat="1" applyFont="1" applyFill="1" applyBorder="1" applyAlignment="1">
      <alignment horizontal="right"/>
      <protection/>
    </xf>
    <xf numFmtId="3" fontId="17" fillId="35" borderId="30" xfId="46" applyNumberFormat="1" applyFont="1" applyFill="1" applyBorder="1" applyAlignment="1">
      <alignment horizontal="right"/>
      <protection/>
    </xf>
    <xf numFmtId="3" fontId="17" fillId="0" borderId="30" xfId="46" applyNumberFormat="1" applyFont="1" applyFill="1" applyBorder="1" applyAlignment="1">
      <alignment horizontal="right"/>
      <protection/>
    </xf>
    <xf numFmtId="4" fontId="17" fillId="0" borderId="31" xfId="46" applyNumberFormat="1" applyFont="1" applyFill="1" applyBorder="1" applyAlignment="1">
      <alignment horizontal="right"/>
      <protection/>
    </xf>
    <xf numFmtId="166" fontId="17" fillId="0" borderId="11" xfId="46" applyNumberFormat="1" applyFont="1" applyFill="1" applyBorder="1" applyAlignment="1">
      <alignment horizontal="right"/>
      <protection/>
    </xf>
    <xf numFmtId="4" fontId="17" fillId="0" borderId="11" xfId="46" applyNumberFormat="1" applyFont="1" applyFill="1" applyBorder="1" applyAlignment="1">
      <alignment horizontal="right"/>
      <protection/>
    </xf>
    <xf numFmtId="0" fontId="3" fillId="0" borderId="0" xfId="46" applyFont="1">
      <alignment/>
      <protection/>
    </xf>
    <xf numFmtId="3" fontId="15" fillId="0" borderId="27" xfId="46" applyNumberFormat="1" applyFont="1" applyFill="1" applyBorder="1" applyAlignment="1">
      <alignment horizontal="right"/>
      <protection/>
    </xf>
    <xf numFmtId="3" fontId="14" fillId="0" borderId="13" xfId="46" applyNumberFormat="1" applyFont="1" applyFill="1" applyBorder="1" applyAlignment="1">
      <alignment horizontal="center" vertical="center"/>
      <protection/>
    </xf>
    <xf numFmtId="3" fontId="15" fillId="0" borderId="13" xfId="46" applyNumberFormat="1" applyFont="1" applyFill="1" applyBorder="1" applyAlignment="1">
      <alignment horizontal="right"/>
      <protection/>
    </xf>
    <xf numFmtId="3" fontId="15" fillId="33" borderId="13" xfId="46" applyNumberFormat="1" applyFont="1" applyFill="1" applyBorder="1" applyAlignment="1">
      <alignment horizontal="right"/>
      <protection/>
    </xf>
    <xf numFmtId="3" fontId="15" fillId="33" borderId="14" xfId="46" applyNumberFormat="1" applyFont="1" applyFill="1" applyBorder="1" applyAlignment="1">
      <alignment horizontal="right"/>
      <protection/>
    </xf>
    <xf numFmtId="3" fontId="15" fillId="23" borderId="13" xfId="46" applyNumberFormat="1" applyFont="1" applyFill="1" applyBorder="1" applyAlignment="1">
      <alignment horizontal="right"/>
      <protection/>
    </xf>
    <xf numFmtId="3" fontId="15" fillId="34" borderId="14" xfId="46" applyNumberFormat="1" applyFont="1" applyFill="1" applyBorder="1" applyAlignment="1">
      <alignment horizontal="right"/>
      <protection/>
    </xf>
    <xf numFmtId="3" fontId="15" fillId="35" borderId="14" xfId="46" applyNumberFormat="1" applyFont="1" applyFill="1" applyBorder="1" applyAlignment="1">
      <alignment horizontal="right"/>
      <protection/>
    </xf>
    <xf numFmtId="3" fontId="15" fillId="0" borderId="14" xfId="46" applyNumberFormat="1" applyFont="1" applyFill="1" applyBorder="1" applyAlignment="1">
      <alignment horizontal="right"/>
      <protection/>
    </xf>
    <xf numFmtId="4" fontId="15" fillId="0" borderId="32" xfId="46" applyNumberFormat="1" applyFont="1" applyFill="1" applyBorder="1" applyAlignment="1">
      <alignment horizontal="right"/>
      <protection/>
    </xf>
    <xf numFmtId="4" fontId="15" fillId="0" borderId="13" xfId="46" applyNumberFormat="1" applyFont="1" applyFill="1" applyBorder="1" applyAlignment="1">
      <alignment horizontal="right"/>
      <protection/>
    </xf>
    <xf numFmtId="4" fontId="15" fillId="0" borderId="10" xfId="46" applyNumberFormat="1" applyFont="1" applyFill="1" applyBorder="1" applyAlignment="1">
      <alignment horizontal="right"/>
      <protection/>
    </xf>
    <xf numFmtId="3" fontId="18" fillId="33" borderId="11" xfId="46" applyNumberFormat="1" applyFont="1" applyFill="1" applyBorder="1" applyAlignment="1">
      <alignment horizontal="right"/>
      <protection/>
    </xf>
    <xf numFmtId="4" fontId="2" fillId="0" borderId="0" xfId="46" applyNumberFormat="1">
      <alignment/>
      <protection/>
    </xf>
    <xf numFmtId="3" fontId="14" fillId="0" borderId="10" xfId="46" applyNumberFormat="1" applyFont="1" applyFill="1" applyBorder="1" applyAlignment="1">
      <alignment horizontal="left" vertical="center"/>
      <protection/>
    </xf>
    <xf numFmtId="3" fontId="2" fillId="0" borderId="0" xfId="46" applyNumberFormat="1" applyFill="1">
      <alignment/>
      <protection/>
    </xf>
    <xf numFmtId="3" fontId="5" fillId="33" borderId="0" xfId="46" applyNumberFormat="1" applyFont="1" applyFill="1" applyBorder="1" applyAlignment="1">
      <alignment horizontal="center" vertical="center"/>
      <protection/>
    </xf>
    <xf numFmtId="3" fontId="5" fillId="36" borderId="0" xfId="46" applyNumberFormat="1" applyFont="1" applyFill="1" applyBorder="1" applyAlignment="1">
      <alignment horizontal="center" vertical="center" wrapText="1"/>
      <protection/>
    </xf>
    <xf numFmtId="0" fontId="2" fillId="33" borderId="0" xfId="46" applyFill="1" applyBorder="1" applyAlignment="1">
      <alignment horizontal="center" vertical="center"/>
      <protection/>
    </xf>
    <xf numFmtId="3" fontId="2" fillId="33" borderId="0" xfId="46" applyNumberFormat="1" applyFill="1" applyBorder="1" applyAlignment="1">
      <alignment horizontal="center" vertical="center" wrapText="1"/>
      <protection/>
    </xf>
    <xf numFmtId="49" fontId="5" fillId="33" borderId="0" xfId="46" applyNumberFormat="1" applyFont="1" applyFill="1" applyBorder="1" applyAlignment="1">
      <alignment horizontal="center" vertical="center"/>
      <protection/>
    </xf>
    <xf numFmtId="49" fontId="5" fillId="0" borderId="0" xfId="46" applyNumberFormat="1" applyFont="1" applyFill="1" applyBorder="1" applyAlignment="1">
      <alignment horizontal="center" vertical="center"/>
      <protection/>
    </xf>
    <xf numFmtId="0" fontId="2" fillId="0" borderId="0" xfId="46" applyFill="1" applyBorder="1" applyAlignment="1">
      <alignment horizontal="center" vertical="center"/>
      <protection/>
    </xf>
    <xf numFmtId="3" fontId="8" fillId="33" borderId="0" xfId="46" applyNumberFormat="1" applyFont="1" applyFill="1" applyBorder="1" applyAlignment="1">
      <alignment horizontal="right"/>
      <protection/>
    </xf>
    <xf numFmtId="3" fontId="8" fillId="0" borderId="0" xfId="46" applyNumberFormat="1" applyFont="1" applyFill="1" applyBorder="1" applyAlignment="1">
      <alignment horizontal="right"/>
      <protection/>
    </xf>
    <xf numFmtId="4" fontId="8" fillId="0" borderId="0" xfId="46" applyNumberFormat="1" applyFont="1" applyFill="1" applyBorder="1" applyAlignment="1">
      <alignment horizontal="right"/>
      <protection/>
    </xf>
    <xf numFmtId="4" fontId="8" fillId="33" borderId="0" xfId="46" applyNumberFormat="1" applyFont="1" applyFill="1" applyBorder="1" applyAlignment="1">
      <alignment horizontal="right"/>
      <protection/>
    </xf>
    <xf numFmtId="0" fontId="5" fillId="33" borderId="0" xfId="46" applyFont="1" applyFill="1" applyBorder="1">
      <alignment/>
      <protection/>
    </xf>
    <xf numFmtId="3" fontId="5" fillId="33" borderId="0" xfId="46" applyNumberFormat="1" applyFont="1" applyFill="1" applyBorder="1" applyAlignment="1">
      <alignment horizontal="right"/>
      <protection/>
    </xf>
    <xf numFmtId="3" fontId="5" fillId="0" borderId="0" xfId="46" applyNumberFormat="1" applyFont="1" applyFill="1" applyBorder="1" applyAlignment="1">
      <alignment horizontal="right"/>
      <protection/>
    </xf>
    <xf numFmtId="166" fontId="5" fillId="0" borderId="0" xfId="46" applyNumberFormat="1" applyFont="1" applyFill="1" applyBorder="1" applyAlignment="1">
      <alignment horizontal="right"/>
      <protection/>
    </xf>
    <xf numFmtId="4" fontId="5" fillId="33" borderId="0" xfId="46" applyNumberFormat="1" applyFont="1" applyFill="1" applyBorder="1" applyAlignment="1">
      <alignment horizontal="right"/>
      <protection/>
    </xf>
    <xf numFmtId="0" fontId="9" fillId="33" borderId="0" xfId="55" applyFont="1" applyFill="1">
      <alignment/>
      <protection/>
    </xf>
    <xf numFmtId="0" fontId="4" fillId="33" borderId="0" xfId="55" applyFill="1">
      <alignment/>
      <protection/>
    </xf>
    <xf numFmtId="3" fontId="4" fillId="33" borderId="0" xfId="55" applyNumberFormat="1" applyFill="1" applyBorder="1">
      <alignment/>
      <protection/>
    </xf>
    <xf numFmtId="0" fontId="12" fillId="33" borderId="0" xfId="46" applyFont="1" applyFill="1" applyAlignment="1">
      <alignment horizontal="right"/>
      <protection/>
    </xf>
    <xf numFmtId="0" fontId="4" fillId="33" borderId="0" xfId="55" applyFont="1" applyFill="1">
      <alignment/>
      <protection/>
    </xf>
    <xf numFmtId="0" fontId="13" fillId="33" borderId="0" xfId="55" applyFont="1" applyFill="1">
      <alignment/>
      <protection/>
    </xf>
    <xf numFmtId="0" fontId="5" fillId="33" borderId="13" xfId="55" applyFont="1" applyFill="1" applyBorder="1">
      <alignment/>
      <protection/>
    </xf>
    <xf numFmtId="0" fontId="6" fillId="33" borderId="13" xfId="55" applyFont="1" applyFill="1" applyBorder="1" applyAlignment="1">
      <alignment horizontal="center"/>
      <protection/>
    </xf>
    <xf numFmtId="3" fontId="6" fillId="33" borderId="10" xfId="55" applyNumberFormat="1" applyFont="1" applyFill="1" applyBorder="1" applyAlignment="1">
      <alignment horizontal="center"/>
      <protection/>
    </xf>
    <xf numFmtId="49" fontId="6" fillId="33" borderId="10" xfId="55" applyNumberFormat="1" applyFont="1" applyFill="1" applyBorder="1" applyAlignment="1">
      <alignment horizontal="center"/>
      <protection/>
    </xf>
    <xf numFmtId="0" fontId="6" fillId="33" borderId="33" xfId="55" applyFont="1" applyFill="1" applyBorder="1">
      <alignment/>
      <protection/>
    </xf>
    <xf numFmtId="0" fontId="6" fillId="33" borderId="27" xfId="55" applyFont="1" applyFill="1" applyBorder="1">
      <alignment/>
      <protection/>
    </xf>
    <xf numFmtId="0" fontId="6" fillId="33" borderId="34" xfId="55" applyFont="1" applyFill="1" applyBorder="1">
      <alignment/>
      <protection/>
    </xf>
    <xf numFmtId="0" fontId="6" fillId="33" borderId="35" xfId="55" applyFont="1" applyFill="1" applyBorder="1">
      <alignment/>
      <protection/>
    </xf>
    <xf numFmtId="3" fontId="6" fillId="33" borderId="10" xfId="55" applyNumberFormat="1" applyFont="1" applyFill="1" applyBorder="1" applyAlignment="1">
      <alignment horizontal="center"/>
      <protection/>
    </xf>
    <xf numFmtId="0" fontId="6" fillId="33" borderId="36" xfId="55" applyFont="1" applyFill="1" applyBorder="1">
      <alignment/>
      <protection/>
    </xf>
    <xf numFmtId="0" fontId="6" fillId="33" borderId="37" xfId="55" applyFont="1" applyFill="1" applyBorder="1">
      <alignment/>
      <protection/>
    </xf>
    <xf numFmtId="0" fontId="6" fillId="33" borderId="38" xfId="55" applyFont="1" applyFill="1" applyBorder="1">
      <alignment/>
      <protection/>
    </xf>
    <xf numFmtId="0" fontId="6" fillId="33" borderId="39" xfId="55" applyFont="1" applyFill="1" applyBorder="1">
      <alignment/>
      <protection/>
    </xf>
    <xf numFmtId="3" fontId="6" fillId="33" borderId="25" xfId="55" applyNumberFormat="1" applyFont="1" applyFill="1" applyBorder="1" applyAlignment="1">
      <alignment horizontal="center"/>
      <protection/>
    </xf>
    <xf numFmtId="0" fontId="6" fillId="33" borderId="33" xfId="55" applyFont="1" applyFill="1" applyBorder="1" applyAlignment="1">
      <alignment horizontal="center"/>
      <protection/>
    </xf>
    <xf numFmtId="0" fontId="6" fillId="33" borderId="27" xfId="55" applyFont="1" applyFill="1" applyBorder="1" applyAlignment="1">
      <alignment horizontal="center"/>
      <protection/>
    </xf>
    <xf numFmtId="0" fontId="6" fillId="33" borderId="28" xfId="55" applyFont="1" applyFill="1" applyBorder="1" applyAlignment="1">
      <alignment horizontal="center"/>
      <protection/>
    </xf>
    <xf numFmtId="0" fontId="6" fillId="33" borderId="35" xfId="55" applyFont="1" applyFill="1" applyBorder="1" applyAlignment="1">
      <alignment horizontal="center"/>
      <protection/>
    </xf>
    <xf numFmtId="3" fontId="4" fillId="33" borderId="0" xfId="55" applyNumberFormat="1" applyFill="1" applyBorder="1" applyAlignment="1">
      <alignment horizontal="center"/>
      <protection/>
    </xf>
    <xf numFmtId="3" fontId="14" fillId="33" borderId="26" xfId="46" applyNumberFormat="1" applyFont="1" applyFill="1" applyBorder="1" applyAlignment="1">
      <alignment horizontal="center" vertical="center"/>
      <protection/>
    </xf>
    <xf numFmtId="164" fontId="15" fillId="0" borderId="37" xfId="46" applyNumberFormat="1" applyFont="1" applyFill="1" applyBorder="1" applyAlignment="1">
      <alignment horizontal="right"/>
      <protection/>
    </xf>
    <xf numFmtId="166" fontId="15" fillId="33" borderId="40" xfId="46" applyNumberFormat="1" applyFont="1" applyFill="1" applyBorder="1" applyAlignment="1">
      <alignment horizontal="right"/>
      <protection/>
    </xf>
    <xf numFmtId="164" fontId="15" fillId="33" borderId="22" xfId="46" applyNumberFormat="1" applyFont="1" applyFill="1" applyBorder="1" applyAlignment="1">
      <alignment horizontal="right"/>
      <protection/>
    </xf>
    <xf numFmtId="3" fontId="15" fillId="33" borderId="0" xfId="46" applyNumberFormat="1" applyFont="1" applyFill="1" applyBorder="1" applyAlignment="1">
      <alignment horizontal="right"/>
      <protection/>
    </xf>
    <xf numFmtId="164" fontId="15" fillId="0" borderId="22" xfId="46" applyNumberFormat="1" applyFont="1" applyFill="1" applyBorder="1" applyAlignment="1">
      <alignment horizontal="right"/>
      <protection/>
    </xf>
    <xf numFmtId="164" fontId="15" fillId="0" borderId="27" xfId="46" applyNumberFormat="1" applyFont="1" applyFill="1" applyBorder="1" applyAlignment="1">
      <alignment horizontal="right"/>
      <protection/>
    </xf>
    <xf numFmtId="166" fontId="15" fillId="33" borderId="41" xfId="46" applyNumberFormat="1" applyFont="1" applyFill="1" applyBorder="1" applyAlignment="1">
      <alignment horizontal="right"/>
      <protection/>
    </xf>
    <xf numFmtId="164" fontId="15" fillId="33" borderId="27" xfId="46" applyNumberFormat="1" applyFont="1" applyFill="1" applyBorder="1" applyAlignment="1">
      <alignment horizontal="right"/>
      <protection/>
    </xf>
    <xf numFmtId="3" fontId="17" fillId="33" borderId="42" xfId="46" applyNumberFormat="1" applyFont="1" applyFill="1" applyBorder="1">
      <alignment/>
      <protection/>
    </xf>
    <xf numFmtId="164" fontId="17" fillId="0" borderId="29" xfId="46" applyNumberFormat="1" applyFont="1" applyFill="1" applyBorder="1" applyAlignment="1">
      <alignment horizontal="right"/>
      <protection/>
    </xf>
    <xf numFmtId="166" fontId="17" fillId="33" borderId="43" xfId="46" applyNumberFormat="1" applyFont="1" applyFill="1" applyBorder="1" applyAlignment="1">
      <alignment horizontal="right"/>
      <protection/>
    </xf>
    <xf numFmtId="164" fontId="17" fillId="33" borderId="29" xfId="46" applyNumberFormat="1" applyFont="1" applyFill="1" applyBorder="1" applyAlignment="1">
      <alignment horizontal="right"/>
      <protection/>
    </xf>
    <xf numFmtId="3" fontId="17" fillId="33" borderId="0" xfId="46" applyNumberFormat="1" applyFont="1" applyFill="1" applyBorder="1" applyAlignment="1">
      <alignment horizontal="right"/>
      <protection/>
    </xf>
    <xf numFmtId="0" fontId="3" fillId="33" borderId="0" xfId="46" applyFont="1" applyFill="1">
      <alignment/>
      <protection/>
    </xf>
    <xf numFmtId="3" fontId="14" fillId="33" borderId="36" xfId="46" applyNumberFormat="1" applyFont="1" applyFill="1" applyBorder="1" applyAlignment="1">
      <alignment horizontal="center" vertical="center"/>
      <protection/>
    </xf>
    <xf numFmtId="164" fontId="15" fillId="0" borderId="18" xfId="46" applyNumberFormat="1" applyFont="1" applyFill="1" applyBorder="1" applyAlignment="1">
      <alignment horizontal="right"/>
      <protection/>
    </xf>
    <xf numFmtId="3" fontId="15" fillId="33" borderId="37" xfId="46" applyNumberFormat="1" applyFont="1" applyFill="1" applyBorder="1" applyAlignment="1">
      <alignment horizontal="right"/>
      <protection/>
    </xf>
    <xf numFmtId="166" fontId="15" fillId="33" borderId="44" xfId="46" applyNumberFormat="1" applyFont="1" applyFill="1" applyBorder="1" applyAlignment="1">
      <alignment horizontal="right"/>
      <protection/>
    </xf>
    <xf numFmtId="164" fontId="15" fillId="33" borderId="37" xfId="46" applyNumberFormat="1" applyFont="1" applyFill="1" applyBorder="1" applyAlignment="1">
      <alignment horizontal="right"/>
      <protection/>
    </xf>
    <xf numFmtId="165" fontId="4" fillId="33" borderId="0" xfId="55" applyNumberFormat="1" applyFill="1">
      <alignment/>
      <protection/>
    </xf>
    <xf numFmtId="3" fontId="14" fillId="37" borderId="12" xfId="46" applyNumberFormat="1" applyFont="1" applyFill="1" applyBorder="1" applyAlignment="1">
      <alignment horizontal="center" wrapText="1"/>
      <protection/>
    </xf>
    <xf numFmtId="49" fontId="14" fillId="37" borderId="14" xfId="46" applyNumberFormat="1" applyFont="1" applyFill="1" applyBorder="1" applyAlignment="1">
      <alignment horizontal="center"/>
      <protection/>
    </xf>
    <xf numFmtId="3" fontId="5" fillId="37" borderId="16" xfId="46" applyNumberFormat="1" applyFont="1" applyFill="1" applyBorder="1" applyAlignment="1">
      <alignment horizontal="center"/>
      <protection/>
    </xf>
    <xf numFmtId="3" fontId="15" fillId="37" borderId="19" xfId="46" applyNumberFormat="1" applyFont="1" applyFill="1" applyBorder="1" applyAlignment="1">
      <alignment horizontal="right"/>
      <protection/>
    </xf>
    <xf numFmtId="3" fontId="15" fillId="37" borderId="23" xfId="46" applyNumberFormat="1" applyFont="1" applyFill="1" applyBorder="1" applyAlignment="1">
      <alignment horizontal="right"/>
      <protection/>
    </xf>
    <xf numFmtId="3" fontId="15" fillId="37" borderId="28" xfId="46" applyNumberFormat="1" applyFont="1" applyFill="1" applyBorder="1" applyAlignment="1">
      <alignment horizontal="right"/>
      <protection/>
    </xf>
    <xf numFmtId="3" fontId="17" fillId="37" borderId="30" xfId="46" applyNumberFormat="1" applyFont="1" applyFill="1" applyBorder="1" applyAlignment="1">
      <alignment horizontal="right"/>
      <protection/>
    </xf>
    <xf numFmtId="3" fontId="15" fillId="37" borderId="14" xfId="46" applyNumberFormat="1" applyFont="1" applyFill="1" applyBorder="1" applyAlignment="1">
      <alignment horizontal="right"/>
      <protection/>
    </xf>
    <xf numFmtId="3" fontId="14" fillId="37" borderId="12" xfId="46" applyNumberFormat="1" applyFont="1" applyFill="1" applyBorder="1" applyAlignment="1">
      <alignment horizontal="center"/>
      <protection/>
    </xf>
    <xf numFmtId="0" fontId="6" fillId="33" borderId="39" xfId="55" applyFont="1" applyFill="1" applyBorder="1" applyAlignment="1">
      <alignment horizontal="center"/>
      <protection/>
    </xf>
    <xf numFmtId="0" fontId="19" fillId="33" borderId="0" xfId="55" applyFont="1" applyFill="1">
      <alignment/>
      <protection/>
    </xf>
    <xf numFmtId="3" fontId="20" fillId="0" borderId="0" xfId="46" applyNumberFormat="1" applyFont="1" applyFill="1">
      <alignment/>
      <protection/>
    </xf>
    <xf numFmtId="0" fontId="21" fillId="33" borderId="0" xfId="55" applyFont="1" applyFill="1" applyBorder="1">
      <alignment/>
      <protection/>
    </xf>
    <xf numFmtId="0" fontId="22" fillId="33" borderId="0" xfId="55" applyFont="1" applyFill="1" applyBorder="1">
      <alignment/>
      <protection/>
    </xf>
    <xf numFmtId="3" fontId="22" fillId="33" borderId="0" xfId="55" applyNumberFormat="1" applyFont="1" applyFill="1" applyBorder="1">
      <alignment/>
      <protection/>
    </xf>
    <xf numFmtId="0" fontId="23" fillId="33" borderId="0" xfId="55" applyFont="1" applyFill="1" applyBorder="1">
      <alignment/>
      <protection/>
    </xf>
    <xf numFmtId="0" fontId="4" fillId="33" borderId="0" xfId="55" applyFill="1" applyBorder="1">
      <alignment/>
      <protection/>
    </xf>
    <xf numFmtId="0" fontId="6" fillId="33" borderId="0" xfId="55" applyFont="1" applyFill="1" applyBorder="1">
      <alignment/>
      <protection/>
    </xf>
    <xf numFmtId="3" fontId="23" fillId="33" borderId="0" xfId="55" applyNumberFormat="1" applyFont="1" applyFill="1" applyBorder="1">
      <alignment/>
      <protection/>
    </xf>
    <xf numFmtId="0" fontId="4" fillId="0" borderId="0" xfId="55" applyFill="1">
      <alignment/>
      <protection/>
    </xf>
    <xf numFmtId="0" fontId="5" fillId="0" borderId="0" xfId="55" applyFont="1" applyFill="1" applyAlignment="1">
      <alignment horizontal="right"/>
      <protection/>
    </xf>
    <xf numFmtId="0" fontId="0" fillId="0" borderId="13" xfId="0" applyBorder="1" applyAlignment="1">
      <alignment/>
    </xf>
    <xf numFmtId="0" fontId="5" fillId="33" borderId="45" xfId="55" applyFont="1" applyFill="1" applyBorder="1">
      <alignment/>
      <protection/>
    </xf>
    <xf numFmtId="0" fontId="5" fillId="0" borderId="12" xfId="55" applyFont="1" applyFill="1" applyBorder="1">
      <alignment/>
      <protection/>
    </xf>
    <xf numFmtId="0" fontId="4" fillId="33" borderId="31" xfId="55" applyFill="1" applyBorder="1">
      <alignment/>
      <protection/>
    </xf>
    <xf numFmtId="0" fontId="5" fillId="0" borderId="30" xfId="55" applyFont="1" applyFill="1" applyBorder="1">
      <alignment/>
      <protection/>
    </xf>
    <xf numFmtId="0" fontId="5" fillId="0" borderId="31" xfId="55" applyFont="1" applyFill="1" applyBorder="1">
      <alignment/>
      <protection/>
    </xf>
    <xf numFmtId="0" fontId="5" fillId="33" borderId="11" xfId="55" applyFont="1" applyFill="1" applyBorder="1">
      <alignment/>
      <protection/>
    </xf>
    <xf numFmtId="0" fontId="0" fillId="0" borderId="10" xfId="0" applyBorder="1" applyAlignment="1">
      <alignment/>
    </xf>
    <xf numFmtId="3" fontId="5" fillId="0" borderId="10" xfId="55" applyNumberFormat="1" applyFont="1" applyFill="1" applyBorder="1">
      <alignment/>
      <protection/>
    </xf>
    <xf numFmtId="0" fontId="24" fillId="33" borderId="10" xfId="55" applyFont="1" applyFill="1" applyBorder="1" applyAlignment="1">
      <alignment horizontal="center"/>
      <protection/>
    </xf>
    <xf numFmtId="0" fontId="25" fillId="33" borderId="0" xfId="55" applyFont="1" applyFill="1">
      <alignment/>
      <protection/>
    </xf>
    <xf numFmtId="3" fontId="25" fillId="0" borderId="16" xfId="55" applyNumberFormat="1" applyFont="1" applyFill="1" applyBorder="1">
      <alignment/>
      <protection/>
    </xf>
    <xf numFmtId="3" fontId="5" fillId="0" borderId="13" xfId="55" applyNumberFormat="1" applyFont="1" applyFill="1" applyBorder="1">
      <alignment/>
      <protection/>
    </xf>
    <xf numFmtId="0" fontId="5" fillId="33" borderId="13" xfId="55" applyFont="1" applyFill="1" applyBorder="1">
      <alignment/>
      <protection/>
    </xf>
    <xf numFmtId="0" fontId="0" fillId="0" borderId="15" xfId="0" applyBorder="1" applyAlignment="1">
      <alignment/>
    </xf>
    <xf numFmtId="0" fontId="25" fillId="33" borderId="13" xfId="55" applyFont="1" applyFill="1" applyBorder="1">
      <alignment/>
      <protection/>
    </xf>
    <xf numFmtId="3" fontId="25" fillId="0" borderId="13" xfId="55" applyNumberFormat="1" applyFont="1" applyFill="1" applyBorder="1">
      <alignment/>
      <protection/>
    </xf>
    <xf numFmtId="0" fontId="5" fillId="33" borderId="10" xfId="55" applyFont="1" applyFill="1" applyBorder="1">
      <alignment/>
      <protection/>
    </xf>
    <xf numFmtId="0" fontId="67" fillId="0" borderId="13" xfId="0" applyFont="1" applyBorder="1" applyAlignment="1">
      <alignment/>
    </xf>
    <xf numFmtId="3" fontId="24" fillId="0" borderId="20" xfId="46" applyNumberFormat="1" applyFont="1" applyFill="1" applyBorder="1">
      <alignment/>
      <protection/>
    </xf>
    <xf numFmtId="3" fontId="26" fillId="0" borderId="46" xfId="46" applyNumberFormat="1" applyFont="1" applyFill="1" applyBorder="1">
      <alignment/>
      <protection/>
    </xf>
    <xf numFmtId="3" fontId="24" fillId="33" borderId="18" xfId="55" applyNumberFormat="1" applyFont="1" applyFill="1" applyBorder="1">
      <alignment/>
      <protection/>
    </xf>
    <xf numFmtId="3" fontId="68" fillId="0" borderId="18" xfId="54" applyNumberFormat="1" applyFont="1" applyFill="1" applyBorder="1">
      <alignment/>
      <protection/>
    </xf>
    <xf numFmtId="3" fontId="26" fillId="0" borderId="18" xfId="46" applyNumberFormat="1" applyFont="1" applyFill="1" applyBorder="1">
      <alignment/>
      <protection/>
    </xf>
    <xf numFmtId="3" fontId="26" fillId="0" borderId="18" xfId="46" applyNumberFormat="1" applyFont="1" applyFill="1" applyBorder="1" applyAlignment="1">
      <alignment horizontal="right"/>
      <protection/>
    </xf>
    <xf numFmtId="164" fontId="24" fillId="33" borderId="47" xfId="55" applyNumberFormat="1" applyFont="1" applyFill="1" applyBorder="1">
      <alignment/>
      <protection/>
    </xf>
    <xf numFmtId="0" fontId="67" fillId="0" borderId="10" xfId="0" applyFont="1" applyBorder="1" applyAlignment="1">
      <alignment/>
    </xf>
    <xf numFmtId="3" fontId="24" fillId="0" borderId="24" xfId="46" applyNumberFormat="1" applyFont="1" applyFill="1" applyBorder="1">
      <alignment/>
      <protection/>
    </xf>
    <xf numFmtId="0" fontId="67" fillId="0" borderId="15" xfId="0" applyFont="1" applyBorder="1" applyAlignment="1">
      <alignment/>
    </xf>
    <xf numFmtId="3" fontId="24" fillId="0" borderId="48" xfId="46" applyNumberFormat="1" applyFont="1" applyFill="1" applyBorder="1">
      <alignment/>
      <protection/>
    </xf>
    <xf numFmtId="0" fontId="0" fillId="0" borderId="11" xfId="0" applyBorder="1" applyAlignment="1">
      <alignment/>
    </xf>
    <xf numFmtId="0" fontId="24" fillId="33" borderId="0" xfId="55" applyFont="1" applyFill="1">
      <alignment/>
      <protection/>
    </xf>
    <xf numFmtId="3" fontId="24" fillId="33" borderId="0" xfId="55" applyNumberFormat="1" applyFont="1" applyFill="1" applyBorder="1">
      <alignment/>
      <protection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3" fontId="24" fillId="0" borderId="12" xfId="46" applyNumberFormat="1" applyFont="1" applyFill="1" applyBorder="1">
      <alignment/>
      <protection/>
    </xf>
    <xf numFmtId="3" fontId="26" fillId="0" borderId="42" xfId="46" applyNumberFormat="1" applyFont="1" applyFill="1" applyBorder="1">
      <alignment/>
      <protection/>
    </xf>
    <xf numFmtId="164" fontId="26" fillId="0" borderId="11" xfId="46" applyNumberFormat="1" applyFont="1" applyFill="1" applyBorder="1">
      <alignment/>
      <protection/>
    </xf>
    <xf numFmtId="0" fontId="5" fillId="33" borderId="0" xfId="46" applyFont="1" applyFill="1" applyBorder="1" applyAlignment="1">
      <alignment horizontal="left"/>
      <protection/>
    </xf>
    <xf numFmtId="0" fontId="2" fillId="33" borderId="0" xfId="46" applyFill="1" applyBorder="1" applyAlignment="1">
      <alignment/>
      <protection/>
    </xf>
    <xf numFmtId="49" fontId="5" fillId="33" borderId="0" xfId="46" applyNumberFormat="1" applyFont="1" applyFill="1" applyBorder="1" applyAlignment="1">
      <alignment horizontal="center" vertical="center"/>
      <protection/>
    </xf>
    <xf numFmtId="0" fontId="2" fillId="33" borderId="0" xfId="46" applyFill="1" applyBorder="1" applyAlignment="1">
      <alignment horizontal="center" vertical="center"/>
      <protection/>
    </xf>
    <xf numFmtId="49" fontId="5" fillId="0" borderId="0" xfId="46" applyNumberFormat="1" applyFont="1" applyFill="1" applyBorder="1" applyAlignment="1">
      <alignment horizontal="center" vertical="center"/>
      <protection/>
    </xf>
    <xf numFmtId="0" fontId="2" fillId="0" borderId="0" xfId="46" applyFill="1" applyBorder="1" applyAlignment="1">
      <alignment horizontal="center" vertical="center"/>
      <protection/>
    </xf>
    <xf numFmtId="0" fontId="13" fillId="0" borderId="0" xfId="55" applyFont="1" applyAlignment="1">
      <alignment horizontal="center" vertical="center" wrapText="1"/>
      <protection/>
    </xf>
    <xf numFmtId="0" fontId="14" fillId="0" borderId="12" xfId="46" applyFont="1" applyFill="1" applyBorder="1" applyAlignment="1">
      <alignment horizontal="center" wrapText="1"/>
      <protection/>
    </xf>
    <xf numFmtId="0" fontId="4" fillId="0" borderId="30" xfId="48" applyBorder="1" applyAlignment="1">
      <alignment horizontal="center" wrapText="1"/>
      <protection/>
    </xf>
    <xf numFmtId="0" fontId="14" fillId="0" borderId="30" xfId="46" applyFont="1" applyFill="1" applyBorder="1" applyAlignment="1">
      <alignment horizontal="center" wrapText="1"/>
      <protection/>
    </xf>
    <xf numFmtId="3" fontId="5" fillId="33" borderId="0" xfId="46" applyNumberFormat="1" applyFont="1" applyFill="1" applyBorder="1" applyAlignment="1">
      <alignment horizontal="center" vertical="center"/>
      <protection/>
    </xf>
    <xf numFmtId="3" fontId="5" fillId="36" borderId="0" xfId="46" applyNumberFormat="1" applyFont="1" applyFill="1" applyBorder="1" applyAlignment="1">
      <alignment horizontal="center" vertical="center" wrapText="1"/>
      <protection/>
    </xf>
    <xf numFmtId="0" fontId="2" fillId="33" borderId="0" xfId="46" applyFill="1" applyBorder="1" applyAlignment="1">
      <alignment horizontal="center" vertical="center" wrapText="1"/>
      <protection/>
    </xf>
    <xf numFmtId="0" fontId="18" fillId="0" borderId="49" xfId="55" applyFont="1" applyFill="1" applyBorder="1" applyAlignment="1">
      <alignment horizontal="center"/>
      <protection/>
    </xf>
    <xf numFmtId="0" fontId="18" fillId="0" borderId="20" xfId="55" applyFont="1" applyFill="1" applyBorder="1" applyAlignment="1">
      <alignment horizontal="center"/>
      <protection/>
    </xf>
    <xf numFmtId="0" fontId="18" fillId="0" borderId="19" xfId="55" applyFont="1" applyFill="1" applyBorder="1" applyAlignment="1">
      <alignment horizontal="center"/>
      <protection/>
    </xf>
    <xf numFmtId="0" fontId="18" fillId="33" borderId="49" xfId="55" applyFont="1" applyFill="1" applyBorder="1" applyAlignment="1">
      <alignment horizontal="center"/>
      <protection/>
    </xf>
    <xf numFmtId="0" fontId="18" fillId="33" borderId="20" xfId="55" applyFont="1" applyFill="1" applyBorder="1" applyAlignment="1">
      <alignment horizontal="center"/>
      <protection/>
    </xf>
    <xf numFmtId="0" fontId="18" fillId="33" borderId="19" xfId="55" applyFont="1" applyFill="1" applyBorder="1" applyAlignment="1">
      <alignment horizontal="center"/>
      <protection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normální 3" xfId="48"/>
    <cellStyle name="normální 4" xfId="49"/>
    <cellStyle name="normální 5" xfId="50"/>
    <cellStyle name="normální 6" xfId="51"/>
    <cellStyle name="normální 6 2" xfId="52"/>
    <cellStyle name="normální 6 3" xfId="53"/>
    <cellStyle name="normální 7" xfId="54"/>
    <cellStyle name="normální_Tabč4" xfId="55"/>
    <cellStyle name="Poznámka" xfId="56"/>
    <cellStyle name="Percent" xfId="57"/>
    <cellStyle name="Propojená buňka" xfId="58"/>
    <cellStyle name="Správ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ehorko\Local%20Settings\Temporary%20Internet%20Files\OLK91\Agregv&#253;konyK&#218;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</sheetNames>
    <sheetDataSet>
      <sheetData sheetId="0">
        <row r="20">
          <cell r="AE20">
            <v>53125</v>
          </cell>
          <cell r="AQ20">
            <v>127215</v>
          </cell>
        </row>
        <row r="92">
          <cell r="D92">
            <v>46967</v>
          </cell>
          <cell r="G92">
            <v>36861</v>
          </cell>
          <cell r="J92">
            <v>28709</v>
          </cell>
          <cell r="M92">
            <v>21816</v>
          </cell>
          <cell r="P92">
            <v>12558</v>
          </cell>
          <cell r="S92">
            <v>33630</v>
          </cell>
          <cell r="V92">
            <v>17021</v>
          </cell>
          <cell r="Y92">
            <v>24170</v>
          </cell>
          <cell r="AB92">
            <v>21588</v>
          </cell>
          <cell r="AE92">
            <v>20802</v>
          </cell>
          <cell r="AH92">
            <v>46935</v>
          </cell>
          <cell r="AK92">
            <v>27590</v>
          </cell>
          <cell r="AN92">
            <v>26590</v>
          </cell>
          <cell r="AQ92">
            <v>53951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3"/>
  <sheetViews>
    <sheetView tabSelected="1" zoomScale="50" zoomScaleNormal="50" zoomScalePageLayoutView="0" workbookViewId="0" topLeftCell="A1">
      <selection activeCell="B9" sqref="B9"/>
    </sheetView>
  </sheetViews>
  <sheetFormatPr defaultColWidth="7.75390625" defaultRowHeight="15.75"/>
  <cols>
    <col min="1" max="1" width="21.75390625" style="3" customWidth="1"/>
    <col min="2" max="4" width="18.125" style="3" bestFit="1" customWidth="1"/>
    <col min="5" max="5" width="18.125" style="4" bestFit="1" customWidth="1"/>
    <col min="6" max="8" width="18.125" style="5" bestFit="1" customWidth="1"/>
    <col min="9" max="9" width="20.75390625" style="3" bestFit="1" customWidth="1"/>
    <col min="10" max="12" width="18.625" style="3" customWidth="1"/>
    <col min="13" max="14" width="20.75390625" style="3" bestFit="1" customWidth="1"/>
    <col min="15" max="15" width="18.625" style="3" customWidth="1"/>
    <col min="16" max="16" width="20.50390625" style="3" bestFit="1" customWidth="1"/>
    <col min="17" max="17" width="20.50390625" style="3" customWidth="1"/>
    <col min="18" max="18" width="18.625" style="3" customWidth="1"/>
    <col min="19" max="19" width="20.50390625" style="3" customWidth="1"/>
    <col min="20" max="20" width="20.125" style="3" customWidth="1"/>
    <col min="21" max="21" width="19.00390625" style="3" customWidth="1"/>
    <col min="22" max="22" width="20.75390625" style="3" customWidth="1"/>
    <col min="23" max="23" width="19.00390625" style="3" customWidth="1"/>
    <col min="24" max="24" width="19.375" style="3" customWidth="1"/>
    <col min="25" max="25" width="20.25390625" style="3" customWidth="1"/>
    <col min="26" max="26" width="18.50390625" style="7" customWidth="1"/>
    <col min="27" max="27" width="7.75390625" style="7" customWidth="1"/>
    <col min="28" max="28" width="8.125" style="7" bestFit="1" customWidth="1"/>
    <col min="29" max="16384" width="7.75390625" style="7" customWidth="1"/>
  </cols>
  <sheetData>
    <row r="1" spans="1:26" ht="37.5">
      <c r="A1" s="2" t="s">
        <v>19</v>
      </c>
      <c r="Z1" s="6" t="s">
        <v>20</v>
      </c>
    </row>
    <row r="2" spans="1:25" ht="30.75">
      <c r="A2" s="8" t="s">
        <v>62</v>
      </c>
      <c r="F2" s="4"/>
      <c r="U2" s="9"/>
      <c r="V2" s="9"/>
      <c r="Y2" s="10"/>
    </row>
    <row r="3" spans="1:25" ht="23.25">
      <c r="A3" s="8"/>
      <c r="Y3" s="11"/>
    </row>
    <row r="4" spans="1:26" ht="76.5" customHeight="1">
      <c r="A4" s="229" t="s">
        <v>63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</row>
    <row r="5" ht="13.5" thickBot="1">
      <c r="A5" s="12"/>
    </row>
    <row r="6" spans="1:26" ht="42.75" customHeight="1" thickBot="1">
      <c r="A6" s="13"/>
      <c r="B6" s="14" t="s">
        <v>21</v>
      </c>
      <c r="C6" s="14" t="s">
        <v>21</v>
      </c>
      <c r="D6" s="14" t="s">
        <v>21</v>
      </c>
      <c r="E6" s="15" t="s">
        <v>21</v>
      </c>
      <c r="F6" s="16" t="s">
        <v>21</v>
      </c>
      <c r="G6" s="16" t="s">
        <v>21</v>
      </c>
      <c r="H6" s="16" t="s">
        <v>21</v>
      </c>
      <c r="I6" s="17" t="s">
        <v>22</v>
      </c>
      <c r="J6" s="18" t="s">
        <v>23</v>
      </c>
      <c r="K6" s="19" t="s">
        <v>22</v>
      </c>
      <c r="L6" s="20" t="s">
        <v>23</v>
      </c>
      <c r="M6" s="21" t="s">
        <v>22</v>
      </c>
      <c r="N6" s="22" t="s">
        <v>23</v>
      </c>
      <c r="O6" s="22" t="s">
        <v>24</v>
      </c>
      <c r="P6" s="172" t="s">
        <v>22</v>
      </c>
      <c r="Q6" s="164" t="s">
        <v>23</v>
      </c>
      <c r="R6" s="164" t="s">
        <v>24</v>
      </c>
      <c r="S6" s="230" t="s">
        <v>56</v>
      </c>
      <c r="T6" s="231"/>
      <c r="U6" s="230" t="s">
        <v>59</v>
      </c>
      <c r="V6" s="231"/>
      <c r="W6" s="230" t="s">
        <v>58</v>
      </c>
      <c r="X6" s="231"/>
      <c r="Y6" s="230" t="s">
        <v>57</v>
      </c>
      <c r="Z6" s="232"/>
    </row>
    <row r="7" spans="1:26" ht="19.5">
      <c r="A7" s="23" t="s">
        <v>1</v>
      </c>
      <c r="B7" s="24" t="s">
        <v>25</v>
      </c>
      <c r="C7" s="24" t="s">
        <v>26</v>
      </c>
      <c r="D7" s="24" t="s">
        <v>27</v>
      </c>
      <c r="E7" s="25" t="s">
        <v>28</v>
      </c>
      <c r="F7" s="26" t="s">
        <v>29</v>
      </c>
      <c r="G7" s="25" t="s">
        <v>30</v>
      </c>
      <c r="H7" s="25" t="s">
        <v>31</v>
      </c>
      <c r="I7" s="27" t="s">
        <v>32</v>
      </c>
      <c r="J7" s="27" t="s">
        <v>32</v>
      </c>
      <c r="K7" s="28" t="s">
        <v>33</v>
      </c>
      <c r="L7" s="28" t="s">
        <v>33</v>
      </c>
      <c r="M7" s="29" t="s">
        <v>34</v>
      </c>
      <c r="N7" s="29" t="s">
        <v>34</v>
      </c>
      <c r="O7" s="29" t="s">
        <v>34</v>
      </c>
      <c r="P7" s="165" t="s">
        <v>53</v>
      </c>
      <c r="Q7" s="165" t="s">
        <v>53</v>
      </c>
      <c r="R7" s="165" t="s">
        <v>53</v>
      </c>
      <c r="S7" s="24" t="s">
        <v>35</v>
      </c>
      <c r="T7" s="30" t="s">
        <v>36</v>
      </c>
      <c r="U7" s="24" t="s">
        <v>35</v>
      </c>
      <c r="V7" s="24" t="s">
        <v>36</v>
      </c>
      <c r="W7" s="24" t="s">
        <v>35</v>
      </c>
      <c r="X7" s="24" t="s">
        <v>36</v>
      </c>
      <c r="Y7" s="24" t="s">
        <v>35</v>
      </c>
      <c r="Z7" s="24" t="s">
        <v>36</v>
      </c>
    </row>
    <row r="8" spans="1:26" ht="20.25" thickBot="1">
      <c r="A8" s="31"/>
      <c r="B8" s="32"/>
      <c r="C8" s="32"/>
      <c r="D8" s="32"/>
      <c r="E8" s="33"/>
      <c r="F8" s="34"/>
      <c r="G8" s="34"/>
      <c r="H8" s="34"/>
      <c r="I8" s="35"/>
      <c r="J8" s="35"/>
      <c r="K8" s="36"/>
      <c r="L8" s="36"/>
      <c r="M8" s="37"/>
      <c r="N8" s="37"/>
      <c r="O8" s="37"/>
      <c r="P8" s="166"/>
      <c r="Q8" s="166"/>
      <c r="R8" s="166"/>
      <c r="S8" s="32"/>
      <c r="T8" s="38"/>
      <c r="U8" s="32"/>
      <c r="V8" s="32"/>
      <c r="W8" s="32"/>
      <c r="X8" s="32"/>
      <c r="Y8" s="32"/>
      <c r="Z8" s="32"/>
    </row>
    <row r="9" spans="1:26" ht="25.5">
      <c r="A9" s="39" t="s">
        <v>37</v>
      </c>
      <c r="B9" s="40">
        <v>26357</v>
      </c>
      <c r="C9" s="40">
        <v>26259</v>
      </c>
      <c r="D9" s="40">
        <v>27099</v>
      </c>
      <c r="E9" s="41">
        <v>27511</v>
      </c>
      <c r="F9" s="41">
        <v>27727</v>
      </c>
      <c r="G9" s="42">
        <v>28393</v>
      </c>
      <c r="H9" s="43">
        <v>29273.5</v>
      </c>
      <c r="I9" s="44">
        <v>30806</v>
      </c>
      <c r="J9" s="44">
        <v>30806</v>
      </c>
      <c r="K9" s="45">
        <v>32788.5</v>
      </c>
      <c r="L9" s="45">
        <v>32788.5</v>
      </c>
      <c r="M9" s="46">
        <v>34480</v>
      </c>
      <c r="N9" s="46">
        <v>34480</v>
      </c>
      <c r="O9" s="46">
        <v>34480</v>
      </c>
      <c r="P9" s="167">
        <v>35936.5</v>
      </c>
      <c r="Q9" s="167">
        <v>35936.5</v>
      </c>
      <c r="R9" s="167">
        <v>35936.5</v>
      </c>
      <c r="S9" s="47">
        <f>+P9-M9</f>
        <v>1456.5</v>
      </c>
      <c r="T9" s="48">
        <f>+P9/M9*100</f>
        <v>104.2241879350348</v>
      </c>
      <c r="U9" s="40">
        <f>+R9-O9</f>
        <v>1456.5</v>
      </c>
      <c r="V9" s="49">
        <f>+R9/O9*100</f>
        <v>104.2241879350348</v>
      </c>
      <c r="W9" s="40">
        <f>+N9-L9</f>
        <v>1691.5</v>
      </c>
      <c r="X9" s="49">
        <f>+N9/L9*100</f>
        <v>105.1588209280693</v>
      </c>
      <c r="Y9" s="40">
        <f>+R9-B9</f>
        <v>9579.5</v>
      </c>
      <c r="Z9" s="49">
        <f>+IF(B9=0,"",R9/B9*100)</f>
        <v>136.34518344272868</v>
      </c>
    </row>
    <row r="10" spans="1:26" ht="25.5">
      <c r="A10" s="50" t="s">
        <v>16</v>
      </c>
      <c r="B10" s="51">
        <v>105075</v>
      </c>
      <c r="C10" s="51">
        <v>100625</v>
      </c>
      <c r="D10" s="51">
        <v>96000</v>
      </c>
      <c r="E10" s="52">
        <v>92062</v>
      </c>
      <c r="F10" s="52">
        <v>88544</v>
      </c>
      <c r="G10" s="53">
        <v>84676.25</v>
      </c>
      <c r="H10" s="54">
        <v>82206.5</v>
      </c>
      <c r="I10" s="55">
        <v>79494.25</v>
      </c>
      <c r="J10" s="55">
        <v>79494.25</v>
      </c>
      <c r="K10" s="56">
        <v>78287.25</v>
      </c>
      <c r="L10" s="56">
        <v>78287.25</v>
      </c>
      <c r="M10" s="57">
        <v>79359.5</v>
      </c>
      <c r="N10" s="57">
        <v>79359.5</v>
      </c>
      <c r="O10" s="57">
        <v>79359.5</v>
      </c>
      <c r="P10" s="168">
        <v>81172.25</v>
      </c>
      <c r="Q10" s="168">
        <v>81172.25</v>
      </c>
      <c r="R10" s="168">
        <v>81172.25</v>
      </c>
      <c r="S10" s="58">
        <f aca="true" t="shared" si="0" ref="S10:S73">+P10-M10</f>
        <v>1812.75</v>
      </c>
      <c r="T10" s="59">
        <f aca="true" t="shared" si="1" ref="T10:T73">+P10/M10*100</f>
        <v>102.28422558105834</v>
      </c>
      <c r="U10" s="51">
        <f aca="true" t="shared" si="2" ref="U10:U73">+R10-O10</f>
        <v>1812.75</v>
      </c>
      <c r="V10" s="60">
        <f aca="true" t="shared" si="3" ref="V10:V73">+R10/O10*100</f>
        <v>102.28422558105834</v>
      </c>
      <c r="W10" s="51">
        <f aca="true" t="shared" si="4" ref="W10:W73">+N10-L10</f>
        <v>1072.25</v>
      </c>
      <c r="X10" s="61">
        <f aca="true" t="shared" si="5" ref="X10:X73">+N10/L10*100</f>
        <v>101.36963554090863</v>
      </c>
      <c r="Y10" s="51">
        <f aca="true" t="shared" si="6" ref="Y10:Y73">+R10-B10</f>
        <v>-23902.75</v>
      </c>
      <c r="Z10" s="60">
        <f aca="true" t="shared" si="7" ref="Z10:Z73">+IF(B10=0,"",R10/B10*100)</f>
        <v>77.25172495836307</v>
      </c>
    </row>
    <row r="11" spans="1:26" ht="25.5">
      <c r="A11" s="50" t="s">
        <v>17</v>
      </c>
      <c r="B11" s="51">
        <v>47656</v>
      </c>
      <c r="C11" s="51">
        <v>47344</v>
      </c>
      <c r="D11" s="51">
        <v>46991</v>
      </c>
      <c r="E11" s="52">
        <f>'[1]List1'!D92</f>
        <v>46967</v>
      </c>
      <c r="F11" s="52">
        <v>46467</v>
      </c>
      <c r="G11" s="53">
        <v>46175</v>
      </c>
      <c r="H11" s="54">
        <v>45139</v>
      </c>
      <c r="I11" s="55">
        <v>44073</v>
      </c>
      <c r="J11" s="55">
        <v>44798</v>
      </c>
      <c r="K11" s="56">
        <v>43388</v>
      </c>
      <c r="L11" s="56">
        <v>44091</v>
      </c>
      <c r="M11" s="57">
        <v>41845</v>
      </c>
      <c r="N11" s="57">
        <v>42508</v>
      </c>
      <c r="O11" s="57">
        <v>42959</v>
      </c>
      <c r="P11" s="168">
        <v>40716</v>
      </c>
      <c r="Q11" s="168">
        <v>41360</v>
      </c>
      <c r="R11" s="168">
        <v>41786</v>
      </c>
      <c r="S11" s="58">
        <f t="shared" si="0"/>
        <v>-1129</v>
      </c>
      <c r="T11" s="59">
        <f t="shared" si="1"/>
        <v>97.30194766399809</v>
      </c>
      <c r="U11" s="51">
        <f t="shared" si="2"/>
        <v>-1173</v>
      </c>
      <c r="V11" s="60">
        <f t="shared" si="3"/>
        <v>97.26948951325683</v>
      </c>
      <c r="W11" s="51">
        <f t="shared" si="4"/>
        <v>-1583</v>
      </c>
      <c r="X11" s="60">
        <f t="shared" si="5"/>
        <v>96.40969812433376</v>
      </c>
      <c r="Y11" s="51">
        <f t="shared" si="6"/>
        <v>-5870</v>
      </c>
      <c r="Z11" s="60">
        <f t="shared" si="7"/>
        <v>87.68255833473225</v>
      </c>
    </row>
    <row r="12" spans="1:26" ht="25.5">
      <c r="A12" s="50" t="s">
        <v>18</v>
      </c>
      <c r="B12" s="51">
        <v>2468</v>
      </c>
      <c r="C12" s="51">
        <v>2500</v>
      </c>
      <c r="D12" s="51">
        <v>2487</v>
      </c>
      <c r="E12" s="52">
        <v>2454</v>
      </c>
      <c r="F12" s="52">
        <v>2220</v>
      </c>
      <c r="G12" s="53">
        <v>2267</v>
      </c>
      <c r="H12" s="54">
        <v>2371</v>
      </c>
      <c r="I12" s="55">
        <v>2397</v>
      </c>
      <c r="J12" s="55">
        <v>2397</v>
      </c>
      <c r="K12" s="56">
        <v>2411</v>
      </c>
      <c r="L12" s="56">
        <v>2411</v>
      </c>
      <c r="M12" s="57">
        <v>2638</v>
      </c>
      <c r="N12" s="57">
        <v>2638</v>
      </c>
      <c r="O12" s="57">
        <v>2638</v>
      </c>
      <c r="P12" s="168">
        <v>2612</v>
      </c>
      <c r="Q12" s="168">
        <v>2612</v>
      </c>
      <c r="R12" s="168">
        <v>2612</v>
      </c>
      <c r="S12" s="58">
        <f t="shared" si="0"/>
        <v>-26</v>
      </c>
      <c r="T12" s="59">
        <f t="shared" si="1"/>
        <v>99.01440485216074</v>
      </c>
      <c r="U12" s="51">
        <f t="shared" si="2"/>
        <v>-26</v>
      </c>
      <c r="V12" s="60">
        <f t="shared" si="3"/>
        <v>99.01440485216074</v>
      </c>
      <c r="W12" s="51">
        <f t="shared" si="4"/>
        <v>227</v>
      </c>
      <c r="X12" s="60">
        <f t="shared" si="5"/>
        <v>109.41518042306097</v>
      </c>
      <c r="Y12" s="51">
        <f t="shared" si="6"/>
        <v>144</v>
      </c>
      <c r="Z12" s="60">
        <f t="shared" si="7"/>
        <v>105.83468395461912</v>
      </c>
    </row>
    <row r="13" spans="1:26" ht="26.25" thickBot="1">
      <c r="A13" s="62" t="s">
        <v>38</v>
      </c>
      <c r="B13" s="63"/>
      <c r="C13" s="63"/>
      <c r="D13" s="63"/>
      <c r="E13" s="64"/>
      <c r="F13" s="64">
        <v>102</v>
      </c>
      <c r="G13" s="65">
        <v>107</v>
      </c>
      <c r="H13" s="66">
        <v>107</v>
      </c>
      <c r="I13" s="67">
        <v>102</v>
      </c>
      <c r="J13" s="67">
        <v>102</v>
      </c>
      <c r="K13" s="68">
        <v>102</v>
      </c>
      <c r="L13" s="68">
        <v>102</v>
      </c>
      <c r="M13" s="69">
        <v>113</v>
      </c>
      <c r="N13" s="69">
        <v>113</v>
      </c>
      <c r="O13" s="69">
        <v>113</v>
      </c>
      <c r="P13" s="169">
        <v>119</v>
      </c>
      <c r="Q13" s="169">
        <v>119</v>
      </c>
      <c r="R13" s="169">
        <v>119</v>
      </c>
      <c r="S13" s="70">
        <f t="shared" si="0"/>
        <v>6</v>
      </c>
      <c r="T13" s="71">
        <f t="shared" si="1"/>
        <v>105.30973451327435</v>
      </c>
      <c r="U13" s="63">
        <f t="shared" si="2"/>
        <v>6</v>
      </c>
      <c r="V13" s="72">
        <f t="shared" si="3"/>
        <v>105.30973451327435</v>
      </c>
      <c r="W13" s="63">
        <f t="shared" si="4"/>
        <v>11</v>
      </c>
      <c r="X13" s="72">
        <f t="shared" si="5"/>
        <v>110.78431372549021</v>
      </c>
      <c r="Y13" s="63">
        <f t="shared" si="6"/>
        <v>119</v>
      </c>
      <c r="Z13" s="72">
        <f t="shared" si="7"/>
      </c>
    </row>
    <row r="14" spans="1:26" s="85" customFormat="1" ht="28.5" thickBot="1">
      <c r="A14" s="73" t="s">
        <v>4</v>
      </c>
      <c r="B14" s="74">
        <f>SUM(B9:B12)</f>
        <v>181556</v>
      </c>
      <c r="C14" s="74">
        <f>SUM(C9:C12)</f>
        <v>176728</v>
      </c>
      <c r="D14" s="74">
        <f>SUM(D9:D12)</f>
        <v>172577</v>
      </c>
      <c r="E14" s="75">
        <f>SUM(E9:E12)</f>
        <v>168994</v>
      </c>
      <c r="F14" s="75">
        <v>165060</v>
      </c>
      <c r="G14" s="76">
        <f>SUM(G9:G13)</f>
        <v>161618.25</v>
      </c>
      <c r="H14" s="77">
        <f>SUM(H9:H13)</f>
        <v>159097</v>
      </c>
      <c r="I14" s="78">
        <v>156872.25</v>
      </c>
      <c r="J14" s="78">
        <v>157597.25</v>
      </c>
      <c r="K14" s="79">
        <v>156976.75</v>
      </c>
      <c r="L14" s="79">
        <v>157679.75</v>
      </c>
      <c r="M14" s="80">
        <v>158435.5</v>
      </c>
      <c r="N14" s="80">
        <v>159098.5</v>
      </c>
      <c r="O14" s="80">
        <v>159549.5</v>
      </c>
      <c r="P14" s="170">
        <v>160555.75</v>
      </c>
      <c r="Q14" s="170">
        <v>161199.75</v>
      </c>
      <c r="R14" s="170">
        <v>161625.75</v>
      </c>
      <c r="S14" s="81">
        <f t="shared" si="0"/>
        <v>2120.25</v>
      </c>
      <c r="T14" s="82">
        <f t="shared" si="1"/>
        <v>101.33824174506346</v>
      </c>
      <c r="U14" s="74">
        <f t="shared" si="2"/>
        <v>2076.25</v>
      </c>
      <c r="V14" s="83">
        <f t="shared" si="3"/>
        <v>101.30132027991311</v>
      </c>
      <c r="W14" s="74">
        <f t="shared" si="4"/>
        <v>1418.75</v>
      </c>
      <c r="X14" s="84">
        <f t="shared" si="5"/>
        <v>100.89976677411019</v>
      </c>
      <c r="Y14" s="74">
        <f t="shared" si="6"/>
        <v>-19930.25</v>
      </c>
      <c r="Z14" s="84">
        <f t="shared" si="7"/>
        <v>89.0225329925753</v>
      </c>
    </row>
    <row r="15" spans="1:26" ht="25.5">
      <c r="A15" s="39" t="s">
        <v>37</v>
      </c>
      <c r="B15" s="40">
        <v>28762</v>
      </c>
      <c r="C15" s="40">
        <v>28879</v>
      </c>
      <c r="D15" s="40">
        <v>29439</v>
      </c>
      <c r="E15" s="41">
        <v>29500</v>
      </c>
      <c r="F15" s="41">
        <v>30548</v>
      </c>
      <c r="G15" s="42">
        <v>31312.5</v>
      </c>
      <c r="H15" s="43">
        <v>32461.5</v>
      </c>
      <c r="I15" s="44">
        <v>34185</v>
      </c>
      <c r="J15" s="44">
        <v>34185</v>
      </c>
      <c r="K15" s="45">
        <v>36189</v>
      </c>
      <c r="L15" s="45">
        <v>36189</v>
      </c>
      <c r="M15" s="46">
        <v>38309</v>
      </c>
      <c r="N15" s="46">
        <v>38309</v>
      </c>
      <c r="O15" s="46">
        <v>38309</v>
      </c>
      <c r="P15" s="167">
        <v>41267</v>
      </c>
      <c r="Q15" s="167">
        <v>41267</v>
      </c>
      <c r="R15" s="167">
        <v>41267</v>
      </c>
      <c r="S15" s="47">
        <f t="shared" si="0"/>
        <v>2958</v>
      </c>
      <c r="T15" s="48">
        <f t="shared" si="1"/>
        <v>107.7214231642695</v>
      </c>
      <c r="U15" s="40">
        <f t="shared" si="2"/>
        <v>2958</v>
      </c>
      <c r="V15" s="49">
        <f t="shared" si="3"/>
        <v>107.7214231642695</v>
      </c>
      <c r="W15" s="40">
        <f t="shared" si="4"/>
        <v>2120</v>
      </c>
      <c r="X15" s="49">
        <f t="shared" si="5"/>
        <v>105.85813368703197</v>
      </c>
      <c r="Y15" s="40">
        <f t="shared" si="6"/>
        <v>12505</v>
      </c>
      <c r="Z15" s="49">
        <f t="shared" si="7"/>
        <v>143.47750504137403</v>
      </c>
    </row>
    <row r="16" spans="1:26" ht="25.5">
      <c r="A16" s="50" t="s">
        <v>16</v>
      </c>
      <c r="B16" s="51">
        <v>118268</v>
      </c>
      <c r="C16" s="51">
        <v>114486</v>
      </c>
      <c r="D16" s="51">
        <v>112485</v>
      </c>
      <c r="E16" s="52">
        <v>108569</v>
      </c>
      <c r="F16" s="52">
        <v>105784</v>
      </c>
      <c r="G16" s="53">
        <v>102283.75</v>
      </c>
      <c r="H16" s="54">
        <v>100039.5</v>
      </c>
      <c r="I16" s="55">
        <v>98218.25</v>
      </c>
      <c r="J16" s="55">
        <v>98218.25</v>
      </c>
      <c r="K16" s="56">
        <v>97495.5</v>
      </c>
      <c r="L16" s="56">
        <v>97495.5</v>
      </c>
      <c r="M16" s="57">
        <v>98257.5</v>
      </c>
      <c r="N16" s="57">
        <v>98257.5</v>
      </c>
      <c r="O16" s="57">
        <v>98257.5</v>
      </c>
      <c r="P16" s="168">
        <v>100607</v>
      </c>
      <c r="Q16" s="168">
        <v>100607</v>
      </c>
      <c r="R16" s="168">
        <v>100607</v>
      </c>
      <c r="S16" s="58">
        <f t="shared" si="0"/>
        <v>2349.5</v>
      </c>
      <c r="T16" s="59">
        <f t="shared" si="1"/>
        <v>102.39116606874794</v>
      </c>
      <c r="U16" s="51">
        <f t="shared" si="2"/>
        <v>2349.5</v>
      </c>
      <c r="V16" s="60">
        <f t="shared" si="3"/>
        <v>102.39116606874794</v>
      </c>
      <c r="W16" s="51">
        <f t="shared" si="4"/>
        <v>762</v>
      </c>
      <c r="X16" s="60">
        <f t="shared" si="5"/>
        <v>100.78157453420926</v>
      </c>
      <c r="Y16" s="51">
        <f t="shared" si="6"/>
        <v>-17661</v>
      </c>
      <c r="Z16" s="60">
        <f t="shared" si="7"/>
        <v>85.06696655054623</v>
      </c>
    </row>
    <row r="17" spans="1:26" ht="25.5">
      <c r="A17" s="50" t="s">
        <v>17</v>
      </c>
      <c r="B17" s="51">
        <v>36488</v>
      </c>
      <c r="C17" s="51">
        <v>36531</v>
      </c>
      <c r="D17" s="51">
        <v>36725</v>
      </c>
      <c r="E17" s="52">
        <f>'[1]List1'!G92</f>
        <v>36861</v>
      </c>
      <c r="F17" s="52">
        <v>36668</v>
      </c>
      <c r="G17" s="53">
        <v>36782</v>
      </c>
      <c r="H17" s="54">
        <v>36330</v>
      </c>
      <c r="I17" s="55">
        <v>36053</v>
      </c>
      <c r="J17" s="55">
        <v>37015</v>
      </c>
      <c r="K17" s="56">
        <v>35541</v>
      </c>
      <c r="L17" s="56">
        <v>36542</v>
      </c>
      <c r="M17" s="57">
        <v>34282</v>
      </c>
      <c r="N17" s="57">
        <v>35304</v>
      </c>
      <c r="O17" s="57">
        <v>36007</v>
      </c>
      <c r="P17" s="168">
        <v>32432</v>
      </c>
      <c r="Q17" s="168">
        <v>33379</v>
      </c>
      <c r="R17" s="168">
        <v>34035</v>
      </c>
      <c r="S17" s="58">
        <f t="shared" si="0"/>
        <v>-1850</v>
      </c>
      <c r="T17" s="59">
        <f t="shared" si="1"/>
        <v>94.6035820547226</v>
      </c>
      <c r="U17" s="51">
        <f t="shared" si="2"/>
        <v>-1972</v>
      </c>
      <c r="V17" s="60">
        <f t="shared" si="3"/>
        <v>94.52328713861193</v>
      </c>
      <c r="W17" s="51">
        <f t="shared" si="4"/>
        <v>-1238</v>
      </c>
      <c r="X17" s="60">
        <f t="shared" si="5"/>
        <v>96.61211756335176</v>
      </c>
      <c r="Y17" s="51">
        <f t="shared" si="6"/>
        <v>-2453</v>
      </c>
      <c r="Z17" s="60">
        <f t="shared" si="7"/>
        <v>93.27724183293138</v>
      </c>
    </row>
    <row r="18" spans="1:26" ht="25.5">
      <c r="A18" s="50" t="s">
        <v>18</v>
      </c>
      <c r="B18" s="51">
        <v>1233</v>
      </c>
      <c r="C18" s="51">
        <v>1374</v>
      </c>
      <c r="D18" s="51">
        <v>1556</v>
      </c>
      <c r="E18" s="52">
        <v>1545</v>
      </c>
      <c r="F18" s="52">
        <v>1377</v>
      </c>
      <c r="G18" s="53">
        <v>1260</v>
      </c>
      <c r="H18" s="54">
        <v>1167</v>
      </c>
      <c r="I18" s="55">
        <v>1117</v>
      </c>
      <c r="J18" s="55">
        <v>1117</v>
      </c>
      <c r="K18" s="56">
        <v>1220</v>
      </c>
      <c r="L18" s="56">
        <v>1220</v>
      </c>
      <c r="M18" s="57">
        <v>1263</v>
      </c>
      <c r="N18" s="57">
        <v>1263</v>
      </c>
      <c r="O18" s="57">
        <v>1263</v>
      </c>
      <c r="P18" s="168">
        <v>1244</v>
      </c>
      <c r="Q18" s="168">
        <v>1244</v>
      </c>
      <c r="R18" s="168">
        <v>1244</v>
      </c>
      <c r="S18" s="58">
        <f t="shared" si="0"/>
        <v>-19</v>
      </c>
      <c r="T18" s="59">
        <f t="shared" si="1"/>
        <v>98.49564528899447</v>
      </c>
      <c r="U18" s="51">
        <f t="shared" si="2"/>
        <v>-19</v>
      </c>
      <c r="V18" s="60">
        <f t="shared" si="3"/>
        <v>98.49564528899447</v>
      </c>
      <c r="W18" s="51">
        <f t="shared" si="4"/>
        <v>43</v>
      </c>
      <c r="X18" s="60">
        <f t="shared" si="5"/>
        <v>103.52459016393442</v>
      </c>
      <c r="Y18" s="51">
        <f t="shared" si="6"/>
        <v>11</v>
      </c>
      <c r="Z18" s="60">
        <f t="shared" si="7"/>
        <v>100.89213300892132</v>
      </c>
    </row>
    <row r="19" spans="1:26" ht="26.25" thickBot="1">
      <c r="A19" s="62" t="s">
        <v>38</v>
      </c>
      <c r="B19" s="63"/>
      <c r="C19" s="63"/>
      <c r="D19" s="63"/>
      <c r="E19" s="64"/>
      <c r="F19" s="64">
        <v>503</v>
      </c>
      <c r="G19" s="65">
        <v>492</v>
      </c>
      <c r="H19" s="66">
        <v>534</v>
      </c>
      <c r="I19" s="67">
        <v>508</v>
      </c>
      <c r="J19" s="67">
        <v>508</v>
      </c>
      <c r="K19" s="68">
        <v>522</v>
      </c>
      <c r="L19" s="68">
        <v>522</v>
      </c>
      <c r="M19" s="69">
        <v>524</v>
      </c>
      <c r="N19" s="69">
        <v>524</v>
      </c>
      <c r="O19" s="69">
        <v>524</v>
      </c>
      <c r="P19" s="169">
        <v>524</v>
      </c>
      <c r="Q19" s="169">
        <v>524</v>
      </c>
      <c r="R19" s="169">
        <v>524</v>
      </c>
      <c r="S19" s="70">
        <f t="shared" si="0"/>
        <v>0</v>
      </c>
      <c r="T19" s="71">
        <f t="shared" si="1"/>
        <v>100</v>
      </c>
      <c r="U19" s="63">
        <f t="shared" si="2"/>
        <v>0</v>
      </c>
      <c r="V19" s="72">
        <f t="shared" si="3"/>
        <v>100</v>
      </c>
      <c r="W19" s="63">
        <f t="shared" si="4"/>
        <v>2</v>
      </c>
      <c r="X19" s="72">
        <f t="shared" si="5"/>
        <v>100.38314176245211</v>
      </c>
      <c r="Y19" s="63">
        <f t="shared" si="6"/>
        <v>524</v>
      </c>
      <c r="Z19" s="72">
        <f t="shared" si="7"/>
      </c>
    </row>
    <row r="20" spans="1:26" s="85" customFormat="1" ht="28.5" thickBot="1">
      <c r="A20" s="73" t="s">
        <v>39</v>
      </c>
      <c r="B20" s="74">
        <f>SUM(B15:B18)</f>
        <v>184751</v>
      </c>
      <c r="C20" s="74">
        <f>SUM(C15:C18)</f>
        <v>181270</v>
      </c>
      <c r="D20" s="74">
        <f>SUM(D15:D18)</f>
        <v>180205</v>
      </c>
      <c r="E20" s="75">
        <f>SUM(E15:E18)</f>
        <v>176475</v>
      </c>
      <c r="F20" s="75">
        <v>174880</v>
      </c>
      <c r="G20" s="76">
        <f>SUM(G15:G19)</f>
        <v>172130.25</v>
      </c>
      <c r="H20" s="77">
        <f>SUM(H15:H19)</f>
        <v>170532</v>
      </c>
      <c r="I20" s="78">
        <v>170081.25</v>
      </c>
      <c r="J20" s="78">
        <v>171043.25</v>
      </c>
      <c r="K20" s="79">
        <v>170967.5</v>
      </c>
      <c r="L20" s="79">
        <v>171968.5</v>
      </c>
      <c r="M20" s="80">
        <v>172635.5</v>
      </c>
      <c r="N20" s="80">
        <v>173657.5</v>
      </c>
      <c r="O20" s="80">
        <v>174360.5</v>
      </c>
      <c r="P20" s="170">
        <v>176074</v>
      </c>
      <c r="Q20" s="170">
        <v>177021</v>
      </c>
      <c r="R20" s="170">
        <v>177677</v>
      </c>
      <c r="S20" s="81">
        <f t="shared" si="0"/>
        <v>3438.5</v>
      </c>
      <c r="T20" s="82">
        <f t="shared" si="1"/>
        <v>101.99176878451999</v>
      </c>
      <c r="U20" s="74">
        <f t="shared" si="2"/>
        <v>3316.5</v>
      </c>
      <c r="V20" s="83">
        <f t="shared" si="3"/>
        <v>101.90209365079821</v>
      </c>
      <c r="W20" s="74">
        <f t="shared" si="4"/>
        <v>1689</v>
      </c>
      <c r="X20" s="84">
        <f t="shared" si="5"/>
        <v>100.98215661589187</v>
      </c>
      <c r="Y20" s="74">
        <f t="shared" si="6"/>
        <v>-7074</v>
      </c>
      <c r="Z20" s="84">
        <f t="shared" si="7"/>
        <v>96.1710626735444</v>
      </c>
    </row>
    <row r="21" spans="1:26" ht="25.5">
      <c r="A21" s="39" t="s">
        <v>37</v>
      </c>
      <c r="B21" s="40">
        <v>17788</v>
      </c>
      <c r="C21" s="40">
        <v>17611</v>
      </c>
      <c r="D21" s="40">
        <v>17509</v>
      </c>
      <c r="E21" s="41">
        <v>17397</v>
      </c>
      <c r="F21" s="41">
        <v>17356</v>
      </c>
      <c r="G21" s="42">
        <v>17584.5</v>
      </c>
      <c r="H21" s="43">
        <v>17989</v>
      </c>
      <c r="I21" s="44">
        <v>18904</v>
      </c>
      <c r="J21" s="44">
        <v>18904</v>
      </c>
      <c r="K21" s="45">
        <v>20114</v>
      </c>
      <c r="L21" s="45">
        <v>20114</v>
      </c>
      <c r="M21" s="46">
        <v>20895.5</v>
      </c>
      <c r="N21" s="46">
        <v>20895.5</v>
      </c>
      <c r="O21" s="46">
        <v>20895.5</v>
      </c>
      <c r="P21" s="167">
        <v>21629</v>
      </c>
      <c r="Q21" s="167">
        <v>21629</v>
      </c>
      <c r="R21" s="167">
        <v>21629</v>
      </c>
      <c r="S21" s="47">
        <f t="shared" si="0"/>
        <v>733.5</v>
      </c>
      <c r="T21" s="48">
        <f t="shared" si="1"/>
        <v>103.51032518963412</v>
      </c>
      <c r="U21" s="40">
        <f t="shared" si="2"/>
        <v>733.5</v>
      </c>
      <c r="V21" s="49">
        <f t="shared" si="3"/>
        <v>103.51032518963412</v>
      </c>
      <c r="W21" s="40">
        <f t="shared" si="4"/>
        <v>781.5</v>
      </c>
      <c r="X21" s="49">
        <f t="shared" si="5"/>
        <v>103.88535348513473</v>
      </c>
      <c r="Y21" s="40">
        <f t="shared" si="6"/>
        <v>3841</v>
      </c>
      <c r="Z21" s="49">
        <f t="shared" si="7"/>
        <v>121.5932089048797</v>
      </c>
    </row>
    <row r="22" spans="1:26" ht="25.5">
      <c r="A22" s="50" t="s">
        <v>16</v>
      </c>
      <c r="B22" s="51">
        <v>68655</v>
      </c>
      <c r="C22" s="51">
        <v>66079</v>
      </c>
      <c r="D22" s="51">
        <v>63563</v>
      </c>
      <c r="E22" s="52">
        <v>61255</v>
      </c>
      <c r="F22" s="52">
        <v>58873</v>
      </c>
      <c r="G22" s="53">
        <v>56361</v>
      </c>
      <c r="H22" s="54">
        <v>54490.5</v>
      </c>
      <c r="I22" s="55">
        <v>52623.25</v>
      </c>
      <c r="J22" s="55">
        <v>52623.25</v>
      </c>
      <c r="K22" s="56">
        <v>51052.5</v>
      </c>
      <c r="L22" s="56">
        <v>51052.5</v>
      </c>
      <c r="M22" s="57">
        <v>50698</v>
      </c>
      <c r="N22" s="57">
        <v>50698</v>
      </c>
      <c r="O22" s="57">
        <v>50698</v>
      </c>
      <c r="P22" s="168">
        <v>50768.75</v>
      </c>
      <c r="Q22" s="168">
        <v>50768.75</v>
      </c>
      <c r="R22" s="168">
        <v>50768.75</v>
      </c>
      <c r="S22" s="58">
        <f t="shared" si="0"/>
        <v>70.75</v>
      </c>
      <c r="T22" s="59">
        <f t="shared" si="1"/>
        <v>100.139551856089</v>
      </c>
      <c r="U22" s="51">
        <f t="shared" si="2"/>
        <v>70.75</v>
      </c>
      <c r="V22" s="60">
        <f t="shared" si="3"/>
        <v>100.139551856089</v>
      </c>
      <c r="W22" s="51">
        <f t="shared" si="4"/>
        <v>-354.5</v>
      </c>
      <c r="X22" s="60">
        <f t="shared" si="5"/>
        <v>99.30561676705352</v>
      </c>
      <c r="Y22" s="51">
        <f t="shared" si="6"/>
        <v>-17886.25</v>
      </c>
      <c r="Z22" s="60">
        <f t="shared" si="7"/>
        <v>73.94763673439661</v>
      </c>
    </row>
    <row r="23" spans="1:26" ht="25.5">
      <c r="A23" s="50" t="s">
        <v>17</v>
      </c>
      <c r="B23" s="51">
        <v>28782</v>
      </c>
      <c r="C23" s="51">
        <v>28855</v>
      </c>
      <c r="D23" s="51">
        <f>28833+60</f>
        <v>28893</v>
      </c>
      <c r="E23" s="52">
        <f>'[1]List1'!J92</f>
        <v>28709</v>
      </c>
      <c r="F23" s="52">
        <v>28616</v>
      </c>
      <c r="G23" s="53">
        <v>28677</v>
      </c>
      <c r="H23" s="54">
        <v>27877</v>
      </c>
      <c r="I23" s="55">
        <v>27549</v>
      </c>
      <c r="J23" s="55">
        <v>28146</v>
      </c>
      <c r="K23" s="56">
        <v>27303</v>
      </c>
      <c r="L23" s="56">
        <v>27943</v>
      </c>
      <c r="M23" s="57">
        <v>26131</v>
      </c>
      <c r="N23" s="57">
        <v>26784</v>
      </c>
      <c r="O23" s="57">
        <v>27215</v>
      </c>
      <c r="P23" s="168">
        <v>24940</v>
      </c>
      <c r="Q23" s="168">
        <v>25665</v>
      </c>
      <c r="R23" s="168">
        <v>26071</v>
      </c>
      <c r="S23" s="58">
        <f t="shared" si="0"/>
        <v>-1191</v>
      </c>
      <c r="T23" s="59">
        <f t="shared" si="1"/>
        <v>95.4421950939497</v>
      </c>
      <c r="U23" s="51">
        <f t="shared" si="2"/>
        <v>-1144</v>
      </c>
      <c r="V23" s="60">
        <f t="shared" si="3"/>
        <v>95.7964357890869</v>
      </c>
      <c r="W23" s="51">
        <f t="shared" si="4"/>
        <v>-1159</v>
      </c>
      <c r="X23" s="60">
        <f t="shared" si="5"/>
        <v>95.85227069391262</v>
      </c>
      <c r="Y23" s="51">
        <f t="shared" si="6"/>
        <v>-2711</v>
      </c>
      <c r="Z23" s="60">
        <f t="shared" si="7"/>
        <v>90.58091862969911</v>
      </c>
    </row>
    <row r="24" spans="1:26" ht="25.5">
      <c r="A24" s="50" t="s">
        <v>18</v>
      </c>
      <c r="B24" s="51">
        <v>1606</v>
      </c>
      <c r="C24" s="51">
        <v>1699</v>
      </c>
      <c r="D24" s="51">
        <v>1960</v>
      </c>
      <c r="E24" s="52">
        <v>1969</v>
      </c>
      <c r="F24" s="52">
        <v>1946</v>
      </c>
      <c r="G24" s="53">
        <v>1860</v>
      </c>
      <c r="H24" s="54">
        <v>1812</v>
      </c>
      <c r="I24" s="55">
        <v>1510</v>
      </c>
      <c r="J24" s="55">
        <v>1510</v>
      </c>
      <c r="K24" s="56">
        <v>1500</v>
      </c>
      <c r="L24" s="56">
        <v>1500</v>
      </c>
      <c r="M24" s="57">
        <v>1447</v>
      </c>
      <c r="N24" s="57">
        <v>1447</v>
      </c>
      <c r="O24" s="57">
        <v>1447</v>
      </c>
      <c r="P24" s="168">
        <v>1367</v>
      </c>
      <c r="Q24" s="168">
        <v>1367</v>
      </c>
      <c r="R24" s="168">
        <v>1367</v>
      </c>
      <c r="S24" s="58">
        <f t="shared" si="0"/>
        <v>-80</v>
      </c>
      <c r="T24" s="59">
        <f t="shared" si="1"/>
        <v>94.47131997235661</v>
      </c>
      <c r="U24" s="51">
        <f t="shared" si="2"/>
        <v>-80</v>
      </c>
      <c r="V24" s="60">
        <f t="shared" si="3"/>
        <v>94.47131997235661</v>
      </c>
      <c r="W24" s="51">
        <f t="shared" si="4"/>
        <v>-53</v>
      </c>
      <c r="X24" s="60">
        <f t="shared" si="5"/>
        <v>96.46666666666667</v>
      </c>
      <c r="Y24" s="51">
        <f t="shared" si="6"/>
        <v>-239</v>
      </c>
      <c r="Z24" s="60">
        <f t="shared" si="7"/>
        <v>85.11830635118307</v>
      </c>
    </row>
    <row r="25" spans="1:26" ht="26.25" thickBot="1">
      <c r="A25" s="62" t="s">
        <v>38</v>
      </c>
      <c r="B25" s="63"/>
      <c r="C25" s="63"/>
      <c r="D25" s="63"/>
      <c r="E25" s="64"/>
      <c r="F25" s="64">
        <v>293</v>
      </c>
      <c r="G25" s="65">
        <v>301</v>
      </c>
      <c r="H25" s="66">
        <v>301</v>
      </c>
      <c r="I25" s="67">
        <v>298</v>
      </c>
      <c r="J25" s="67">
        <v>298</v>
      </c>
      <c r="K25" s="68">
        <v>298</v>
      </c>
      <c r="L25" s="68">
        <v>298</v>
      </c>
      <c r="M25" s="69">
        <v>298</v>
      </c>
      <c r="N25" s="69">
        <v>298</v>
      </c>
      <c r="O25" s="69">
        <v>298</v>
      </c>
      <c r="P25" s="169">
        <v>298</v>
      </c>
      <c r="Q25" s="169">
        <v>298</v>
      </c>
      <c r="R25" s="169">
        <v>298</v>
      </c>
      <c r="S25" s="70">
        <f t="shared" si="0"/>
        <v>0</v>
      </c>
      <c r="T25" s="71">
        <f t="shared" si="1"/>
        <v>100</v>
      </c>
      <c r="U25" s="63">
        <f t="shared" si="2"/>
        <v>0</v>
      </c>
      <c r="V25" s="72">
        <f t="shared" si="3"/>
        <v>100</v>
      </c>
      <c r="W25" s="63">
        <f t="shared" si="4"/>
        <v>0</v>
      </c>
      <c r="X25" s="72">
        <f t="shared" si="5"/>
        <v>100</v>
      </c>
      <c r="Y25" s="63">
        <f t="shared" si="6"/>
        <v>298</v>
      </c>
      <c r="Z25" s="72">
        <f t="shared" si="7"/>
      </c>
    </row>
    <row r="26" spans="1:26" s="85" customFormat="1" ht="28.5" thickBot="1">
      <c r="A26" s="73" t="s">
        <v>5</v>
      </c>
      <c r="B26" s="74">
        <f>SUM(B21:B24)</f>
        <v>116831</v>
      </c>
      <c r="C26" s="74">
        <f>SUM(C21:C24)</f>
        <v>114244</v>
      </c>
      <c r="D26" s="74">
        <f>SUM(D21:D24)</f>
        <v>111925</v>
      </c>
      <c r="E26" s="75">
        <f>SUM(E21:E24)</f>
        <v>109330</v>
      </c>
      <c r="F26" s="75">
        <v>107084</v>
      </c>
      <c r="G26" s="76">
        <f>SUM(G21:G25)</f>
        <v>104783.5</v>
      </c>
      <c r="H26" s="77">
        <f>SUM(H21:H25)</f>
        <v>102469.5</v>
      </c>
      <c r="I26" s="78">
        <v>100884.25</v>
      </c>
      <c r="J26" s="78">
        <v>101481.25</v>
      </c>
      <c r="K26" s="79">
        <v>100267.5</v>
      </c>
      <c r="L26" s="79">
        <v>100907.5</v>
      </c>
      <c r="M26" s="80">
        <v>99469.5</v>
      </c>
      <c r="N26" s="80">
        <v>100122.5</v>
      </c>
      <c r="O26" s="80">
        <v>100553.5</v>
      </c>
      <c r="P26" s="170">
        <v>99002.75</v>
      </c>
      <c r="Q26" s="170">
        <v>99727.75</v>
      </c>
      <c r="R26" s="170">
        <v>100133.75</v>
      </c>
      <c r="S26" s="81">
        <f t="shared" si="0"/>
        <v>-466.75</v>
      </c>
      <c r="T26" s="82">
        <f t="shared" si="1"/>
        <v>99.53076068543623</v>
      </c>
      <c r="U26" s="74">
        <f t="shared" si="2"/>
        <v>-419.75</v>
      </c>
      <c r="V26" s="83">
        <f t="shared" si="3"/>
        <v>99.5825605274804</v>
      </c>
      <c r="W26" s="74">
        <f t="shared" si="4"/>
        <v>-785</v>
      </c>
      <c r="X26" s="84">
        <f t="shared" si="5"/>
        <v>99.22205980724922</v>
      </c>
      <c r="Y26" s="74">
        <f t="shared" si="6"/>
        <v>-16697.25</v>
      </c>
      <c r="Z26" s="84">
        <f t="shared" si="7"/>
        <v>85.70820244626854</v>
      </c>
    </row>
    <row r="27" spans="1:26" ht="25.5">
      <c r="A27" s="39" t="s">
        <v>37</v>
      </c>
      <c r="B27" s="40">
        <v>13915</v>
      </c>
      <c r="C27" s="40">
        <v>14059</v>
      </c>
      <c r="D27" s="40">
        <v>14220</v>
      </c>
      <c r="E27" s="41">
        <v>14551</v>
      </c>
      <c r="F27" s="41">
        <v>14686</v>
      </c>
      <c r="G27" s="42">
        <v>14552</v>
      </c>
      <c r="H27" s="43">
        <v>14812</v>
      </c>
      <c r="I27" s="44">
        <v>15620</v>
      </c>
      <c r="J27" s="44">
        <v>15620</v>
      </c>
      <c r="K27" s="45">
        <v>16476.5</v>
      </c>
      <c r="L27" s="45">
        <v>16476.5</v>
      </c>
      <c r="M27" s="46">
        <v>17553.5</v>
      </c>
      <c r="N27" s="46">
        <v>17553.5</v>
      </c>
      <c r="O27" s="46">
        <v>17553.5</v>
      </c>
      <c r="P27" s="167">
        <v>18291</v>
      </c>
      <c r="Q27" s="167">
        <v>18291</v>
      </c>
      <c r="R27" s="167">
        <v>18291</v>
      </c>
      <c r="S27" s="47">
        <f t="shared" si="0"/>
        <v>737.5</v>
      </c>
      <c r="T27" s="48">
        <f t="shared" si="1"/>
        <v>104.20144130800126</v>
      </c>
      <c r="U27" s="40">
        <f t="shared" si="2"/>
        <v>737.5</v>
      </c>
      <c r="V27" s="49">
        <f t="shared" si="3"/>
        <v>104.20144130800126</v>
      </c>
      <c r="W27" s="40">
        <f t="shared" si="4"/>
        <v>1077</v>
      </c>
      <c r="X27" s="49">
        <f t="shared" si="5"/>
        <v>106.53658240524383</v>
      </c>
      <c r="Y27" s="40">
        <f t="shared" si="6"/>
        <v>4376</v>
      </c>
      <c r="Z27" s="49">
        <f t="shared" si="7"/>
        <v>131.44807761408552</v>
      </c>
    </row>
    <row r="28" spans="1:26" ht="25.5">
      <c r="A28" s="50" t="s">
        <v>16</v>
      </c>
      <c r="B28" s="51">
        <v>57219</v>
      </c>
      <c r="C28" s="51">
        <v>55435</v>
      </c>
      <c r="D28" s="51">
        <v>53319</v>
      </c>
      <c r="E28" s="52">
        <v>51368</v>
      </c>
      <c r="F28" s="52">
        <v>49420</v>
      </c>
      <c r="G28" s="53">
        <v>47495.5</v>
      </c>
      <c r="H28" s="54">
        <v>46380.75</v>
      </c>
      <c r="I28" s="55">
        <v>45178</v>
      </c>
      <c r="J28" s="55">
        <v>45178</v>
      </c>
      <c r="K28" s="56">
        <v>43892.75</v>
      </c>
      <c r="L28" s="56">
        <v>43892.75</v>
      </c>
      <c r="M28" s="57">
        <v>43691.25</v>
      </c>
      <c r="N28" s="57">
        <v>43691.25</v>
      </c>
      <c r="O28" s="57">
        <v>43691.25</v>
      </c>
      <c r="P28" s="168">
        <v>44131.75</v>
      </c>
      <c r="Q28" s="168">
        <v>44131.75</v>
      </c>
      <c r="R28" s="168">
        <v>44131.75</v>
      </c>
      <c r="S28" s="58">
        <f t="shared" si="0"/>
        <v>440.5</v>
      </c>
      <c r="T28" s="59">
        <f t="shared" si="1"/>
        <v>101.00821102623523</v>
      </c>
      <c r="U28" s="51">
        <f t="shared" si="2"/>
        <v>440.5</v>
      </c>
      <c r="V28" s="60">
        <f t="shared" si="3"/>
        <v>101.00821102623523</v>
      </c>
      <c r="W28" s="51">
        <f t="shared" si="4"/>
        <v>-201.5</v>
      </c>
      <c r="X28" s="60">
        <f t="shared" si="5"/>
        <v>99.54092646279852</v>
      </c>
      <c r="Y28" s="51">
        <f t="shared" si="6"/>
        <v>-13087.25</v>
      </c>
      <c r="Z28" s="60">
        <f t="shared" si="7"/>
        <v>77.12778972019784</v>
      </c>
    </row>
    <row r="29" spans="1:26" ht="25.5">
      <c r="A29" s="50" t="s">
        <v>17</v>
      </c>
      <c r="B29" s="51">
        <v>21675</v>
      </c>
      <c r="C29" s="51">
        <v>21716</v>
      </c>
      <c r="D29" s="51">
        <v>21764</v>
      </c>
      <c r="E29" s="52">
        <f>'[1]List1'!M92</f>
        <v>21816</v>
      </c>
      <c r="F29" s="52">
        <v>21892</v>
      </c>
      <c r="G29" s="53">
        <v>21974</v>
      </c>
      <c r="H29" s="54">
        <v>21481</v>
      </c>
      <c r="I29" s="55">
        <v>21123</v>
      </c>
      <c r="J29" s="55">
        <v>21832</v>
      </c>
      <c r="K29" s="56">
        <v>21062</v>
      </c>
      <c r="L29" s="56">
        <v>21771</v>
      </c>
      <c r="M29" s="57">
        <v>20213</v>
      </c>
      <c r="N29" s="57">
        <v>20896</v>
      </c>
      <c r="O29" s="57">
        <v>21357</v>
      </c>
      <c r="P29" s="168">
        <v>19533</v>
      </c>
      <c r="Q29" s="168">
        <v>20099</v>
      </c>
      <c r="R29" s="168">
        <v>20526</v>
      </c>
      <c r="S29" s="58">
        <f t="shared" si="0"/>
        <v>-680</v>
      </c>
      <c r="T29" s="59">
        <f t="shared" si="1"/>
        <v>96.63582842724979</v>
      </c>
      <c r="U29" s="51">
        <f t="shared" si="2"/>
        <v>-831</v>
      </c>
      <c r="V29" s="60">
        <f t="shared" si="3"/>
        <v>96.10900407360585</v>
      </c>
      <c r="W29" s="51">
        <f t="shared" si="4"/>
        <v>-875</v>
      </c>
      <c r="X29" s="60">
        <f t="shared" si="5"/>
        <v>95.98089201230995</v>
      </c>
      <c r="Y29" s="51">
        <f t="shared" si="6"/>
        <v>-1149</v>
      </c>
      <c r="Z29" s="60">
        <f t="shared" si="7"/>
        <v>94.69896193771626</v>
      </c>
    </row>
    <row r="30" spans="1:26" ht="25.5">
      <c r="A30" s="50" t="s">
        <v>18</v>
      </c>
      <c r="B30" s="51">
        <v>667</v>
      </c>
      <c r="C30" s="51">
        <v>736</v>
      </c>
      <c r="D30" s="51">
        <v>804</v>
      </c>
      <c r="E30" s="52">
        <v>770</v>
      </c>
      <c r="F30" s="52">
        <v>768</v>
      </c>
      <c r="G30" s="53">
        <v>789</v>
      </c>
      <c r="H30" s="54">
        <v>803</v>
      </c>
      <c r="I30" s="55">
        <v>797</v>
      </c>
      <c r="J30" s="55">
        <v>797</v>
      </c>
      <c r="K30" s="56">
        <v>895</v>
      </c>
      <c r="L30" s="56">
        <v>895</v>
      </c>
      <c r="M30" s="57">
        <v>911</v>
      </c>
      <c r="N30" s="57">
        <v>911</v>
      </c>
      <c r="O30" s="57">
        <v>911</v>
      </c>
      <c r="P30" s="168">
        <v>872</v>
      </c>
      <c r="Q30" s="168">
        <v>872</v>
      </c>
      <c r="R30" s="168">
        <v>872</v>
      </c>
      <c r="S30" s="58">
        <f t="shared" si="0"/>
        <v>-39</v>
      </c>
      <c r="T30" s="59">
        <f t="shared" si="1"/>
        <v>95.71899012074643</v>
      </c>
      <c r="U30" s="51">
        <f t="shared" si="2"/>
        <v>-39</v>
      </c>
      <c r="V30" s="60">
        <f t="shared" si="3"/>
        <v>95.71899012074643</v>
      </c>
      <c r="W30" s="51">
        <f t="shared" si="4"/>
        <v>16</v>
      </c>
      <c r="X30" s="60">
        <f t="shared" si="5"/>
        <v>101.7877094972067</v>
      </c>
      <c r="Y30" s="51">
        <f t="shared" si="6"/>
        <v>205</v>
      </c>
      <c r="Z30" s="60">
        <f t="shared" si="7"/>
        <v>130.73463268365816</v>
      </c>
    </row>
    <row r="31" spans="1:26" ht="26.25" thickBot="1">
      <c r="A31" s="62" t="s">
        <v>38</v>
      </c>
      <c r="B31" s="63"/>
      <c r="C31" s="63"/>
      <c r="D31" s="63"/>
      <c r="E31" s="64"/>
      <c r="F31" s="64">
        <v>291</v>
      </c>
      <c r="G31" s="65">
        <v>286</v>
      </c>
      <c r="H31" s="66">
        <v>286</v>
      </c>
      <c r="I31" s="67">
        <v>286</v>
      </c>
      <c r="J31" s="67">
        <v>286</v>
      </c>
      <c r="K31" s="68">
        <v>286</v>
      </c>
      <c r="L31" s="68">
        <v>286</v>
      </c>
      <c r="M31" s="69">
        <v>290</v>
      </c>
      <c r="N31" s="69">
        <v>290</v>
      </c>
      <c r="O31" s="69">
        <v>290</v>
      </c>
      <c r="P31" s="169">
        <v>290</v>
      </c>
      <c r="Q31" s="169">
        <v>290</v>
      </c>
      <c r="R31" s="169">
        <v>290</v>
      </c>
      <c r="S31" s="70">
        <f t="shared" si="0"/>
        <v>0</v>
      </c>
      <c r="T31" s="71">
        <f t="shared" si="1"/>
        <v>100</v>
      </c>
      <c r="U31" s="63">
        <f t="shared" si="2"/>
        <v>0</v>
      </c>
      <c r="V31" s="72">
        <f t="shared" si="3"/>
        <v>100</v>
      </c>
      <c r="W31" s="63">
        <f t="shared" si="4"/>
        <v>4</v>
      </c>
      <c r="X31" s="72">
        <f t="shared" si="5"/>
        <v>101.3986013986014</v>
      </c>
      <c r="Y31" s="63">
        <f t="shared" si="6"/>
        <v>290</v>
      </c>
      <c r="Z31" s="72">
        <f t="shared" si="7"/>
      </c>
    </row>
    <row r="32" spans="1:26" s="85" customFormat="1" ht="28.5" thickBot="1">
      <c r="A32" s="73" t="s">
        <v>6</v>
      </c>
      <c r="B32" s="74">
        <f>SUM(B27:B30)</f>
        <v>93476</v>
      </c>
      <c r="C32" s="74">
        <f>SUM(C27:C30)</f>
        <v>91946</v>
      </c>
      <c r="D32" s="74">
        <f>SUM(D27:D30)</f>
        <v>90107</v>
      </c>
      <c r="E32" s="75">
        <f>SUM(E27:E30)</f>
        <v>88505</v>
      </c>
      <c r="F32" s="75">
        <v>87057</v>
      </c>
      <c r="G32" s="76">
        <f>SUM(G27:G31)</f>
        <v>85096.5</v>
      </c>
      <c r="H32" s="77">
        <f>SUM(H27:H31)</f>
        <v>83762.75</v>
      </c>
      <c r="I32" s="78">
        <v>83004</v>
      </c>
      <c r="J32" s="78">
        <v>83713</v>
      </c>
      <c r="K32" s="79">
        <v>82612.25</v>
      </c>
      <c r="L32" s="79">
        <v>83321.25</v>
      </c>
      <c r="M32" s="80">
        <v>82658.75</v>
      </c>
      <c r="N32" s="80">
        <v>83341.75</v>
      </c>
      <c r="O32" s="80">
        <v>83802.75</v>
      </c>
      <c r="P32" s="170">
        <v>83117.75</v>
      </c>
      <c r="Q32" s="170">
        <v>83683.75</v>
      </c>
      <c r="R32" s="170">
        <v>84110.75</v>
      </c>
      <c r="S32" s="81">
        <f t="shared" si="0"/>
        <v>459</v>
      </c>
      <c r="T32" s="82">
        <f t="shared" si="1"/>
        <v>100.55529511394741</v>
      </c>
      <c r="U32" s="74">
        <f t="shared" si="2"/>
        <v>308</v>
      </c>
      <c r="V32" s="83">
        <f t="shared" si="3"/>
        <v>100.36752970517078</v>
      </c>
      <c r="W32" s="74">
        <f t="shared" si="4"/>
        <v>20.5</v>
      </c>
      <c r="X32" s="84">
        <f t="shared" si="5"/>
        <v>100.0246035675173</v>
      </c>
      <c r="Y32" s="74">
        <f t="shared" si="6"/>
        <v>-9365.25</v>
      </c>
      <c r="Z32" s="84">
        <f t="shared" si="7"/>
        <v>89.98111814797382</v>
      </c>
    </row>
    <row r="33" spans="1:26" ht="25.5">
      <c r="A33" s="39" t="s">
        <v>37</v>
      </c>
      <c r="B33" s="40">
        <v>7928</v>
      </c>
      <c r="C33" s="40">
        <v>7879</v>
      </c>
      <c r="D33" s="40">
        <v>7991</v>
      </c>
      <c r="E33" s="41">
        <v>7848</v>
      </c>
      <c r="F33" s="41">
        <v>7871</v>
      </c>
      <c r="G33" s="42">
        <v>7892</v>
      </c>
      <c r="H33" s="43">
        <v>7753</v>
      </c>
      <c r="I33" s="44">
        <v>8095</v>
      </c>
      <c r="J33" s="44">
        <v>8095</v>
      </c>
      <c r="K33" s="45">
        <v>8498</v>
      </c>
      <c r="L33" s="45">
        <v>8498</v>
      </c>
      <c r="M33" s="46">
        <v>8855</v>
      </c>
      <c r="N33" s="46">
        <v>8855</v>
      </c>
      <c r="O33" s="46">
        <v>8855</v>
      </c>
      <c r="P33" s="167">
        <v>9189.5</v>
      </c>
      <c r="Q33" s="167">
        <v>9189.5</v>
      </c>
      <c r="R33" s="167">
        <v>9189.5</v>
      </c>
      <c r="S33" s="47">
        <f t="shared" si="0"/>
        <v>334.5</v>
      </c>
      <c r="T33" s="48">
        <f t="shared" si="1"/>
        <v>103.77752682100507</v>
      </c>
      <c r="U33" s="40">
        <f t="shared" si="2"/>
        <v>334.5</v>
      </c>
      <c r="V33" s="49">
        <f t="shared" si="3"/>
        <v>103.77752682100507</v>
      </c>
      <c r="W33" s="40">
        <f t="shared" si="4"/>
        <v>357</v>
      </c>
      <c r="X33" s="49">
        <f t="shared" si="5"/>
        <v>104.2009884678748</v>
      </c>
      <c r="Y33" s="40">
        <f t="shared" si="6"/>
        <v>1261.5</v>
      </c>
      <c r="Z33" s="49">
        <f t="shared" si="7"/>
        <v>115.9119576185671</v>
      </c>
    </row>
    <row r="34" spans="1:26" ht="25.5">
      <c r="A34" s="50" t="s">
        <v>16</v>
      </c>
      <c r="B34" s="51">
        <v>34128</v>
      </c>
      <c r="C34" s="51">
        <v>32860</v>
      </c>
      <c r="D34" s="51">
        <v>31857</v>
      </c>
      <c r="E34" s="52">
        <v>30570</v>
      </c>
      <c r="F34" s="52">
        <v>29406</v>
      </c>
      <c r="G34" s="53">
        <v>28217.75</v>
      </c>
      <c r="H34" s="54">
        <v>27157.25</v>
      </c>
      <c r="I34" s="55">
        <v>26152.25</v>
      </c>
      <c r="J34" s="55">
        <v>26152.25</v>
      </c>
      <c r="K34" s="56">
        <v>25295</v>
      </c>
      <c r="L34" s="56">
        <v>25295</v>
      </c>
      <c r="M34" s="57">
        <v>24868.75</v>
      </c>
      <c r="N34" s="57">
        <v>24868.75</v>
      </c>
      <c r="O34" s="57">
        <v>24868.75</v>
      </c>
      <c r="P34" s="168">
        <v>24472</v>
      </c>
      <c r="Q34" s="168">
        <v>24472</v>
      </c>
      <c r="R34" s="168">
        <v>24472</v>
      </c>
      <c r="S34" s="58">
        <f t="shared" si="0"/>
        <v>-396.75</v>
      </c>
      <c r="T34" s="59">
        <f t="shared" si="1"/>
        <v>98.40462427745665</v>
      </c>
      <c r="U34" s="51">
        <f t="shared" si="2"/>
        <v>-396.75</v>
      </c>
      <c r="V34" s="60">
        <f t="shared" si="3"/>
        <v>98.40462427745665</v>
      </c>
      <c r="W34" s="51">
        <f t="shared" si="4"/>
        <v>-426.25</v>
      </c>
      <c r="X34" s="60">
        <f t="shared" si="5"/>
        <v>98.31488436449891</v>
      </c>
      <c r="Y34" s="51">
        <f t="shared" si="6"/>
        <v>-9656</v>
      </c>
      <c r="Z34" s="60">
        <f t="shared" si="7"/>
        <v>71.7065166432255</v>
      </c>
    </row>
    <row r="35" spans="1:26" ht="25.5">
      <c r="A35" s="50" t="s">
        <v>17</v>
      </c>
      <c r="B35" s="51">
        <v>12331</v>
      </c>
      <c r="C35" s="51">
        <v>12451</v>
      </c>
      <c r="D35" s="51">
        <v>12461</v>
      </c>
      <c r="E35" s="52">
        <f>'[1]List1'!P92</f>
        <v>12558</v>
      </c>
      <c r="F35" s="52">
        <v>12354</v>
      </c>
      <c r="G35" s="53">
        <v>12151</v>
      </c>
      <c r="H35" s="54">
        <v>11796</v>
      </c>
      <c r="I35" s="55">
        <v>11552</v>
      </c>
      <c r="J35" s="55">
        <v>11739</v>
      </c>
      <c r="K35" s="56">
        <v>11334</v>
      </c>
      <c r="L35" s="56">
        <v>11560</v>
      </c>
      <c r="M35" s="57">
        <v>10954</v>
      </c>
      <c r="N35" s="57">
        <v>11180</v>
      </c>
      <c r="O35" s="57">
        <v>11324</v>
      </c>
      <c r="P35" s="168">
        <v>10226</v>
      </c>
      <c r="Q35" s="168">
        <v>10435</v>
      </c>
      <c r="R35" s="168">
        <v>10560</v>
      </c>
      <c r="S35" s="58">
        <f t="shared" si="0"/>
        <v>-728</v>
      </c>
      <c r="T35" s="59">
        <f t="shared" si="1"/>
        <v>93.35402592660216</v>
      </c>
      <c r="U35" s="51">
        <f t="shared" si="2"/>
        <v>-764</v>
      </c>
      <c r="V35" s="60">
        <f t="shared" si="3"/>
        <v>93.25326739667962</v>
      </c>
      <c r="W35" s="51">
        <f t="shared" si="4"/>
        <v>-380</v>
      </c>
      <c r="X35" s="60">
        <f t="shared" si="5"/>
        <v>96.7128027681661</v>
      </c>
      <c r="Y35" s="51">
        <f t="shared" si="6"/>
        <v>-1771</v>
      </c>
      <c r="Z35" s="60">
        <f t="shared" si="7"/>
        <v>85.6378233719893</v>
      </c>
    </row>
    <row r="36" spans="1:26" ht="25.5">
      <c r="A36" s="50" t="s">
        <v>18</v>
      </c>
      <c r="B36" s="51">
        <v>230</v>
      </c>
      <c r="C36" s="51">
        <v>232</v>
      </c>
      <c r="D36" s="51">
        <v>235</v>
      </c>
      <c r="E36" s="52">
        <v>233</v>
      </c>
      <c r="F36" s="52">
        <v>241</v>
      </c>
      <c r="G36" s="53">
        <v>234</v>
      </c>
      <c r="H36" s="54">
        <v>271</v>
      </c>
      <c r="I36" s="55">
        <v>291</v>
      </c>
      <c r="J36" s="55">
        <v>291</v>
      </c>
      <c r="K36" s="56">
        <v>348</v>
      </c>
      <c r="L36" s="56">
        <v>348</v>
      </c>
      <c r="M36" s="57">
        <v>402</v>
      </c>
      <c r="N36" s="57">
        <v>402</v>
      </c>
      <c r="O36" s="57">
        <v>402</v>
      </c>
      <c r="P36" s="168">
        <v>414</v>
      </c>
      <c r="Q36" s="168">
        <v>414</v>
      </c>
      <c r="R36" s="168">
        <v>414</v>
      </c>
      <c r="S36" s="58">
        <f t="shared" si="0"/>
        <v>12</v>
      </c>
      <c r="T36" s="59">
        <f t="shared" si="1"/>
        <v>102.98507462686568</v>
      </c>
      <c r="U36" s="51">
        <f t="shared" si="2"/>
        <v>12</v>
      </c>
      <c r="V36" s="60">
        <f t="shared" si="3"/>
        <v>102.98507462686568</v>
      </c>
      <c r="W36" s="51">
        <f t="shared" si="4"/>
        <v>54</v>
      </c>
      <c r="X36" s="60">
        <f t="shared" si="5"/>
        <v>115.51724137931035</v>
      </c>
      <c r="Y36" s="51">
        <f t="shared" si="6"/>
        <v>184</v>
      </c>
      <c r="Z36" s="60">
        <f t="shared" si="7"/>
        <v>180</v>
      </c>
    </row>
    <row r="37" spans="1:26" ht="26.25" thickBot="1">
      <c r="A37" s="62" t="s">
        <v>38</v>
      </c>
      <c r="B37" s="63"/>
      <c r="C37" s="63"/>
      <c r="D37" s="63"/>
      <c r="E37" s="64"/>
      <c r="F37" s="64">
        <v>284</v>
      </c>
      <c r="G37" s="86">
        <v>280</v>
      </c>
      <c r="H37" s="70">
        <v>282</v>
      </c>
      <c r="I37" s="67">
        <v>292</v>
      </c>
      <c r="J37" s="67">
        <v>292</v>
      </c>
      <c r="K37" s="68">
        <v>264</v>
      </c>
      <c r="L37" s="68">
        <v>264</v>
      </c>
      <c r="M37" s="69">
        <v>264</v>
      </c>
      <c r="N37" s="69">
        <v>264</v>
      </c>
      <c r="O37" s="69">
        <v>264</v>
      </c>
      <c r="P37" s="169">
        <v>264</v>
      </c>
      <c r="Q37" s="169">
        <v>264</v>
      </c>
      <c r="R37" s="169">
        <v>264</v>
      </c>
      <c r="S37" s="70">
        <f t="shared" si="0"/>
        <v>0</v>
      </c>
      <c r="T37" s="71">
        <f t="shared" si="1"/>
        <v>100</v>
      </c>
      <c r="U37" s="63">
        <f t="shared" si="2"/>
        <v>0</v>
      </c>
      <c r="V37" s="72">
        <f t="shared" si="3"/>
        <v>100</v>
      </c>
      <c r="W37" s="63">
        <f t="shared" si="4"/>
        <v>0</v>
      </c>
      <c r="X37" s="72">
        <f t="shared" si="5"/>
        <v>100</v>
      </c>
      <c r="Y37" s="63">
        <f t="shared" si="6"/>
        <v>264</v>
      </c>
      <c r="Z37" s="72">
        <f t="shared" si="7"/>
      </c>
    </row>
    <row r="38" spans="1:26" s="85" customFormat="1" ht="28.5" thickBot="1">
      <c r="A38" s="73" t="s">
        <v>7</v>
      </c>
      <c r="B38" s="74">
        <f>SUM(B33:B36)</f>
        <v>54617</v>
      </c>
      <c r="C38" s="74">
        <f>SUM(C33:C36)</f>
        <v>53422</v>
      </c>
      <c r="D38" s="74">
        <f>SUM(D33:D36)</f>
        <v>52544</v>
      </c>
      <c r="E38" s="75">
        <f>SUM(E33:E36)</f>
        <v>51209</v>
      </c>
      <c r="F38" s="75">
        <v>50156</v>
      </c>
      <c r="G38" s="76">
        <f>SUM(G33:G37)</f>
        <v>48774.75</v>
      </c>
      <c r="H38" s="77">
        <f>SUM(H33:H37)</f>
        <v>47259.25</v>
      </c>
      <c r="I38" s="78">
        <v>46382.25</v>
      </c>
      <c r="J38" s="78">
        <v>46569.25</v>
      </c>
      <c r="K38" s="79">
        <v>45739</v>
      </c>
      <c r="L38" s="79">
        <v>45965</v>
      </c>
      <c r="M38" s="80">
        <v>45343.75</v>
      </c>
      <c r="N38" s="80">
        <v>45569.75</v>
      </c>
      <c r="O38" s="80">
        <v>45713.75</v>
      </c>
      <c r="P38" s="170">
        <v>44565.5</v>
      </c>
      <c r="Q38" s="170">
        <v>44774.5</v>
      </c>
      <c r="R38" s="170">
        <v>44899.5</v>
      </c>
      <c r="S38" s="81">
        <f t="shared" si="0"/>
        <v>-778.25</v>
      </c>
      <c r="T38" s="82">
        <f t="shared" si="1"/>
        <v>98.28366643694004</v>
      </c>
      <c r="U38" s="74">
        <f t="shared" si="2"/>
        <v>-814.25</v>
      </c>
      <c r="V38" s="83">
        <f t="shared" si="3"/>
        <v>98.21880725164748</v>
      </c>
      <c r="W38" s="74">
        <f t="shared" si="4"/>
        <v>-395.25</v>
      </c>
      <c r="X38" s="84">
        <f t="shared" si="5"/>
        <v>99.14010660285</v>
      </c>
      <c r="Y38" s="74">
        <f t="shared" si="6"/>
        <v>-9717.5</v>
      </c>
      <c r="Z38" s="84">
        <f t="shared" si="7"/>
        <v>82.20792061079884</v>
      </c>
    </row>
    <row r="39" spans="1:26" ht="25.5">
      <c r="A39" s="39" t="s">
        <v>37</v>
      </c>
      <c r="B39" s="40">
        <v>21221</v>
      </c>
      <c r="C39" s="40">
        <v>21202</v>
      </c>
      <c r="D39" s="40">
        <v>21118</v>
      </c>
      <c r="E39" s="41">
        <v>20954</v>
      </c>
      <c r="F39" s="41">
        <v>21103</v>
      </c>
      <c r="G39" s="42">
        <v>21402.5</v>
      </c>
      <c r="H39" s="43">
        <v>21839</v>
      </c>
      <c r="I39" s="44">
        <v>22518</v>
      </c>
      <c r="J39" s="44">
        <v>22518</v>
      </c>
      <c r="K39" s="45">
        <v>23258</v>
      </c>
      <c r="L39" s="45">
        <v>23258</v>
      </c>
      <c r="M39" s="46">
        <v>24240.5</v>
      </c>
      <c r="N39" s="46">
        <v>24240.5</v>
      </c>
      <c r="O39" s="46">
        <v>24240.5</v>
      </c>
      <c r="P39" s="167">
        <v>24962.5</v>
      </c>
      <c r="Q39" s="167">
        <v>24962.5</v>
      </c>
      <c r="R39" s="167">
        <v>24962.5</v>
      </c>
      <c r="S39" s="47">
        <f t="shared" si="0"/>
        <v>722</v>
      </c>
      <c r="T39" s="48">
        <f t="shared" si="1"/>
        <v>102.97848641735938</v>
      </c>
      <c r="U39" s="40">
        <f t="shared" si="2"/>
        <v>722</v>
      </c>
      <c r="V39" s="49">
        <f t="shared" si="3"/>
        <v>102.97848641735938</v>
      </c>
      <c r="W39" s="40">
        <f t="shared" si="4"/>
        <v>982.5</v>
      </c>
      <c r="X39" s="49">
        <f t="shared" si="5"/>
        <v>104.22435291082638</v>
      </c>
      <c r="Y39" s="40">
        <f t="shared" si="6"/>
        <v>3741.5</v>
      </c>
      <c r="Z39" s="49">
        <f t="shared" si="7"/>
        <v>117.63112011686536</v>
      </c>
    </row>
    <row r="40" spans="1:26" ht="25.5">
      <c r="A40" s="50" t="s">
        <v>16</v>
      </c>
      <c r="B40" s="51">
        <v>91616</v>
      </c>
      <c r="C40" s="51">
        <v>88595</v>
      </c>
      <c r="D40" s="51">
        <v>86222</v>
      </c>
      <c r="E40" s="52">
        <v>83569</v>
      </c>
      <c r="F40" s="52">
        <v>80585</v>
      </c>
      <c r="G40" s="53">
        <v>77631.25</v>
      </c>
      <c r="H40" s="54">
        <v>75293.5</v>
      </c>
      <c r="I40" s="55">
        <v>72830.25</v>
      </c>
      <c r="J40" s="55">
        <v>72830.25</v>
      </c>
      <c r="K40" s="56">
        <v>70914</v>
      </c>
      <c r="L40" s="56">
        <v>70914</v>
      </c>
      <c r="M40" s="57">
        <v>70515.5</v>
      </c>
      <c r="N40" s="57">
        <v>70515.5</v>
      </c>
      <c r="O40" s="57">
        <v>70515.5</v>
      </c>
      <c r="P40" s="168">
        <v>70773.75</v>
      </c>
      <c r="Q40" s="168">
        <v>70773.75</v>
      </c>
      <c r="R40" s="168">
        <v>70773.75</v>
      </c>
      <c r="S40" s="58">
        <f t="shared" si="0"/>
        <v>258.25</v>
      </c>
      <c r="T40" s="59">
        <f t="shared" si="1"/>
        <v>100.36623153774701</v>
      </c>
      <c r="U40" s="51">
        <f t="shared" si="2"/>
        <v>258.25</v>
      </c>
      <c r="V40" s="60">
        <f t="shared" si="3"/>
        <v>100.36623153774701</v>
      </c>
      <c r="W40" s="51">
        <f t="shared" si="4"/>
        <v>-398.5</v>
      </c>
      <c r="X40" s="60">
        <f t="shared" si="5"/>
        <v>99.43805172462419</v>
      </c>
      <c r="Y40" s="51">
        <f t="shared" si="6"/>
        <v>-20842.25</v>
      </c>
      <c r="Z40" s="60">
        <f t="shared" si="7"/>
        <v>77.25042568983584</v>
      </c>
    </row>
    <row r="41" spans="1:26" ht="25.5">
      <c r="A41" s="50" t="s">
        <v>17</v>
      </c>
      <c r="B41" s="51">
        <v>32571</v>
      </c>
      <c r="C41" s="51">
        <v>33478</v>
      </c>
      <c r="D41" s="51">
        <v>33681</v>
      </c>
      <c r="E41" s="52">
        <f>'[1]List1'!S92</f>
        <v>33630</v>
      </c>
      <c r="F41" s="52">
        <v>33363</v>
      </c>
      <c r="G41" s="53">
        <v>33229</v>
      </c>
      <c r="H41" s="54">
        <v>32767</v>
      </c>
      <c r="I41" s="55">
        <v>32571</v>
      </c>
      <c r="J41" s="55">
        <v>33319</v>
      </c>
      <c r="K41" s="56">
        <v>32501</v>
      </c>
      <c r="L41" s="56">
        <v>33230</v>
      </c>
      <c r="M41" s="57">
        <v>31552</v>
      </c>
      <c r="N41" s="57">
        <v>32287</v>
      </c>
      <c r="O41" s="57">
        <v>32738</v>
      </c>
      <c r="P41" s="168">
        <v>29866</v>
      </c>
      <c r="Q41" s="168">
        <v>30546</v>
      </c>
      <c r="R41" s="168">
        <v>31003</v>
      </c>
      <c r="S41" s="58">
        <f t="shared" si="0"/>
        <v>-1686</v>
      </c>
      <c r="T41" s="59">
        <f t="shared" si="1"/>
        <v>94.6564401622718</v>
      </c>
      <c r="U41" s="51">
        <f t="shared" si="2"/>
        <v>-1735</v>
      </c>
      <c r="V41" s="60">
        <f t="shared" si="3"/>
        <v>94.70034821919482</v>
      </c>
      <c r="W41" s="51">
        <f t="shared" si="4"/>
        <v>-943</v>
      </c>
      <c r="X41" s="60">
        <f t="shared" si="5"/>
        <v>97.16220282876918</v>
      </c>
      <c r="Y41" s="51">
        <f t="shared" si="6"/>
        <v>-1568</v>
      </c>
      <c r="Z41" s="60">
        <f t="shared" si="7"/>
        <v>95.1859015688803</v>
      </c>
    </row>
    <row r="42" spans="1:26" ht="25.5">
      <c r="A42" s="50" t="s">
        <v>18</v>
      </c>
      <c r="B42" s="51">
        <v>1120</v>
      </c>
      <c r="C42" s="51">
        <v>1078</v>
      </c>
      <c r="D42" s="51">
        <v>1298</v>
      </c>
      <c r="E42" s="52">
        <v>1242</v>
      </c>
      <c r="F42" s="52">
        <v>1241</v>
      </c>
      <c r="G42" s="53">
        <v>1124</v>
      </c>
      <c r="H42" s="54">
        <v>1126</v>
      </c>
      <c r="I42" s="55">
        <v>1127</v>
      </c>
      <c r="J42" s="55">
        <v>1127</v>
      </c>
      <c r="K42" s="56">
        <v>1258</v>
      </c>
      <c r="L42" s="56">
        <v>1258</v>
      </c>
      <c r="M42" s="57">
        <v>1372</v>
      </c>
      <c r="N42" s="57">
        <v>1372</v>
      </c>
      <c r="O42" s="57">
        <v>1372</v>
      </c>
      <c r="P42" s="168">
        <v>1364</v>
      </c>
      <c r="Q42" s="168">
        <v>1364</v>
      </c>
      <c r="R42" s="168">
        <v>1364</v>
      </c>
      <c r="S42" s="58">
        <f t="shared" si="0"/>
        <v>-8</v>
      </c>
      <c r="T42" s="59">
        <f t="shared" si="1"/>
        <v>99.41690962099126</v>
      </c>
      <c r="U42" s="51">
        <f t="shared" si="2"/>
        <v>-8</v>
      </c>
      <c r="V42" s="60">
        <f t="shared" si="3"/>
        <v>99.41690962099126</v>
      </c>
      <c r="W42" s="51">
        <f t="shared" si="4"/>
        <v>114</v>
      </c>
      <c r="X42" s="60">
        <f t="shared" si="5"/>
        <v>109.06200317965025</v>
      </c>
      <c r="Y42" s="51">
        <f t="shared" si="6"/>
        <v>244</v>
      </c>
      <c r="Z42" s="60">
        <f t="shared" si="7"/>
        <v>121.78571428571428</v>
      </c>
    </row>
    <row r="43" spans="1:26" ht="26.25" thickBot="1">
      <c r="A43" s="62" t="s">
        <v>38</v>
      </c>
      <c r="B43" s="63"/>
      <c r="C43" s="63"/>
      <c r="D43" s="63"/>
      <c r="E43" s="64"/>
      <c r="F43" s="64">
        <v>812</v>
      </c>
      <c r="G43" s="65">
        <v>806</v>
      </c>
      <c r="H43" s="66">
        <v>805</v>
      </c>
      <c r="I43" s="67">
        <v>804</v>
      </c>
      <c r="J43" s="67">
        <v>804</v>
      </c>
      <c r="K43" s="68">
        <v>804</v>
      </c>
      <c r="L43" s="68">
        <v>804</v>
      </c>
      <c r="M43" s="69">
        <v>782</v>
      </c>
      <c r="N43" s="69">
        <v>782</v>
      </c>
      <c r="O43" s="69">
        <v>782</v>
      </c>
      <c r="P43" s="169">
        <v>782</v>
      </c>
      <c r="Q43" s="169">
        <v>782</v>
      </c>
      <c r="R43" s="169">
        <v>782</v>
      </c>
      <c r="S43" s="70">
        <f t="shared" si="0"/>
        <v>0</v>
      </c>
      <c r="T43" s="71">
        <f t="shared" si="1"/>
        <v>100</v>
      </c>
      <c r="U43" s="63">
        <f t="shared" si="2"/>
        <v>0</v>
      </c>
      <c r="V43" s="72">
        <f t="shared" si="3"/>
        <v>100</v>
      </c>
      <c r="W43" s="63">
        <f t="shared" si="4"/>
        <v>-22</v>
      </c>
      <c r="X43" s="72">
        <f t="shared" si="5"/>
        <v>97.2636815920398</v>
      </c>
      <c r="Y43" s="63">
        <f t="shared" si="6"/>
        <v>782</v>
      </c>
      <c r="Z43" s="72">
        <f t="shared" si="7"/>
      </c>
    </row>
    <row r="44" spans="1:26" s="85" customFormat="1" ht="28.5" thickBot="1">
      <c r="A44" s="73" t="s">
        <v>8</v>
      </c>
      <c r="B44" s="74">
        <f>SUM(B39:B42)</f>
        <v>146528</v>
      </c>
      <c r="C44" s="74">
        <f>SUM(C39:C42)</f>
        <v>144353</v>
      </c>
      <c r="D44" s="74">
        <f>SUM(D39:D42)</f>
        <v>142319</v>
      </c>
      <c r="E44" s="75">
        <f>SUM(E39:E42)</f>
        <v>139395</v>
      </c>
      <c r="F44" s="75">
        <v>137104</v>
      </c>
      <c r="G44" s="76">
        <f>SUM(G39:G43)</f>
        <v>134192.75</v>
      </c>
      <c r="H44" s="77">
        <f>SUM(H39:H43)</f>
        <v>131830.5</v>
      </c>
      <c r="I44" s="78">
        <v>129850.25</v>
      </c>
      <c r="J44" s="78">
        <v>130598.25</v>
      </c>
      <c r="K44" s="79">
        <v>128735</v>
      </c>
      <c r="L44" s="79">
        <v>129464</v>
      </c>
      <c r="M44" s="80">
        <v>128462</v>
      </c>
      <c r="N44" s="80">
        <v>129197</v>
      </c>
      <c r="O44" s="80">
        <v>129648</v>
      </c>
      <c r="P44" s="170">
        <v>127748.25</v>
      </c>
      <c r="Q44" s="170">
        <v>128428.25</v>
      </c>
      <c r="R44" s="170">
        <v>128885.25</v>
      </c>
      <c r="S44" s="81">
        <f t="shared" si="0"/>
        <v>-713.75</v>
      </c>
      <c r="T44" s="82">
        <f t="shared" si="1"/>
        <v>99.44438822375488</v>
      </c>
      <c r="U44" s="74">
        <f t="shared" si="2"/>
        <v>-762.75</v>
      </c>
      <c r="V44" s="83">
        <f t="shared" si="3"/>
        <v>99.41167623102555</v>
      </c>
      <c r="W44" s="74">
        <f t="shared" si="4"/>
        <v>-267</v>
      </c>
      <c r="X44" s="84">
        <f t="shared" si="5"/>
        <v>99.7937650621022</v>
      </c>
      <c r="Y44" s="74">
        <f t="shared" si="6"/>
        <v>-17642.75</v>
      </c>
      <c r="Z44" s="84">
        <f t="shared" si="7"/>
        <v>87.95946849748853</v>
      </c>
    </row>
    <row r="45" spans="1:26" ht="25.5">
      <c r="A45" s="39" t="s">
        <v>37</v>
      </c>
      <c r="B45" s="40">
        <v>11904</v>
      </c>
      <c r="C45" s="40">
        <v>11855</v>
      </c>
      <c r="D45" s="40">
        <v>12062</v>
      </c>
      <c r="E45" s="41">
        <v>12163</v>
      </c>
      <c r="F45" s="41">
        <v>12165</v>
      </c>
      <c r="G45" s="42">
        <v>12301.5</v>
      </c>
      <c r="H45" s="43">
        <v>12543</v>
      </c>
      <c r="I45" s="44">
        <v>13063.5</v>
      </c>
      <c r="J45" s="44">
        <v>13063.5</v>
      </c>
      <c r="K45" s="45">
        <v>13335</v>
      </c>
      <c r="L45" s="45">
        <v>13335</v>
      </c>
      <c r="M45" s="46">
        <v>14048</v>
      </c>
      <c r="N45" s="46">
        <v>14048</v>
      </c>
      <c r="O45" s="46">
        <v>14048</v>
      </c>
      <c r="P45" s="167">
        <v>14805.5</v>
      </c>
      <c r="Q45" s="167">
        <v>14805.5</v>
      </c>
      <c r="R45" s="167">
        <v>14805.5</v>
      </c>
      <c r="S45" s="47">
        <f t="shared" si="0"/>
        <v>757.5</v>
      </c>
      <c r="T45" s="48">
        <f t="shared" si="1"/>
        <v>105.39222665148064</v>
      </c>
      <c r="U45" s="40">
        <f t="shared" si="2"/>
        <v>757.5</v>
      </c>
      <c r="V45" s="49">
        <f t="shared" si="3"/>
        <v>105.39222665148064</v>
      </c>
      <c r="W45" s="40">
        <f t="shared" si="4"/>
        <v>713</v>
      </c>
      <c r="X45" s="49">
        <f t="shared" si="5"/>
        <v>105.34683164604424</v>
      </c>
      <c r="Y45" s="40">
        <f t="shared" si="6"/>
        <v>2901.5</v>
      </c>
      <c r="Z45" s="49">
        <f t="shared" si="7"/>
        <v>124.37415994623655</v>
      </c>
    </row>
    <row r="46" spans="1:26" ht="25.5">
      <c r="A46" s="50" t="s">
        <v>16</v>
      </c>
      <c r="B46" s="51">
        <v>47666</v>
      </c>
      <c r="C46" s="51">
        <v>46303</v>
      </c>
      <c r="D46" s="51">
        <v>44605</v>
      </c>
      <c r="E46" s="52">
        <v>43013</v>
      </c>
      <c r="F46" s="52">
        <v>41534</v>
      </c>
      <c r="G46" s="53">
        <v>39969</v>
      </c>
      <c r="H46" s="54">
        <v>38785</v>
      </c>
      <c r="I46" s="55">
        <v>37505.5</v>
      </c>
      <c r="J46" s="55">
        <v>37505.5</v>
      </c>
      <c r="K46" s="56">
        <v>36351.75</v>
      </c>
      <c r="L46" s="56">
        <v>36351.75</v>
      </c>
      <c r="M46" s="57">
        <v>36098.75</v>
      </c>
      <c r="N46" s="57">
        <v>36098.75</v>
      </c>
      <c r="O46" s="57">
        <v>36098.75</v>
      </c>
      <c r="P46" s="168">
        <v>36224.75</v>
      </c>
      <c r="Q46" s="168">
        <v>36224.75</v>
      </c>
      <c r="R46" s="168">
        <v>36224.75</v>
      </c>
      <c r="S46" s="58">
        <f t="shared" si="0"/>
        <v>126</v>
      </c>
      <c r="T46" s="59">
        <f t="shared" si="1"/>
        <v>100.34904255687525</v>
      </c>
      <c r="U46" s="51">
        <f t="shared" si="2"/>
        <v>126</v>
      </c>
      <c r="V46" s="60">
        <f t="shared" si="3"/>
        <v>100.34904255687525</v>
      </c>
      <c r="W46" s="51">
        <f t="shared" si="4"/>
        <v>-253</v>
      </c>
      <c r="X46" s="60">
        <f t="shared" si="5"/>
        <v>99.30402250235547</v>
      </c>
      <c r="Y46" s="51">
        <f t="shared" si="6"/>
        <v>-11441.25</v>
      </c>
      <c r="Z46" s="60">
        <f t="shared" si="7"/>
        <v>75.99704191667016</v>
      </c>
    </row>
    <row r="47" spans="1:26" ht="25.5">
      <c r="A47" s="50" t="s">
        <v>17</v>
      </c>
      <c r="B47" s="51">
        <v>17012</v>
      </c>
      <c r="C47" s="51">
        <v>17233</v>
      </c>
      <c r="D47" s="51">
        <v>17256</v>
      </c>
      <c r="E47" s="52">
        <f>'[1]List1'!V92</f>
        <v>17021</v>
      </c>
      <c r="F47" s="52">
        <v>16936</v>
      </c>
      <c r="G47" s="53">
        <v>16916</v>
      </c>
      <c r="H47" s="54">
        <v>16568</v>
      </c>
      <c r="I47" s="55">
        <v>16240</v>
      </c>
      <c r="J47" s="55">
        <v>16608</v>
      </c>
      <c r="K47" s="56">
        <v>15788</v>
      </c>
      <c r="L47" s="56">
        <v>16253</v>
      </c>
      <c r="M47" s="57">
        <v>15061</v>
      </c>
      <c r="N47" s="57">
        <v>15496</v>
      </c>
      <c r="O47" s="57">
        <v>15852</v>
      </c>
      <c r="P47" s="168">
        <v>14315</v>
      </c>
      <c r="Q47" s="168">
        <v>14655</v>
      </c>
      <c r="R47" s="168">
        <v>14971</v>
      </c>
      <c r="S47" s="58">
        <f t="shared" si="0"/>
        <v>-746</v>
      </c>
      <c r="T47" s="59">
        <f t="shared" si="1"/>
        <v>95.04680964079411</v>
      </c>
      <c r="U47" s="51">
        <f t="shared" si="2"/>
        <v>-881</v>
      </c>
      <c r="V47" s="60">
        <f t="shared" si="3"/>
        <v>94.44234166035832</v>
      </c>
      <c r="W47" s="51">
        <f t="shared" si="4"/>
        <v>-757</v>
      </c>
      <c r="X47" s="60">
        <f t="shared" si="5"/>
        <v>95.34239832646281</v>
      </c>
      <c r="Y47" s="51">
        <f t="shared" si="6"/>
        <v>-2041</v>
      </c>
      <c r="Z47" s="60">
        <f t="shared" si="7"/>
        <v>88.00258640959323</v>
      </c>
    </row>
    <row r="48" spans="1:26" ht="25.5">
      <c r="A48" s="50" t="s">
        <v>18</v>
      </c>
      <c r="B48" s="51">
        <v>474</v>
      </c>
      <c r="C48" s="51">
        <v>520</v>
      </c>
      <c r="D48" s="51">
        <v>589</v>
      </c>
      <c r="E48" s="52">
        <v>529</v>
      </c>
      <c r="F48" s="52">
        <v>500</v>
      </c>
      <c r="G48" s="53">
        <v>488</v>
      </c>
      <c r="H48" s="54">
        <v>530</v>
      </c>
      <c r="I48" s="55">
        <v>501</v>
      </c>
      <c r="J48" s="55">
        <v>501</v>
      </c>
      <c r="K48" s="56">
        <v>489</v>
      </c>
      <c r="L48" s="56">
        <v>489</v>
      </c>
      <c r="M48" s="57">
        <v>470</v>
      </c>
      <c r="N48" s="57">
        <v>470</v>
      </c>
      <c r="O48" s="57">
        <v>470</v>
      </c>
      <c r="P48" s="168">
        <v>492</v>
      </c>
      <c r="Q48" s="168">
        <v>492</v>
      </c>
      <c r="R48" s="168">
        <v>492</v>
      </c>
      <c r="S48" s="58">
        <f t="shared" si="0"/>
        <v>22</v>
      </c>
      <c r="T48" s="59">
        <f t="shared" si="1"/>
        <v>104.68085106382978</v>
      </c>
      <c r="U48" s="51">
        <f t="shared" si="2"/>
        <v>22</v>
      </c>
      <c r="V48" s="60">
        <f t="shared" si="3"/>
        <v>104.68085106382978</v>
      </c>
      <c r="W48" s="51">
        <f t="shared" si="4"/>
        <v>-19</v>
      </c>
      <c r="X48" s="60">
        <f t="shared" si="5"/>
        <v>96.11451942740287</v>
      </c>
      <c r="Y48" s="51">
        <f t="shared" si="6"/>
        <v>18</v>
      </c>
      <c r="Z48" s="60">
        <f t="shared" si="7"/>
        <v>103.79746835443038</v>
      </c>
    </row>
    <row r="49" spans="1:26" ht="26.25" thickBot="1">
      <c r="A49" s="62" t="s">
        <v>38</v>
      </c>
      <c r="B49" s="63"/>
      <c r="C49" s="63"/>
      <c r="D49" s="63"/>
      <c r="E49" s="64"/>
      <c r="F49" s="64">
        <v>290</v>
      </c>
      <c r="G49" s="86">
        <v>297</v>
      </c>
      <c r="H49" s="70">
        <v>297</v>
      </c>
      <c r="I49" s="67">
        <v>240</v>
      </c>
      <c r="J49" s="67">
        <v>240</v>
      </c>
      <c r="K49" s="68">
        <v>240</v>
      </c>
      <c r="L49" s="68">
        <v>240</v>
      </c>
      <c r="M49" s="69">
        <v>240</v>
      </c>
      <c r="N49" s="69">
        <v>240</v>
      </c>
      <c r="O49" s="69">
        <v>240</v>
      </c>
      <c r="P49" s="169">
        <v>240</v>
      </c>
      <c r="Q49" s="169">
        <v>240</v>
      </c>
      <c r="R49" s="169">
        <v>240</v>
      </c>
      <c r="S49" s="70">
        <f t="shared" si="0"/>
        <v>0</v>
      </c>
      <c r="T49" s="71">
        <f t="shared" si="1"/>
        <v>100</v>
      </c>
      <c r="U49" s="63">
        <f t="shared" si="2"/>
        <v>0</v>
      </c>
      <c r="V49" s="72">
        <f t="shared" si="3"/>
        <v>100</v>
      </c>
      <c r="W49" s="63">
        <f t="shared" si="4"/>
        <v>0</v>
      </c>
      <c r="X49" s="72">
        <f t="shared" si="5"/>
        <v>100</v>
      </c>
      <c r="Y49" s="63">
        <f t="shared" si="6"/>
        <v>240</v>
      </c>
      <c r="Z49" s="72">
        <f t="shared" si="7"/>
      </c>
    </row>
    <row r="50" spans="1:26" s="85" customFormat="1" ht="28.5" thickBot="1">
      <c r="A50" s="73" t="s">
        <v>9</v>
      </c>
      <c r="B50" s="74">
        <f>SUM(B45:B48)</f>
        <v>77056</v>
      </c>
      <c r="C50" s="74">
        <f>SUM(C45:C48)</f>
        <v>75911</v>
      </c>
      <c r="D50" s="74">
        <f>SUM(D45:D48)</f>
        <v>74512</v>
      </c>
      <c r="E50" s="75">
        <f>SUM(E45:E48)</f>
        <v>72726</v>
      </c>
      <c r="F50" s="75">
        <v>71425</v>
      </c>
      <c r="G50" s="76">
        <f>SUM(G45:G49)</f>
        <v>69971.5</v>
      </c>
      <c r="H50" s="77">
        <f>SUM(H45:H49)</f>
        <v>68723</v>
      </c>
      <c r="I50" s="78">
        <v>67550</v>
      </c>
      <c r="J50" s="78">
        <v>67918</v>
      </c>
      <c r="K50" s="79">
        <v>66203.75</v>
      </c>
      <c r="L50" s="79">
        <v>66668.75</v>
      </c>
      <c r="M50" s="80">
        <v>65917.75</v>
      </c>
      <c r="N50" s="80">
        <v>66352.75</v>
      </c>
      <c r="O50" s="80">
        <v>66708.75</v>
      </c>
      <c r="P50" s="170">
        <v>66077.25</v>
      </c>
      <c r="Q50" s="170">
        <v>66417.25</v>
      </c>
      <c r="R50" s="170">
        <v>66733.25</v>
      </c>
      <c r="S50" s="81">
        <f t="shared" si="0"/>
        <v>159.5</v>
      </c>
      <c r="T50" s="82">
        <f t="shared" si="1"/>
        <v>100.2419682103834</v>
      </c>
      <c r="U50" s="74">
        <f t="shared" si="2"/>
        <v>24.5</v>
      </c>
      <c r="V50" s="83">
        <f t="shared" si="3"/>
        <v>100.03672681619729</v>
      </c>
      <c r="W50" s="74">
        <f t="shared" si="4"/>
        <v>-316</v>
      </c>
      <c r="X50" s="84">
        <f t="shared" si="5"/>
        <v>99.52601481203712</v>
      </c>
      <c r="Y50" s="74">
        <f t="shared" si="6"/>
        <v>-10322.75</v>
      </c>
      <c r="Z50" s="84">
        <f t="shared" si="7"/>
        <v>86.60357402408638</v>
      </c>
    </row>
    <row r="51" spans="1:26" ht="25.5">
      <c r="A51" s="87" t="s">
        <v>37</v>
      </c>
      <c r="B51" s="88">
        <v>15393</v>
      </c>
      <c r="C51" s="88">
        <v>15277</v>
      </c>
      <c r="D51" s="88">
        <v>15360</v>
      </c>
      <c r="E51" s="89">
        <v>15834</v>
      </c>
      <c r="F51" s="89">
        <v>15640</v>
      </c>
      <c r="G51" s="42">
        <v>15501.5</v>
      </c>
      <c r="H51" s="90">
        <v>16063.5</v>
      </c>
      <c r="I51" s="91">
        <v>16659</v>
      </c>
      <c r="J51" s="91">
        <v>16659</v>
      </c>
      <c r="K51" s="92">
        <v>17459.5</v>
      </c>
      <c r="L51" s="92">
        <v>17459.5</v>
      </c>
      <c r="M51" s="93">
        <v>18245</v>
      </c>
      <c r="N51" s="93">
        <v>18245</v>
      </c>
      <c r="O51" s="93">
        <v>18245</v>
      </c>
      <c r="P51" s="171">
        <v>18982.5</v>
      </c>
      <c r="Q51" s="171">
        <v>18982.5</v>
      </c>
      <c r="R51" s="171">
        <v>18982.5</v>
      </c>
      <c r="S51" s="94">
        <f t="shared" si="0"/>
        <v>737.5</v>
      </c>
      <c r="T51" s="95">
        <f t="shared" si="1"/>
        <v>104.04220334338174</v>
      </c>
      <c r="U51" s="88">
        <f t="shared" si="2"/>
        <v>737.5</v>
      </c>
      <c r="V51" s="96">
        <f t="shared" si="3"/>
        <v>104.04220334338174</v>
      </c>
      <c r="W51" s="88">
        <f t="shared" si="4"/>
        <v>785.5</v>
      </c>
      <c r="X51" s="96">
        <f t="shared" si="5"/>
        <v>104.49898336149374</v>
      </c>
      <c r="Y51" s="88">
        <f t="shared" si="6"/>
        <v>3589.5</v>
      </c>
      <c r="Z51" s="96">
        <f t="shared" si="7"/>
        <v>123.31904112258817</v>
      </c>
    </row>
    <row r="52" spans="1:26" ht="25.5">
      <c r="A52" s="50" t="s">
        <v>16</v>
      </c>
      <c r="B52" s="51">
        <v>59874</v>
      </c>
      <c r="C52" s="51">
        <v>58238</v>
      </c>
      <c r="D52" s="51">
        <v>56293</v>
      </c>
      <c r="E52" s="52">
        <v>53924</v>
      </c>
      <c r="F52" s="52">
        <v>52340</v>
      </c>
      <c r="G52" s="53">
        <v>50344.5</v>
      </c>
      <c r="H52" s="54">
        <v>48353.25</v>
      </c>
      <c r="I52" s="55">
        <v>46575.75</v>
      </c>
      <c r="J52" s="55">
        <v>46575.75</v>
      </c>
      <c r="K52" s="56">
        <v>45186.75</v>
      </c>
      <c r="L52" s="56">
        <v>45186.75</v>
      </c>
      <c r="M52" s="57">
        <v>44854.5</v>
      </c>
      <c r="N52" s="57">
        <v>44854.5</v>
      </c>
      <c r="O52" s="57">
        <v>44854.5</v>
      </c>
      <c r="P52" s="168">
        <v>44656.75</v>
      </c>
      <c r="Q52" s="168">
        <v>44656.75</v>
      </c>
      <c r="R52" s="168">
        <v>44656.75</v>
      </c>
      <c r="S52" s="58">
        <f t="shared" si="0"/>
        <v>-197.75</v>
      </c>
      <c r="T52" s="59">
        <f t="shared" si="1"/>
        <v>99.55913007613506</v>
      </c>
      <c r="U52" s="51">
        <f t="shared" si="2"/>
        <v>-197.75</v>
      </c>
      <c r="V52" s="60">
        <f t="shared" si="3"/>
        <v>99.55913007613506</v>
      </c>
      <c r="W52" s="51">
        <f t="shared" si="4"/>
        <v>-332.25</v>
      </c>
      <c r="X52" s="60">
        <f t="shared" si="5"/>
        <v>99.26471808660725</v>
      </c>
      <c r="Y52" s="51">
        <f t="shared" si="6"/>
        <v>-15217.25</v>
      </c>
      <c r="Z52" s="60">
        <f t="shared" si="7"/>
        <v>74.58454420950663</v>
      </c>
    </row>
    <row r="53" spans="1:26" ht="25.5">
      <c r="A53" s="50" t="s">
        <v>17</v>
      </c>
      <c r="B53" s="51">
        <v>24233</v>
      </c>
      <c r="C53" s="51">
        <v>24043</v>
      </c>
      <c r="D53" s="51">
        <v>23967</v>
      </c>
      <c r="E53" s="52">
        <f>'[1]List1'!Y92</f>
        <v>24170</v>
      </c>
      <c r="F53" s="52">
        <v>23914</v>
      </c>
      <c r="G53" s="53">
        <v>23653</v>
      </c>
      <c r="H53" s="54">
        <v>23501</v>
      </c>
      <c r="I53" s="55">
        <v>23156</v>
      </c>
      <c r="J53" s="55">
        <v>23629</v>
      </c>
      <c r="K53" s="56">
        <v>22860</v>
      </c>
      <c r="L53" s="56">
        <v>23447</v>
      </c>
      <c r="M53" s="57">
        <v>22041</v>
      </c>
      <c r="N53" s="57">
        <v>22537</v>
      </c>
      <c r="O53" s="57">
        <v>22989</v>
      </c>
      <c r="P53" s="168">
        <v>21016</v>
      </c>
      <c r="Q53" s="168">
        <v>21514</v>
      </c>
      <c r="R53" s="168">
        <v>21851</v>
      </c>
      <c r="S53" s="58">
        <f t="shared" si="0"/>
        <v>-1025</v>
      </c>
      <c r="T53" s="59">
        <f t="shared" si="1"/>
        <v>95.34957579057212</v>
      </c>
      <c r="U53" s="51">
        <f t="shared" si="2"/>
        <v>-1138</v>
      </c>
      <c r="V53" s="60">
        <f t="shared" si="3"/>
        <v>95.04980642916178</v>
      </c>
      <c r="W53" s="51">
        <f t="shared" si="4"/>
        <v>-910</v>
      </c>
      <c r="X53" s="60">
        <f t="shared" si="5"/>
        <v>96.11890646991085</v>
      </c>
      <c r="Y53" s="51">
        <f t="shared" si="6"/>
        <v>-2382</v>
      </c>
      <c r="Z53" s="60">
        <f t="shared" si="7"/>
        <v>90.17042875417819</v>
      </c>
    </row>
    <row r="54" spans="1:26" ht="25.5">
      <c r="A54" s="50" t="s">
        <v>18</v>
      </c>
      <c r="B54" s="51">
        <v>751</v>
      </c>
      <c r="C54" s="51">
        <v>805</v>
      </c>
      <c r="D54" s="51">
        <v>960</v>
      </c>
      <c r="E54" s="52">
        <v>939</v>
      </c>
      <c r="F54" s="52">
        <v>948</v>
      </c>
      <c r="G54" s="53">
        <v>850</v>
      </c>
      <c r="H54" s="54">
        <v>846</v>
      </c>
      <c r="I54" s="55">
        <v>805</v>
      </c>
      <c r="J54" s="55">
        <v>805</v>
      </c>
      <c r="K54" s="56">
        <v>825</v>
      </c>
      <c r="L54" s="56">
        <v>825</v>
      </c>
      <c r="M54" s="57">
        <v>797</v>
      </c>
      <c r="N54" s="57">
        <v>797</v>
      </c>
      <c r="O54" s="57">
        <v>797</v>
      </c>
      <c r="P54" s="168">
        <v>779</v>
      </c>
      <c r="Q54" s="168">
        <v>779</v>
      </c>
      <c r="R54" s="168">
        <v>779</v>
      </c>
      <c r="S54" s="58">
        <f t="shared" si="0"/>
        <v>-18</v>
      </c>
      <c r="T54" s="59">
        <f t="shared" si="1"/>
        <v>97.74153074027603</v>
      </c>
      <c r="U54" s="51">
        <f t="shared" si="2"/>
        <v>-18</v>
      </c>
      <c r="V54" s="60">
        <f t="shared" si="3"/>
        <v>97.74153074027603</v>
      </c>
      <c r="W54" s="51">
        <f t="shared" si="4"/>
        <v>-28</v>
      </c>
      <c r="X54" s="60">
        <f t="shared" si="5"/>
        <v>96.60606060606061</v>
      </c>
      <c r="Y54" s="51">
        <f t="shared" si="6"/>
        <v>28</v>
      </c>
      <c r="Z54" s="60">
        <f t="shared" si="7"/>
        <v>103.72836218375498</v>
      </c>
    </row>
    <row r="55" spans="1:26" ht="26.25" thickBot="1">
      <c r="A55" s="62" t="s">
        <v>38</v>
      </c>
      <c r="B55" s="63"/>
      <c r="C55" s="63"/>
      <c r="D55" s="63"/>
      <c r="E55" s="64"/>
      <c r="F55" s="64">
        <v>325</v>
      </c>
      <c r="G55" s="65">
        <v>326</v>
      </c>
      <c r="H55" s="66">
        <v>311</v>
      </c>
      <c r="I55" s="67">
        <v>304</v>
      </c>
      <c r="J55" s="67">
        <v>304</v>
      </c>
      <c r="K55" s="68">
        <v>302</v>
      </c>
      <c r="L55" s="68">
        <v>302</v>
      </c>
      <c r="M55" s="69">
        <v>302</v>
      </c>
      <c r="N55" s="69">
        <v>302</v>
      </c>
      <c r="O55" s="69">
        <v>302</v>
      </c>
      <c r="P55" s="169">
        <v>302</v>
      </c>
      <c r="Q55" s="169">
        <v>302</v>
      </c>
      <c r="R55" s="169">
        <v>302</v>
      </c>
      <c r="S55" s="70">
        <f t="shared" si="0"/>
        <v>0</v>
      </c>
      <c r="T55" s="71">
        <f t="shared" si="1"/>
        <v>100</v>
      </c>
      <c r="U55" s="63">
        <f t="shared" si="2"/>
        <v>0</v>
      </c>
      <c r="V55" s="72">
        <f t="shared" si="3"/>
        <v>100</v>
      </c>
      <c r="W55" s="63">
        <f t="shared" si="4"/>
        <v>0</v>
      </c>
      <c r="X55" s="72">
        <f t="shared" si="5"/>
        <v>100</v>
      </c>
      <c r="Y55" s="63">
        <f t="shared" si="6"/>
        <v>302</v>
      </c>
      <c r="Z55" s="72">
        <f t="shared" si="7"/>
      </c>
    </row>
    <row r="56" spans="1:26" s="85" customFormat="1" ht="28.5" thickBot="1">
      <c r="A56" s="73" t="s">
        <v>40</v>
      </c>
      <c r="B56" s="74">
        <f>SUM(B51:B54)</f>
        <v>100251</v>
      </c>
      <c r="C56" s="74">
        <f>SUM(C51:C54)</f>
        <v>98363</v>
      </c>
      <c r="D56" s="74">
        <f>SUM(D51:D54)</f>
        <v>96580</v>
      </c>
      <c r="E56" s="75">
        <f>SUM(E51:E54)</f>
        <v>94867</v>
      </c>
      <c r="F56" s="75">
        <v>93167</v>
      </c>
      <c r="G56" s="76">
        <f>SUM(G51:G55)</f>
        <v>90675</v>
      </c>
      <c r="H56" s="77">
        <f>SUM(H51:H55)</f>
        <v>89074.75</v>
      </c>
      <c r="I56" s="78">
        <v>87499.75</v>
      </c>
      <c r="J56" s="78">
        <v>87972.75</v>
      </c>
      <c r="K56" s="79">
        <v>86633.25</v>
      </c>
      <c r="L56" s="79">
        <v>87220.25</v>
      </c>
      <c r="M56" s="80">
        <v>86239.5</v>
      </c>
      <c r="N56" s="80">
        <v>86735.5</v>
      </c>
      <c r="O56" s="80">
        <v>87187.5</v>
      </c>
      <c r="P56" s="170">
        <v>85736.25</v>
      </c>
      <c r="Q56" s="170">
        <v>86234.25</v>
      </c>
      <c r="R56" s="170">
        <v>86571.25</v>
      </c>
      <c r="S56" s="81">
        <f t="shared" si="0"/>
        <v>-503.25</v>
      </c>
      <c r="T56" s="82">
        <f t="shared" si="1"/>
        <v>99.41645069834588</v>
      </c>
      <c r="U56" s="74">
        <f t="shared" si="2"/>
        <v>-616.25</v>
      </c>
      <c r="V56" s="83">
        <f t="shared" si="3"/>
        <v>99.2931899641577</v>
      </c>
      <c r="W56" s="74">
        <f t="shared" si="4"/>
        <v>-484.75</v>
      </c>
      <c r="X56" s="84">
        <f t="shared" si="5"/>
        <v>99.44422310185995</v>
      </c>
      <c r="Y56" s="74">
        <f t="shared" si="6"/>
        <v>-13679.75</v>
      </c>
      <c r="Z56" s="84">
        <f t="shared" si="7"/>
        <v>86.35450020448674</v>
      </c>
    </row>
    <row r="57" spans="1:26" ht="25.5">
      <c r="A57" s="87" t="s">
        <v>37</v>
      </c>
      <c r="B57" s="88">
        <v>14342</v>
      </c>
      <c r="C57" s="88">
        <v>14748</v>
      </c>
      <c r="D57" s="88">
        <v>14701</v>
      </c>
      <c r="E57" s="89">
        <v>14666</v>
      </c>
      <c r="F57" s="89">
        <v>14993</v>
      </c>
      <c r="G57" s="42">
        <v>15076</v>
      </c>
      <c r="H57" s="90">
        <v>15265.5</v>
      </c>
      <c r="I57" s="91">
        <v>15863</v>
      </c>
      <c r="J57" s="91">
        <v>15863</v>
      </c>
      <c r="K57" s="92">
        <v>16554</v>
      </c>
      <c r="L57" s="92">
        <v>16554</v>
      </c>
      <c r="M57" s="93">
        <v>17374</v>
      </c>
      <c r="N57" s="93">
        <v>17374</v>
      </c>
      <c r="O57" s="93">
        <v>17374</v>
      </c>
      <c r="P57" s="171">
        <v>17854</v>
      </c>
      <c r="Q57" s="171">
        <v>17854</v>
      </c>
      <c r="R57" s="171">
        <v>17854</v>
      </c>
      <c r="S57" s="94">
        <f t="shared" si="0"/>
        <v>480</v>
      </c>
      <c r="T57" s="95">
        <f t="shared" si="1"/>
        <v>102.7627489351905</v>
      </c>
      <c r="U57" s="88">
        <f t="shared" si="2"/>
        <v>480</v>
      </c>
      <c r="V57" s="96">
        <f t="shared" si="3"/>
        <v>102.7627489351905</v>
      </c>
      <c r="W57" s="88">
        <f t="shared" si="4"/>
        <v>820</v>
      </c>
      <c r="X57" s="96">
        <f t="shared" si="5"/>
        <v>104.95348556240182</v>
      </c>
      <c r="Y57" s="88">
        <f t="shared" si="6"/>
        <v>3512</v>
      </c>
      <c r="Z57" s="96">
        <f t="shared" si="7"/>
        <v>124.48751917445267</v>
      </c>
    </row>
    <row r="58" spans="1:26" ht="25.5">
      <c r="A58" s="50" t="s">
        <v>16</v>
      </c>
      <c r="B58" s="51">
        <v>56307</v>
      </c>
      <c r="C58" s="51">
        <v>54653</v>
      </c>
      <c r="D58" s="51">
        <v>52884</v>
      </c>
      <c r="E58" s="52">
        <v>51213</v>
      </c>
      <c r="F58" s="52">
        <v>49720</v>
      </c>
      <c r="G58" s="53">
        <v>47798.5</v>
      </c>
      <c r="H58" s="54">
        <v>45979.75</v>
      </c>
      <c r="I58" s="55">
        <v>44380.5</v>
      </c>
      <c r="J58" s="55">
        <v>44380.5</v>
      </c>
      <c r="K58" s="56">
        <v>43127.75</v>
      </c>
      <c r="L58" s="56">
        <v>43127.75</v>
      </c>
      <c r="M58" s="57">
        <v>42791.5</v>
      </c>
      <c r="N58" s="57">
        <v>42791.5</v>
      </c>
      <c r="O58" s="57">
        <v>42791.5</v>
      </c>
      <c r="P58" s="168">
        <v>42930.25</v>
      </c>
      <c r="Q58" s="168">
        <v>42930.25</v>
      </c>
      <c r="R58" s="168">
        <v>42930.25</v>
      </c>
      <c r="S58" s="58">
        <f t="shared" si="0"/>
        <v>138.75</v>
      </c>
      <c r="T58" s="59">
        <f t="shared" si="1"/>
        <v>100.32424663776685</v>
      </c>
      <c r="U58" s="51">
        <f t="shared" si="2"/>
        <v>138.75</v>
      </c>
      <c r="V58" s="60">
        <f t="shared" si="3"/>
        <v>100.32424663776685</v>
      </c>
      <c r="W58" s="51">
        <f t="shared" si="4"/>
        <v>-336.25</v>
      </c>
      <c r="X58" s="60">
        <f t="shared" si="5"/>
        <v>99.220339572549</v>
      </c>
      <c r="Y58" s="51">
        <f t="shared" si="6"/>
        <v>-13376.75</v>
      </c>
      <c r="Z58" s="60">
        <f t="shared" si="7"/>
        <v>76.2431846839647</v>
      </c>
    </row>
    <row r="59" spans="1:26" ht="25.5">
      <c r="A59" s="50" t="s">
        <v>17</v>
      </c>
      <c r="B59" s="51">
        <v>21278</v>
      </c>
      <c r="C59" s="51">
        <v>21795</v>
      </c>
      <c r="D59" s="51">
        <f>21825+0</f>
        <v>21825</v>
      </c>
      <c r="E59" s="52">
        <f>'[1]List1'!AB92</f>
        <v>21588</v>
      </c>
      <c r="F59" s="52">
        <v>21400</v>
      </c>
      <c r="G59" s="53">
        <v>21252</v>
      </c>
      <c r="H59" s="54">
        <v>20968</v>
      </c>
      <c r="I59" s="55">
        <v>20786</v>
      </c>
      <c r="J59" s="55">
        <v>21010</v>
      </c>
      <c r="K59" s="56">
        <v>20550</v>
      </c>
      <c r="L59" s="56">
        <v>20788</v>
      </c>
      <c r="M59" s="57">
        <v>20008</v>
      </c>
      <c r="N59" s="57">
        <v>20351</v>
      </c>
      <c r="O59" s="57">
        <v>20522</v>
      </c>
      <c r="P59" s="168">
        <v>18663</v>
      </c>
      <c r="Q59" s="168">
        <v>19033</v>
      </c>
      <c r="R59" s="168">
        <v>19240</v>
      </c>
      <c r="S59" s="58">
        <f t="shared" si="0"/>
        <v>-1345</v>
      </c>
      <c r="T59" s="59">
        <f t="shared" si="1"/>
        <v>93.27768892443022</v>
      </c>
      <c r="U59" s="51">
        <f t="shared" si="2"/>
        <v>-1282</v>
      </c>
      <c r="V59" s="60">
        <f t="shared" si="3"/>
        <v>93.75304551213331</v>
      </c>
      <c r="W59" s="51">
        <f t="shared" si="4"/>
        <v>-437</v>
      </c>
      <c r="X59" s="60">
        <f t="shared" si="5"/>
        <v>97.89782566865499</v>
      </c>
      <c r="Y59" s="51">
        <f t="shared" si="6"/>
        <v>-2038</v>
      </c>
      <c r="Z59" s="97">
        <f t="shared" si="7"/>
        <v>90.42203214587838</v>
      </c>
    </row>
    <row r="60" spans="1:26" ht="25.5">
      <c r="A60" s="50" t="s">
        <v>18</v>
      </c>
      <c r="B60" s="51">
        <v>1309</v>
      </c>
      <c r="C60" s="51">
        <v>1330</v>
      </c>
      <c r="D60" s="51">
        <v>1419</v>
      </c>
      <c r="E60" s="52">
        <v>1377</v>
      </c>
      <c r="F60" s="52">
        <v>1350</v>
      </c>
      <c r="G60" s="53">
        <v>1315</v>
      </c>
      <c r="H60" s="54">
        <v>1223</v>
      </c>
      <c r="I60" s="55">
        <v>1025</v>
      </c>
      <c r="J60" s="55">
        <v>1025</v>
      </c>
      <c r="K60" s="56">
        <v>992</v>
      </c>
      <c r="L60" s="56">
        <v>992</v>
      </c>
      <c r="M60" s="57">
        <v>1028</v>
      </c>
      <c r="N60" s="57">
        <v>1028</v>
      </c>
      <c r="O60" s="57">
        <v>1028</v>
      </c>
      <c r="P60" s="168">
        <v>1084</v>
      </c>
      <c r="Q60" s="168">
        <v>1084</v>
      </c>
      <c r="R60" s="168">
        <v>1084</v>
      </c>
      <c r="S60" s="58">
        <f t="shared" si="0"/>
        <v>56</v>
      </c>
      <c r="T60" s="59">
        <f t="shared" si="1"/>
        <v>105.44747081712063</v>
      </c>
      <c r="U60" s="51">
        <f t="shared" si="2"/>
        <v>56</v>
      </c>
      <c r="V60" s="60">
        <f t="shared" si="3"/>
        <v>105.44747081712063</v>
      </c>
      <c r="W60" s="51">
        <f t="shared" si="4"/>
        <v>36</v>
      </c>
      <c r="X60" s="60">
        <f t="shared" si="5"/>
        <v>103.62903225806453</v>
      </c>
      <c r="Y60" s="51">
        <f t="shared" si="6"/>
        <v>-225</v>
      </c>
      <c r="Z60" s="60">
        <f t="shared" si="7"/>
        <v>82.8113063407181</v>
      </c>
    </row>
    <row r="61" spans="1:26" ht="26.25" thickBot="1">
      <c r="A61" s="62" t="s">
        <v>38</v>
      </c>
      <c r="B61" s="63"/>
      <c r="C61" s="63"/>
      <c r="D61" s="63"/>
      <c r="E61" s="64"/>
      <c r="F61" s="64">
        <v>179</v>
      </c>
      <c r="G61" s="65">
        <v>179</v>
      </c>
      <c r="H61" s="66">
        <v>176</v>
      </c>
      <c r="I61" s="67">
        <v>179</v>
      </c>
      <c r="J61" s="67">
        <v>179</v>
      </c>
      <c r="K61" s="68">
        <v>179</v>
      </c>
      <c r="L61" s="68">
        <v>179</v>
      </c>
      <c r="M61" s="69">
        <v>179</v>
      </c>
      <c r="N61" s="69">
        <v>179</v>
      </c>
      <c r="O61" s="69">
        <v>179</v>
      </c>
      <c r="P61" s="169">
        <v>179</v>
      </c>
      <c r="Q61" s="169">
        <v>179</v>
      </c>
      <c r="R61" s="169">
        <v>179</v>
      </c>
      <c r="S61" s="70">
        <f t="shared" si="0"/>
        <v>0</v>
      </c>
      <c r="T61" s="71">
        <f t="shared" si="1"/>
        <v>100</v>
      </c>
      <c r="U61" s="63">
        <f t="shared" si="2"/>
        <v>0</v>
      </c>
      <c r="V61" s="72">
        <f t="shared" si="3"/>
        <v>100</v>
      </c>
      <c r="W61" s="63">
        <f t="shared" si="4"/>
        <v>0</v>
      </c>
      <c r="X61" s="72">
        <f t="shared" si="5"/>
        <v>100</v>
      </c>
      <c r="Y61" s="63">
        <f t="shared" si="6"/>
        <v>179</v>
      </c>
      <c r="Z61" s="72">
        <f t="shared" si="7"/>
      </c>
    </row>
    <row r="62" spans="1:26" s="85" customFormat="1" ht="28.5" thickBot="1">
      <c r="A62" s="73" t="s">
        <v>10</v>
      </c>
      <c r="B62" s="74">
        <f>SUM(B57:B60)</f>
        <v>93236</v>
      </c>
      <c r="C62" s="74">
        <f>SUM(C57:C60)</f>
        <v>92526</v>
      </c>
      <c r="D62" s="74">
        <f>SUM(D57:D60)</f>
        <v>90829</v>
      </c>
      <c r="E62" s="75">
        <f>SUM(E57:E60)</f>
        <v>88844</v>
      </c>
      <c r="F62" s="75">
        <v>87642</v>
      </c>
      <c r="G62" s="76">
        <f>SUM(G57:G61)</f>
        <v>85620.5</v>
      </c>
      <c r="H62" s="77">
        <f>SUM(H57:H61)</f>
        <v>83612.25</v>
      </c>
      <c r="I62" s="78">
        <v>82233.5</v>
      </c>
      <c r="J62" s="78">
        <v>82457.5</v>
      </c>
      <c r="K62" s="79">
        <v>81402.75</v>
      </c>
      <c r="L62" s="79">
        <v>81640.75</v>
      </c>
      <c r="M62" s="80">
        <v>81380.5</v>
      </c>
      <c r="N62" s="80">
        <v>81723.5</v>
      </c>
      <c r="O62" s="80">
        <v>81894.5</v>
      </c>
      <c r="P62" s="170">
        <v>80710.25</v>
      </c>
      <c r="Q62" s="170">
        <v>81080.25</v>
      </c>
      <c r="R62" s="170">
        <v>81287.25</v>
      </c>
      <c r="S62" s="81">
        <f t="shared" si="0"/>
        <v>-670.25</v>
      </c>
      <c r="T62" s="82">
        <f t="shared" si="1"/>
        <v>99.1763997517833</v>
      </c>
      <c r="U62" s="74">
        <f t="shared" si="2"/>
        <v>-607.25</v>
      </c>
      <c r="V62" s="83">
        <f t="shared" si="3"/>
        <v>99.25849721287754</v>
      </c>
      <c r="W62" s="74">
        <f t="shared" si="4"/>
        <v>82.75</v>
      </c>
      <c r="X62" s="84">
        <f t="shared" si="5"/>
        <v>100.10135869648428</v>
      </c>
      <c r="Y62" s="74">
        <f t="shared" si="6"/>
        <v>-11948.75</v>
      </c>
      <c r="Z62" s="84">
        <f t="shared" si="7"/>
        <v>87.18440302029259</v>
      </c>
    </row>
    <row r="63" spans="1:26" ht="25.5">
      <c r="A63" s="87" t="s">
        <v>37</v>
      </c>
      <c r="B63" s="88">
        <v>14751</v>
      </c>
      <c r="C63" s="88">
        <v>14634</v>
      </c>
      <c r="D63" s="88">
        <v>14489</v>
      </c>
      <c r="E63" s="89">
        <v>14098</v>
      </c>
      <c r="F63" s="89">
        <v>14151</v>
      </c>
      <c r="G63" s="42">
        <v>13971</v>
      </c>
      <c r="H63" s="90">
        <v>14314</v>
      </c>
      <c r="I63" s="91">
        <v>15019.5</v>
      </c>
      <c r="J63" s="91">
        <v>15019.5</v>
      </c>
      <c r="K63" s="92">
        <v>15612</v>
      </c>
      <c r="L63" s="92">
        <v>15612</v>
      </c>
      <c r="M63" s="93">
        <v>16235</v>
      </c>
      <c r="N63" s="93">
        <v>16235</v>
      </c>
      <c r="O63" s="93">
        <v>16235</v>
      </c>
      <c r="P63" s="171">
        <v>16899</v>
      </c>
      <c r="Q63" s="171">
        <v>16899</v>
      </c>
      <c r="R63" s="171">
        <v>16899</v>
      </c>
      <c r="S63" s="94">
        <f t="shared" si="0"/>
        <v>664</v>
      </c>
      <c r="T63" s="95">
        <f t="shared" si="1"/>
        <v>104.08992916538342</v>
      </c>
      <c r="U63" s="88">
        <f t="shared" si="2"/>
        <v>664</v>
      </c>
      <c r="V63" s="96">
        <f t="shared" si="3"/>
        <v>104.08992916538342</v>
      </c>
      <c r="W63" s="88">
        <f t="shared" si="4"/>
        <v>623</v>
      </c>
      <c r="X63" s="96">
        <f t="shared" si="5"/>
        <v>103.9905201127338</v>
      </c>
      <c r="Y63" s="88">
        <f t="shared" si="6"/>
        <v>2148</v>
      </c>
      <c r="Z63" s="96">
        <f t="shared" si="7"/>
        <v>114.56172462883872</v>
      </c>
    </row>
    <row r="64" spans="1:26" ht="25.5">
      <c r="A64" s="50" t="s">
        <v>16</v>
      </c>
      <c r="B64" s="51">
        <v>59448</v>
      </c>
      <c r="C64" s="51">
        <v>57682</v>
      </c>
      <c r="D64" s="51">
        <v>55710</v>
      </c>
      <c r="E64" s="52">
        <f>'[1]List1'!AE20</f>
        <v>53125</v>
      </c>
      <c r="F64" s="52">
        <v>51223</v>
      </c>
      <c r="G64" s="53">
        <v>48991</v>
      </c>
      <c r="H64" s="54">
        <v>46930.5</v>
      </c>
      <c r="I64" s="55">
        <v>45007</v>
      </c>
      <c r="J64" s="55">
        <v>45007</v>
      </c>
      <c r="K64" s="56">
        <v>43504.25</v>
      </c>
      <c r="L64" s="56">
        <v>43504.25</v>
      </c>
      <c r="M64" s="57">
        <v>42728.25</v>
      </c>
      <c r="N64" s="57">
        <v>42728.25</v>
      </c>
      <c r="O64" s="57">
        <v>42728.25</v>
      </c>
      <c r="P64" s="168">
        <v>42504.75</v>
      </c>
      <c r="Q64" s="168">
        <v>42504.75</v>
      </c>
      <c r="R64" s="168">
        <v>42504.75</v>
      </c>
      <c r="S64" s="58">
        <f t="shared" si="0"/>
        <v>-223.5</v>
      </c>
      <c r="T64" s="59">
        <f t="shared" si="1"/>
        <v>99.476926857524</v>
      </c>
      <c r="U64" s="51">
        <f t="shared" si="2"/>
        <v>-223.5</v>
      </c>
      <c r="V64" s="60">
        <f t="shared" si="3"/>
        <v>99.476926857524</v>
      </c>
      <c r="W64" s="51">
        <f t="shared" si="4"/>
        <v>-776</v>
      </c>
      <c r="X64" s="60">
        <f t="shared" si="5"/>
        <v>98.21626622686288</v>
      </c>
      <c r="Y64" s="51">
        <f t="shared" si="6"/>
        <v>-16943.25</v>
      </c>
      <c r="Z64" s="60">
        <f t="shared" si="7"/>
        <v>71.49904117884537</v>
      </c>
    </row>
    <row r="65" spans="1:26" ht="25.5">
      <c r="A65" s="50" t="s">
        <v>17</v>
      </c>
      <c r="B65" s="51">
        <v>21092</v>
      </c>
      <c r="C65" s="51">
        <v>21003</v>
      </c>
      <c r="D65" s="51">
        <v>20896</v>
      </c>
      <c r="E65" s="52">
        <f>'[1]List1'!AE92</f>
        <v>20802</v>
      </c>
      <c r="F65" s="52">
        <v>20646</v>
      </c>
      <c r="G65" s="53">
        <v>20761</v>
      </c>
      <c r="H65" s="54">
        <v>20667</v>
      </c>
      <c r="I65" s="55">
        <v>20516</v>
      </c>
      <c r="J65" s="55">
        <v>21051</v>
      </c>
      <c r="K65" s="56">
        <v>20368</v>
      </c>
      <c r="L65" s="56">
        <v>20913</v>
      </c>
      <c r="M65" s="57">
        <v>19184</v>
      </c>
      <c r="N65" s="57">
        <v>19746</v>
      </c>
      <c r="O65" s="57">
        <v>20123</v>
      </c>
      <c r="P65" s="168">
        <v>18348</v>
      </c>
      <c r="Q65" s="168">
        <v>18812</v>
      </c>
      <c r="R65" s="168">
        <v>19177</v>
      </c>
      <c r="S65" s="58">
        <f t="shared" si="0"/>
        <v>-836</v>
      </c>
      <c r="T65" s="59">
        <f t="shared" si="1"/>
        <v>95.64220183486239</v>
      </c>
      <c r="U65" s="51">
        <f t="shared" si="2"/>
        <v>-946</v>
      </c>
      <c r="V65" s="60">
        <f t="shared" si="3"/>
        <v>95.2989116930875</v>
      </c>
      <c r="W65" s="51">
        <f t="shared" si="4"/>
        <v>-1167</v>
      </c>
      <c r="X65" s="60">
        <f t="shared" si="5"/>
        <v>94.41973891837613</v>
      </c>
      <c r="Y65" s="51">
        <f t="shared" si="6"/>
        <v>-1915</v>
      </c>
      <c r="Z65" s="60">
        <f t="shared" si="7"/>
        <v>90.92072823819458</v>
      </c>
    </row>
    <row r="66" spans="1:26" ht="25.5">
      <c r="A66" s="50" t="s">
        <v>18</v>
      </c>
      <c r="B66" s="51">
        <v>1530</v>
      </c>
      <c r="C66" s="51">
        <v>1531</v>
      </c>
      <c r="D66" s="51">
        <v>1769</v>
      </c>
      <c r="E66" s="52">
        <v>1675</v>
      </c>
      <c r="F66" s="52">
        <v>1268</v>
      </c>
      <c r="G66" s="53">
        <v>935</v>
      </c>
      <c r="H66" s="54">
        <v>909</v>
      </c>
      <c r="I66" s="55">
        <v>868</v>
      </c>
      <c r="J66" s="55">
        <v>868</v>
      </c>
      <c r="K66" s="56">
        <v>857</v>
      </c>
      <c r="L66" s="56">
        <v>857</v>
      </c>
      <c r="M66" s="57">
        <v>788</v>
      </c>
      <c r="N66" s="57">
        <v>788</v>
      </c>
      <c r="O66" s="57">
        <v>788</v>
      </c>
      <c r="P66" s="168">
        <v>674</v>
      </c>
      <c r="Q66" s="168">
        <v>674</v>
      </c>
      <c r="R66" s="168">
        <v>674</v>
      </c>
      <c r="S66" s="58">
        <f t="shared" si="0"/>
        <v>-114</v>
      </c>
      <c r="T66" s="59">
        <f t="shared" si="1"/>
        <v>85.53299492385787</v>
      </c>
      <c r="U66" s="51">
        <f t="shared" si="2"/>
        <v>-114</v>
      </c>
      <c r="V66" s="60">
        <f t="shared" si="3"/>
        <v>85.53299492385787</v>
      </c>
      <c r="W66" s="51">
        <f t="shared" si="4"/>
        <v>-69</v>
      </c>
      <c r="X66" s="60">
        <f t="shared" si="5"/>
        <v>91.94865810968494</v>
      </c>
      <c r="Y66" s="51">
        <f t="shared" si="6"/>
        <v>-856</v>
      </c>
      <c r="Z66" s="60">
        <f t="shared" si="7"/>
        <v>44.052287581699346</v>
      </c>
    </row>
    <row r="67" spans="1:26" ht="26.25" thickBot="1">
      <c r="A67" s="62" t="s">
        <v>38</v>
      </c>
      <c r="B67" s="63"/>
      <c r="C67" s="63"/>
      <c r="D67" s="63"/>
      <c r="E67" s="64"/>
      <c r="F67" s="64">
        <v>279</v>
      </c>
      <c r="G67" s="65">
        <v>278</v>
      </c>
      <c r="H67" s="66">
        <v>239</v>
      </c>
      <c r="I67" s="67">
        <v>239</v>
      </c>
      <c r="J67" s="67">
        <v>239</v>
      </c>
      <c r="K67" s="68">
        <v>239</v>
      </c>
      <c r="L67" s="68">
        <v>239</v>
      </c>
      <c r="M67" s="69">
        <v>239</v>
      </c>
      <c r="N67" s="69">
        <v>239</v>
      </c>
      <c r="O67" s="69">
        <v>239</v>
      </c>
      <c r="P67" s="169">
        <v>239</v>
      </c>
      <c r="Q67" s="169">
        <v>239</v>
      </c>
      <c r="R67" s="169">
        <v>239</v>
      </c>
      <c r="S67" s="70">
        <f t="shared" si="0"/>
        <v>0</v>
      </c>
      <c r="T67" s="71">
        <f t="shared" si="1"/>
        <v>100</v>
      </c>
      <c r="U67" s="63">
        <f t="shared" si="2"/>
        <v>0</v>
      </c>
      <c r="V67" s="72">
        <f t="shared" si="3"/>
        <v>100</v>
      </c>
      <c r="W67" s="63">
        <f t="shared" si="4"/>
        <v>0</v>
      </c>
      <c r="X67" s="72">
        <f t="shared" si="5"/>
        <v>100</v>
      </c>
      <c r="Y67" s="63">
        <f t="shared" si="6"/>
        <v>239</v>
      </c>
      <c r="Z67" s="72">
        <f t="shared" si="7"/>
      </c>
    </row>
    <row r="68" spans="1:26" s="85" customFormat="1" ht="28.5" thickBot="1">
      <c r="A68" s="73" t="s">
        <v>41</v>
      </c>
      <c r="B68" s="74">
        <f>SUM(B63:B66)</f>
        <v>96821</v>
      </c>
      <c r="C68" s="74">
        <f>SUM(C63:C66)</f>
        <v>94850</v>
      </c>
      <c r="D68" s="74">
        <f>SUM(D63:D66)</f>
        <v>92864</v>
      </c>
      <c r="E68" s="75">
        <f>SUM(E63:E66)</f>
        <v>89700</v>
      </c>
      <c r="F68" s="75">
        <v>87567</v>
      </c>
      <c r="G68" s="76">
        <f>SUM(G63:G67)</f>
        <v>84936</v>
      </c>
      <c r="H68" s="77">
        <f>SUM(H63:H67)</f>
        <v>83059.5</v>
      </c>
      <c r="I68" s="78">
        <v>81649.5</v>
      </c>
      <c r="J68" s="78">
        <v>82184.5</v>
      </c>
      <c r="K68" s="79">
        <v>80580.25</v>
      </c>
      <c r="L68" s="79">
        <v>81125.25</v>
      </c>
      <c r="M68" s="80">
        <v>79174.25</v>
      </c>
      <c r="N68" s="80">
        <v>79736.25</v>
      </c>
      <c r="O68" s="80">
        <v>80113.25</v>
      </c>
      <c r="P68" s="170">
        <v>78664.75</v>
      </c>
      <c r="Q68" s="170">
        <v>79128.75</v>
      </c>
      <c r="R68" s="170">
        <v>79493.75</v>
      </c>
      <c r="S68" s="81">
        <f t="shared" si="0"/>
        <v>-509.5</v>
      </c>
      <c r="T68" s="82">
        <f t="shared" si="1"/>
        <v>99.35648269481555</v>
      </c>
      <c r="U68" s="74">
        <f t="shared" si="2"/>
        <v>-619.5</v>
      </c>
      <c r="V68" s="83">
        <f t="shared" si="3"/>
        <v>99.22671967496014</v>
      </c>
      <c r="W68" s="74">
        <f t="shared" si="4"/>
        <v>-1389</v>
      </c>
      <c r="X68" s="84">
        <f t="shared" si="5"/>
        <v>98.28783270313497</v>
      </c>
      <c r="Y68" s="74">
        <f t="shared" si="6"/>
        <v>-17327.25</v>
      </c>
      <c r="Z68" s="84">
        <f t="shared" si="7"/>
        <v>82.10383078051248</v>
      </c>
    </row>
    <row r="69" spans="1:26" ht="25.5">
      <c r="A69" s="87" t="s">
        <v>37</v>
      </c>
      <c r="B69" s="88">
        <v>30142</v>
      </c>
      <c r="C69" s="88">
        <v>29827</v>
      </c>
      <c r="D69" s="88">
        <v>30140</v>
      </c>
      <c r="E69" s="89">
        <v>29880</v>
      </c>
      <c r="F69" s="89">
        <v>29730</v>
      </c>
      <c r="G69" s="42">
        <v>30056</v>
      </c>
      <c r="H69" s="90">
        <v>30591</v>
      </c>
      <c r="I69" s="91">
        <v>32010.5</v>
      </c>
      <c r="J69" s="91">
        <v>32010.5</v>
      </c>
      <c r="K69" s="92">
        <v>34038.5</v>
      </c>
      <c r="L69" s="92">
        <v>34038.5</v>
      </c>
      <c r="M69" s="93">
        <v>35669.5</v>
      </c>
      <c r="N69" s="93">
        <v>35669.5</v>
      </c>
      <c r="O69" s="93">
        <v>35669.5</v>
      </c>
      <c r="P69" s="171">
        <v>37302.5</v>
      </c>
      <c r="Q69" s="171">
        <v>37302.5</v>
      </c>
      <c r="R69" s="171">
        <v>37302.5</v>
      </c>
      <c r="S69" s="94">
        <f t="shared" si="0"/>
        <v>1633</v>
      </c>
      <c r="T69" s="95">
        <f t="shared" si="1"/>
        <v>104.57814098879996</v>
      </c>
      <c r="U69" s="88">
        <f t="shared" si="2"/>
        <v>1633</v>
      </c>
      <c r="V69" s="96">
        <f t="shared" si="3"/>
        <v>104.57814098879996</v>
      </c>
      <c r="W69" s="88">
        <f t="shared" si="4"/>
        <v>1631</v>
      </c>
      <c r="X69" s="96">
        <f t="shared" si="5"/>
        <v>104.79163300380452</v>
      </c>
      <c r="Y69" s="88">
        <f t="shared" si="6"/>
        <v>7160.5</v>
      </c>
      <c r="Z69" s="96">
        <f t="shared" si="7"/>
        <v>123.75588879304624</v>
      </c>
    </row>
    <row r="70" spans="1:26" ht="25.5">
      <c r="A70" s="50" t="s">
        <v>16</v>
      </c>
      <c r="B70" s="51">
        <v>120241</v>
      </c>
      <c r="C70" s="51">
        <v>115699</v>
      </c>
      <c r="D70" s="51">
        <v>111191</v>
      </c>
      <c r="E70" s="52">
        <v>108007</v>
      </c>
      <c r="F70" s="52">
        <v>103903</v>
      </c>
      <c r="G70" s="53">
        <v>99429.25</v>
      </c>
      <c r="H70" s="54">
        <v>95247.75</v>
      </c>
      <c r="I70" s="55">
        <v>91480.5</v>
      </c>
      <c r="J70" s="55">
        <v>91480.5</v>
      </c>
      <c r="K70" s="56">
        <v>88835.75</v>
      </c>
      <c r="L70" s="56">
        <v>88835.75</v>
      </c>
      <c r="M70" s="57">
        <v>88127</v>
      </c>
      <c r="N70" s="57">
        <v>88127</v>
      </c>
      <c r="O70" s="57">
        <v>88127</v>
      </c>
      <c r="P70" s="168">
        <v>88867</v>
      </c>
      <c r="Q70" s="168">
        <v>88867</v>
      </c>
      <c r="R70" s="168">
        <v>88867</v>
      </c>
      <c r="S70" s="58">
        <f t="shared" si="0"/>
        <v>740</v>
      </c>
      <c r="T70" s="59">
        <f t="shared" si="1"/>
        <v>100.83969725509776</v>
      </c>
      <c r="U70" s="51">
        <f t="shared" si="2"/>
        <v>740</v>
      </c>
      <c r="V70" s="60">
        <f t="shared" si="3"/>
        <v>100.83969725509776</v>
      </c>
      <c r="W70" s="51">
        <f t="shared" si="4"/>
        <v>-708.75</v>
      </c>
      <c r="X70" s="60">
        <f t="shared" si="5"/>
        <v>99.20217930281446</v>
      </c>
      <c r="Y70" s="51">
        <f t="shared" si="6"/>
        <v>-31374</v>
      </c>
      <c r="Z70" s="60">
        <f t="shared" si="7"/>
        <v>73.90740263304531</v>
      </c>
    </row>
    <row r="71" spans="1:26" ht="25.5">
      <c r="A71" s="50" t="s">
        <v>17</v>
      </c>
      <c r="B71" s="51">
        <v>47899</v>
      </c>
      <c r="C71" s="51">
        <v>47461</v>
      </c>
      <c r="D71" s="51">
        <v>46899</v>
      </c>
      <c r="E71" s="52">
        <f>'[1]List1'!AH92</f>
        <v>46935</v>
      </c>
      <c r="F71" s="52">
        <v>46477</v>
      </c>
      <c r="G71" s="53">
        <v>46346</v>
      </c>
      <c r="H71" s="54">
        <v>45710</v>
      </c>
      <c r="I71" s="55">
        <v>45398</v>
      </c>
      <c r="J71" s="55">
        <v>46442</v>
      </c>
      <c r="K71" s="56">
        <v>44819</v>
      </c>
      <c r="L71" s="56">
        <v>45881</v>
      </c>
      <c r="M71" s="57">
        <v>43029</v>
      </c>
      <c r="N71" s="57">
        <v>44034</v>
      </c>
      <c r="O71" s="57">
        <v>44800</v>
      </c>
      <c r="P71" s="168">
        <v>40796</v>
      </c>
      <c r="Q71" s="168">
        <v>41676</v>
      </c>
      <c r="R71" s="168">
        <v>42354</v>
      </c>
      <c r="S71" s="58">
        <f t="shared" si="0"/>
        <v>-2233</v>
      </c>
      <c r="T71" s="59">
        <f t="shared" si="1"/>
        <v>94.81047665527899</v>
      </c>
      <c r="U71" s="51">
        <f t="shared" si="2"/>
        <v>-2446</v>
      </c>
      <c r="V71" s="60">
        <f t="shared" si="3"/>
        <v>94.54017857142857</v>
      </c>
      <c r="W71" s="51">
        <f t="shared" si="4"/>
        <v>-1847</v>
      </c>
      <c r="X71" s="60">
        <f t="shared" si="5"/>
        <v>95.97436847496785</v>
      </c>
      <c r="Y71" s="51">
        <f t="shared" si="6"/>
        <v>-5545</v>
      </c>
      <c r="Z71" s="60">
        <f t="shared" si="7"/>
        <v>88.42355790308774</v>
      </c>
    </row>
    <row r="72" spans="1:26" ht="25.5">
      <c r="A72" s="50" t="s">
        <v>18</v>
      </c>
      <c r="B72" s="51">
        <v>1831</v>
      </c>
      <c r="C72" s="51">
        <v>1874</v>
      </c>
      <c r="D72" s="51">
        <v>2224</v>
      </c>
      <c r="E72" s="52">
        <v>2175</v>
      </c>
      <c r="F72" s="52">
        <v>2059</v>
      </c>
      <c r="G72" s="53">
        <v>2020</v>
      </c>
      <c r="H72" s="54">
        <v>2078</v>
      </c>
      <c r="I72" s="55">
        <v>1991</v>
      </c>
      <c r="J72" s="55">
        <v>1991</v>
      </c>
      <c r="K72" s="56">
        <v>1985</v>
      </c>
      <c r="L72" s="56">
        <v>1985</v>
      </c>
      <c r="M72" s="57">
        <v>2061</v>
      </c>
      <c r="N72" s="57">
        <v>2061</v>
      </c>
      <c r="O72" s="57">
        <v>2061</v>
      </c>
      <c r="P72" s="168">
        <v>2056</v>
      </c>
      <c r="Q72" s="168">
        <v>2056</v>
      </c>
      <c r="R72" s="168">
        <v>2056</v>
      </c>
      <c r="S72" s="58">
        <f t="shared" si="0"/>
        <v>-5</v>
      </c>
      <c r="T72" s="59">
        <f t="shared" si="1"/>
        <v>99.7573993207181</v>
      </c>
      <c r="U72" s="51">
        <f t="shared" si="2"/>
        <v>-5</v>
      </c>
      <c r="V72" s="60">
        <f t="shared" si="3"/>
        <v>99.7573993207181</v>
      </c>
      <c r="W72" s="51">
        <f t="shared" si="4"/>
        <v>76</v>
      </c>
      <c r="X72" s="60">
        <f t="shared" si="5"/>
        <v>103.8287153652393</v>
      </c>
      <c r="Y72" s="51">
        <f t="shared" si="6"/>
        <v>225</v>
      </c>
      <c r="Z72" s="60">
        <f t="shared" si="7"/>
        <v>112.28836701256144</v>
      </c>
    </row>
    <row r="73" spans="1:26" ht="26.25" thickBot="1">
      <c r="A73" s="62" t="s">
        <v>38</v>
      </c>
      <c r="B73" s="63"/>
      <c r="C73" s="63"/>
      <c r="D73" s="63"/>
      <c r="E73" s="64"/>
      <c r="F73" s="64">
        <v>380</v>
      </c>
      <c r="G73" s="65">
        <v>386</v>
      </c>
      <c r="H73" s="66">
        <v>397</v>
      </c>
      <c r="I73" s="67">
        <v>397</v>
      </c>
      <c r="J73" s="67">
        <v>397</v>
      </c>
      <c r="K73" s="68">
        <v>397</v>
      </c>
      <c r="L73" s="68">
        <v>397</v>
      </c>
      <c r="M73" s="69">
        <v>397</v>
      </c>
      <c r="N73" s="69">
        <v>397</v>
      </c>
      <c r="O73" s="69">
        <v>397</v>
      </c>
      <c r="P73" s="169">
        <v>389</v>
      </c>
      <c r="Q73" s="169">
        <v>389</v>
      </c>
      <c r="R73" s="169">
        <v>389</v>
      </c>
      <c r="S73" s="70">
        <f t="shared" si="0"/>
        <v>-8</v>
      </c>
      <c r="T73" s="71">
        <f t="shared" si="1"/>
        <v>97.98488664987406</v>
      </c>
      <c r="U73" s="63">
        <f t="shared" si="2"/>
        <v>-8</v>
      </c>
      <c r="V73" s="72">
        <f t="shared" si="3"/>
        <v>97.98488664987406</v>
      </c>
      <c r="W73" s="63">
        <f t="shared" si="4"/>
        <v>0</v>
      </c>
      <c r="X73" s="72">
        <f t="shared" si="5"/>
        <v>100</v>
      </c>
      <c r="Y73" s="63">
        <f t="shared" si="6"/>
        <v>389</v>
      </c>
      <c r="Z73" s="72">
        <f t="shared" si="7"/>
      </c>
    </row>
    <row r="74" spans="1:26" s="85" customFormat="1" ht="28.5" thickBot="1">
      <c r="A74" s="73" t="s">
        <v>42</v>
      </c>
      <c r="B74" s="74">
        <f>SUM(B69:B72)</f>
        <v>200113</v>
      </c>
      <c r="C74" s="74">
        <f>SUM(C69:C72)</f>
        <v>194861</v>
      </c>
      <c r="D74" s="74">
        <f>SUM(D69:D72)</f>
        <v>190454</v>
      </c>
      <c r="E74" s="75">
        <f>SUM(E69:E72)</f>
        <v>186997</v>
      </c>
      <c r="F74" s="75">
        <v>182549</v>
      </c>
      <c r="G74" s="76">
        <f>SUM(G69:G73)</f>
        <v>178237.25</v>
      </c>
      <c r="H74" s="77">
        <f>SUM(H69:H73)</f>
        <v>174023.75</v>
      </c>
      <c r="I74" s="78">
        <v>171277</v>
      </c>
      <c r="J74" s="78">
        <v>172321</v>
      </c>
      <c r="K74" s="79">
        <v>170075.25</v>
      </c>
      <c r="L74" s="79">
        <v>171137.25</v>
      </c>
      <c r="M74" s="80">
        <v>169283.5</v>
      </c>
      <c r="N74" s="80">
        <v>170288.5</v>
      </c>
      <c r="O74" s="80">
        <v>171054.5</v>
      </c>
      <c r="P74" s="170">
        <v>169410.5</v>
      </c>
      <c r="Q74" s="170">
        <v>170290.5</v>
      </c>
      <c r="R74" s="170">
        <v>170968.5</v>
      </c>
      <c r="S74" s="81">
        <f aca="true" t="shared" si="8" ref="S74:S98">+P74-M74</f>
        <v>127</v>
      </c>
      <c r="T74" s="82">
        <f aca="true" t="shared" si="9" ref="T74:T98">+P74/M74*100</f>
        <v>100.07502207834787</v>
      </c>
      <c r="U74" s="74">
        <f aca="true" t="shared" si="10" ref="U74:U98">+R74-O74</f>
        <v>-86</v>
      </c>
      <c r="V74" s="83">
        <f aca="true" t="shared" si="11" ref="V74:V98">+R74/O74*100</f>
        <v>99.94972362609577</v>
      </c>
      <c r="W74" s="74">
        <f aca="true" t="shared" si="12" ref="W74:W98">+N74-L74</f>
        <v>-848.75</v>
      </c>
      <c r="X74" s="84">
        <f aca="true" t="shared" si="13" ref="X74:X98">+N74/L74*100</f>
        <v>99.50405303345707</v>
      </c>
      <c r="Y74" s="74">
        <f aca="true" t="shared" si="14" ref="Y74:Y98">+R74-B74</f>
        <v>-29144.5</v>
      </c>
      <c r="Z74" s="84">
        <f aca="true" t="shared" si="15" ref="Z74:Z98">+IF(B74=0,"",R74/B74*100)</f>
        <v>85.4359786720503</v>
      </c>
    </row>
    <row r="75" spans="1:26" ht="25.5">
      <c r="A75" s="87" t="s">
        <v>37</v>
      </c>
      <c r="B75" s="88">
        <v>17346</v>
      </c>
      <c r="C75" s="88">
        <v>17174</v>
      </c>
      <c r="D75" s="88">
        <v>17089</v>
      </c>
      <c r="E75" s="89">
        <v>17071</v>
      </c>
      <c r="F75" s="89">
        <v>17389</v>
      </c>
      <c r="G75" s="42">
        <v>17524.5</v>
      </c>
      <c r="H75" s="90">
        <v>17964.5</v>
      </c>
      <c r="I75" s="91">
        <v>18623.5</v>
      </c>
      <c r="J75" s="91">
        <v>18623.5</v>
      </c>
      <c r="K75" s="92">
        <v>19517</v>
      </c>
      <c r="L75" s="92">
        <v>19517</v>
      </c>
      <c r="M75" s="93">
        <v>20397</v>
      </c>
      <c r="N75" s="93">
        <v>20397</v>
      </c>
      <c r="O75" s="93">
        <v>20397</v>
      </c>
      <c r="P75" s="171">
        <v>21396</v>
      </c>
      <c r="Q75" s="171">
        <v>21396</v>
      </c>
      <c r="R75" s="171">
        <v>21396</v>
      </c>
      <c r="S75" s="94">
        <f t="shared" si="8"/>
        <v>999</v>
      </c>
      <c r="T75" s="95">
        <f t="shared" si="9"/>
        <v>104.89777908515958</v>
      </c>
      <c r="U75" s="88">
        <f t="shared" si="10"/>
        <v>999</v>
      </c>
      <c r="V75" s="96">
        <f t="shared" si="11"/>
        <v>104.89777908515958</v>
      </c>
      <c r="W75" s="88">
        <f t="shared" si="12"/>
        <v>880</v>
      </c>
      <c r="X75" s="96">
        <f t="shared" si="13"/>
        <v>104.50888968591485</v>
      </c>
      <c r="Y75" s="88">
        <f t="shared" si="14"/>
        <v>4050</v>
      </c>
      <c r="Z75" s="96">
        <f t="shared" si="15"/>
        <v>123.34832237979938</v>
      </c>
    </row>
    <row r="76" spans="1:26" ht="25.5">
      <c r="A76" s="50" t="s">
        <v>16</v>
      </c>
      <c r="B76" s="51">
        <v>70445</v>
      </c>
      <c r="C76" s="51">
        <v>67979</v>
      </c>
      <c r="D76" s="51">
        <v>65394</v>
      </c>
      <c r="E76" s="52">
        <v>62966</v>
      </c>
      <c r="F76" s="52">
        <v>60548</v>
      </c>
      <c r="G76" s="53">
        <v>57735</v>
      </c>
      <c r="H76" s="54">
        <v>55313</v>
      </c>
      <c r="I76" s="55">
        <v>53183.25</v>
      </c>
      <c r="J76" s="55">
        <v>53183.25</v>
      </c>
      <c r="K76" s="56">
        <v>51632</v>
      </c>
      <c r="L76" s="56">
        <v>51632</v>
      </c>
      <c r="M76" s="57">
        <v>50971.5</v>
      </c>
      <c r="N76" s="57">
        <v>50971.5</v>
      </c>
      <c r="O76" s="57">
        <v>50971.5</v>
      </c>
      <c r="P76" s="168">
        <v>50880</v>
      </c>
      <c r="Q76" s="168">
        <v>50880</v>
      </c>
      <c r="R76" s="168">
        <v>50880</v>
      </c>
      <c r="S76" s="58">
        <f t="shared" si="8"/>
        <v>-91.5</v>
      </c>
      <c r="T76" s="59">
        <f t="shared" si="9"/>
        <v>99.82048791971985</v>
      </c>
      <c r="U76" s="51">
        <f t="shared" si="10"/>
        <v>-91.5</v>
      </c>
      <c r="V76" s="60">
        <f t="shared" si="11"/>
        <v>99.82048791971985</v>
      </c>
      <c r="W76" s="51">
        <f t="shared" si="12"/>
        <v>-660.5</v>
      </c>
      <c r="X76" s="60">
        <f t="shared" si="13"/>
        <v>98.7207545708088</v>
      </c>
      <c r="Y76" s="51">
        <f t="shared" si="14"/>
        <v>-19565</v>
      </c>
      <c r="Z76" s="60">
        <f t="shared" si="15"/>
        <v>72.22655972744695</v>
      </c>
    </row>
    <row r="77" spans="1:26" ht="25.5">
      <c r="A77" s="50" t="s">
        <v>17</v>
      </c>
      <c r="B77" s="51">
        <v>28362</v>
      </c>
      <c r="C77" s="51">
        <v>28242</v>
      </c>
      <c r="D77" s="51">
        <v>27605</v>
      </c>
      <c r="E77" s="52">
        <f>'[1]List1'!AK92</f>
        <v>27590</v>
      </c>
      <c r="F77" s="52">
        <v>27491</v>
      </c>
      <c r="G77" s="53">
        <v>27540</v>
      </c>
      <c r="H77" s="54">
        <v>27082</v>
      </c>
      <c r="I77" s="55">
        <v>26399</v>
      </c>
      <c r="J77" s="55">
        <v>27311</v>
      </c>
      <c r="K77" s="56">
        <v>25761</v>
      </c>
      <c r="L77" s="56">
        <v>26850</v>
      </c>
      <c r="M77" s="57">
        <v>24625</v>
      </c>
      <c r="N77" s="57">
        <v>25580</v>
      </c>
      <c r="O77" s="57">
        <v>26395</v>
      </c>
      <c r="P77" s="168">
        <v>23289</v>
      </c>
      <c r="Q77" s="168">
        <v>24111</v>
      </c>
      <c r="R77" s="168">
        <v>24744</v>
      </c>
      <c r="S77" s="58">
        <f t="shared" si="8"/>
        <v>-1336</v>
      </c>
      <c r="T77" s="59">
        <f t="shared" si="9"/>
        <v>94.5746192893401</v>
      </c>
      <c r="U77" s="51">
        <f t="shared" si="10"/>
        <v>-1651</v>
      </c>
      <c r="V77" s="60">
        <f t="shared" si="11"/>
        <v>93.74502746732335</v>
      </c>
      <c r="W77" s="51">
        <f t="shared" si="12"/>
        <v>-1270</v>
      </c>
      <c r="X77" s="60">
        <f t="shared" si="13"/>
        <v>95.27001862197393</v>
      </c>
      <c r="Y77" s="51">
        <f t="shared" si="14"/>
        <v>-3618</v>
      </c>
      <c r="Z77" s="60">
        <f t="shared" si="15"/>
        <v>87.24349481700867</v>
      </c>
    </row>
    <row r="78" spans="1:26" ht="25.5">
      <c r="A78" s="50" t="s">
        <v>18</v>
      </c>
      <c r="B78" s="51">
        <v>609</v>
      </c>
      <c r="C78" s="51">
        <v>561</v>
      </c>
      <c r="D78" s="51">
        <v>640</v>
      </c>
      <c r="E78" s="52">
        <v>648</v>
      </c>
      <c r="F78" s="52">
        <v>704</v>
      </c>
      <c r="G78" s="53">
        <v>697</v>
      </c>
      <c r="H78" s="54">
        <v>668</v>
      </c>
      <c r="I78" s="55">
        <v>628</v>
      </c>
      <c r="J78" s="55">
        <v>628</v>
      </c>
      <c r="K78" s="56">
        <v>600</v>
      </c>
      <c r="L78" s="56">
        <v>600</v>
      </c>
      <c r="M78" s="57">
        <v>626</v>
      </c>
      <c r="N78" s="57">
        <v>626</v>
      </c>
      <c r="O78" s="57">
        <v>626</v>
      </c>
      <c r="P78" s="168">
        <v>625</v>
      </c>
      <c r="Q78" s="168">
        <v>625</v>
      </c>
      <c r="R78" s="168">
        <v>625</v>
      </c>
      <c r="S78" s="58">
        <f t="shared" si="8"/>
        <v>-1</v>
      </c>
      <c r="T78" s="59">
        <f t="shared" si="9"/>
        <v>99.84025559105432</v>
      </c>
      <c r="U78" s="51">
        <f t="shared" si="10"/>
        <v>-1</v>
      </c>
      <c r="V78" s="60">
        <f t="shared" si="11"/>
        <v>99.84025559105432</v>
      </c>
      <c r="W78" s="51">
        <f t="shared" si="12"/>
        <v>26</v>
      </c>
      <c r="X78" s="60">
        <f t="shared" si="13"/>
        <v>104.33333333333333</v>
      </c>
      <c r="Y78" s="51">
        <f t="shared" si="14"/>
        <v>16</v>
      </c>
      <c r="Z78" s="60">
        <f t="shared" si="15"/>
        <v>102.62725779967158</v>
      </c>
    </row>
    <row r="79" spans="1:26" ht="26.25" thickBot="1">
      <c r="A79" s="62" t="s">
        <v>38</v>
      </c>
      <c r="B79" s="63"/>
      <c r="C79" s="63"/>
      <c r="D79" s="63"/>
      <c r="E79" s="64"/>
      <c r="F79" s="64">
        <v>391</v>
      </c>
      <c r="G79" s="65">
        <v>387</v>
      </c>
      <c r="H79" s="66">
        <v>376</v>
      </c>
      <c r="I79" s="67">
        <v>368</v>
      </c>
      <c r="J79" s="67">
        <v>368</v>
      </c>
      <c r="K79" s="68">
        <v>368</v>
      </c>
      <c r="L79" s="68">
        <v>368</v>
      </c>
      <c r="M79" s="69">
        <v>368</v>
      </c>
      <c r="N79" s="69">
        <v>368</v>
      </c>
      <c r="O79" s="69">
        <v>368</v>
      </c>
      <c r="P79" s="169">
        <v>368</v>
      </c>
      <c r="Q79" s="169">
        <v>368</v>
      </c>
      <c r="R79" s="169">
        <v>368</v>
      </c>
      <c r="S79" s="70">
        <f t="shared" si="8"/>
        <v>0</v>
      </c>
      <c r="T79" s="71">
        <f t="shared" si="9"/>
        <v>100</v>
      </c>
      <c r="U79" s="63">
        <f t="shared" si="10"/>
        <v>0</v>
      </c>
      <c r="V79" s="72">
        <f t="shared" si="11"/>
        <v>100</v>
      </c>
      <c r="W79" s="63">
        <f t="shared" si="12"/>
        <v>0</v>
      </c>
      <c r="X79" s="72">
        <f t="shared" si="13"/>
        <v>100</v>
      </c>
      <c r="Y79" s="63">
        <f t="shared" si="14"/>
        <v>368</v>
      </c>
      <c r="Z79" s="72">
        <f t="shared" si="15"/>
      </c>
    </row>
    <row r="80" spans="1:26" s="85" customFormat="1" ht="28.5" thickBot="1">
      <c r="A80" s="73" t="s">
        <v>11</v>
      </c>
      <c r="B80" s="74">
        <f>SUM(B75:B78)</f>
        <v>116762</v>
      </c>
      <c r="C80" s="74">
        <f>SUM(C75:C78)</f>
        <v>113956</v>
      </c>
      <c r="D80" s="74">
        <f>SUM(D75:D78)</f>
        <v>110728</v>
      </c>
      <c r="E80" s="75">
        <f>SUM(E75:E78)</f>
        <v>108275</v>
      </c>
      <c r="F80" s="75">
        <v>106523</v>
      </c>
      <c r="G80" s="76">
        <f>SUM(G75:G79)</f>
        <v>103883.5</v>
      </c>
      <c r="H80" s="77">
        <f>SUM(H75:H79)</f>
        <v>101403.5</v>
      </c>
      <c r="I80" s="78">
        <v>99201.75</v>
      </c>
      <c r="J80" s="78">
        <v>100113.75</v>
      </c>
      <c r="K80" s="79">
        <v>97878</v>
      </c>
      <c r="L80" s="79">
        <v>98967</v>
      </c>
      <c r="M80" s="80">
        <v>96987.5</v>
      </c>
      <c r="N80" s="80">
        <v>97942.5</v>
      </c>
      <c r="O80" s="80">
        <v>98757.5</v>
      </c>
      <c r="P80" s="170">
        <v>96558</v>
      </c>
      <c r="Q80" s="170">
        <v>97380</v>
      </c>
      <c r="R80" s="170">
        <v>98013</v>
      </c>
      <c r="S80" s="81">
        <f t="shared" si="8"/>
        <v>-429.5</v>
      </c>
      <c r="T80" s="82">
        <f t="shared" si="9"/>
        <v>99.5571594277613</v>
      </c>
      <c r="U80" s="74">
        <f t="shared" si="10"/>
        <v>-744.5</v>
      </c>
      <c r="V80" s="83">
        <f t="shared" si="11"/>
        <v>99.24613320507302</v>
      </c>
      <c r="W80" s="74">
        <f t="shared" si="12"/>
        <v>-1024.5</v>
      </c>
      <c r="X80" s="84">
        <f t="shared" si="13"/>
        <v>98.96480645063505</v>
      </c>
      <c r="Y80" s="74">
        <f t="shared" si="14"/>
        <v>-18749</v>
      </c>
      <c r="Z80" s="84">
        <f t="shared" si="15"/>
        <v>83.94254980216166</v>
      </c>
    </row>
    <row r="81" spans="1:26" ht="25.5">
      <c r="A81" s="87" t="s">
        <v>37</v>
      </c>
      <c r="B81" s="88">
        <v>15798</v>
      </c>
      <c r="C81" s="88">
        <v>15551</v>
      </c>
      <c r="D81" s="88">
        <v>15746</v>
      </c>
      <c r="E81" s="89">
        <v>15859</v>
      </c>
      <c r="F81" s="89">
        <v>16054</v>
      </c>
      <c r="G81" s="42">
        <v>16115</v>
      </c>
      <c r="H81" s="90">
        <v>16288</v>
      </c>
      <c r="I81" s="91">
        <v>16828.5</v>
      </c>
      <c r="J81" s="91">
        <v>16828.5</v>
      </c>
      <c r="K81" s="92">
        <v>17964.5</v>
      </c>
      <c r="L81" s="92">
        <v>17964.5</v>
      </c>
      <c r="M81" s="93">
        <v>18674.5</v>
      </c>
      <c r="N81" s="93">
        <v>18674.5</v>
      </c>
      <c r="O81" s="93">
        <v>18674.5</v>
      </c>
      <c r="P81" s="171">
        <v>19337</v>
      </c>
      <c r="Q81" s="171">
        <v>19337</v>
      </c>
      <c r="R81" s="171">
        <v>19337</v>
      </c>
      <c r="S81" s="94">
        <f t="shared" si="8"/>
        <v>662.5</v>
      </c>
      <c r="T81" s="95">
        <f t="shared" si="9"/>
        <v>103.54761841013146</v>
      </c>
      <c r="U81" s="88">
        <f t="shared" si="10"/>
        <v>662.5</v>
      </c>
      <c r="V81" s="96">
        <f t="shared" si="11"/>
        <v>103.54761841013146</v>
      </c>
      <c r="W81" s="88">
        <f t="shared" si="12"/>
        <v>710</v>
      </c>
      <c r="X81" s="96">
        <f t="shared" si="13"/>
        <v>103.95223913830054</v>
      </c>
      <c r="Y81" s="88">
        <f t="shared" si="14"/>
        <v>3539</v>
      </c>
      <c r="Z81" s="96">
        <f t="shared" si="15"/>
        <v>122.40156981896442</v>
      </c>
    </row>
    <row r="82" spans="1:26" ht="25.5">
      <c r="A82" s="50" t="s">
        <v>16</v>
      </c>
      <c r="B82" s="51">
        <v>65522</v>
      </c>
      <c r="C82" s="51">
        <v>63070</v>
      </c>
      <c r="D82" s="51">
        <v>60484</v>
      </c>
      <c r="E82" s="52">
        <v>57958</v>
      </c>
      <c r="F82" s="52">
        <v>55551</v>
      </c>
      <c r="G82" s="53">
        <v>52963.5</v>
      </c>
      <c r="H82" s="54">
        <v>50824</v>
      </c>
      <c r="I82" s="55">
        <v>48906.75</v>
      </c>
      <c r="J82" s="55">
        <v>48906.75</v>
      </c>
      <c r="K82" s="56">
        <v>47403</v>
      </c>
      <c r="L82" s="56">
        <v>47403</v>
      </c>
      <c r="M82" s="57">
        <v>46701</v>
      </c>
      <c r="N82" s="57">
        <v>46701</v>
      </c>
      <c r="O82" s="57">
        <v>46701</v>
      </c>
      <c r="P82" s="168">
        <v>46541</v>
      </c>
      <c r="Q82" s="168">
        <v>46541</v>
      </c>
      <c r="R82" s="168">
        <v>46541</v>
      </c>
      <c r="S82" s="58">
        <f t="shared" si="8"/>
        <v>-160</v>
      </c>
      <c r="T82" s="59">
        <f t="shared" si="9"/>
        <v>99.65739491659707</v>
      </c>
      <c r="U82" s="51">
        <f t="shared" si="10"/>
        <v>-160</v>
      </c>
      <c r="V82" s="60">
        <f t="shared" si="11"/>
        <v>99.65739491659707</v>
      </c>
      <c r="W82" s="51">
        <f t="shared" si="12"/>
        <v>-702</v>
      </c>
      <c r="X82" s="60">
        <f t="shared" si="13"/>
        <v>98.5190810708183</v>
      </c>
      <c r="Y82" s="51">
        <f t="shared" si="14"/>
        <v>-18981</v>
      </c>
      <c r="Z82" s="60">
        <f t="shared" si="15"/>
        <v>71.03110405665272</v>
      </c>
    </row>
    <row r="83" spans="1:26" ht="25.5">
      <c r="A83" s="50" t="s">
        <v>17</v>
      </c>
      <c r="B83" s="51">
        <v>26569</v>
      </c>
      <c r="C83" s="51">
        <v>26489</v>
      </c>
      <c r="D83" s="51">
        <v>26331</v>
      </c>
      <c r="E83" s="52">
        <f>'[1]List1'!AN92</f>
        <v>26590</v>
      </c>
      <c r="F83" s="52">
        <v>26438</v>
      </c>
      <c r="G83" s="53">
        <v>26136</v>
      </c>
      <c r="H83" s="54">
        <v>25701</v>
      </c>
      <c r="I83" s="55">
        <v>25141</v>
      </c>
      <c r="J83" s="55">
        <v>25695</v>
      </c>
      <c r="K83" s="56">
        <v>24786</v>
      </c>
      <c r="L83" s="56">
        <v>25351</v>
      </c>
      <c r="M83" s="57">
        <v>23615</v>
      </c>
      <c r="N83" s="57">
        <v>24138</v>
      </c>
      <c r="O83" s="57">
        <v>24581</v>
      </c>
      <c r="P83" s="168">
        <v>22153</v>
      </c>
      <c r="Q83" s="168">
        <v>22584</v>
      </c>
      <c r="R83" s="168">
        <v>22959</v>
      </c>
      <c r="S83" s="58">
        <f t="shared" si="8"/>
        <v>-1462</v>
      </c>
      <c r="T83" s="59">
        <f t="shared" si="9"/>
        <v>93.80901969087444</v>
      </c>
      <c r="U83" s="51">
        <f t="shared" si="10"/>
        <v>-1622</v>
      </c>
      <c r="V83" s="60">
        <f t="shared" si="11"/>
        <v>93.401407591229</v>
      </c>
      <c r="W83" s="51">
        <f t="shared" si="12"/>
        <v>-1213</v>
      </c>
      <c r="X83" s="60">
        <f t="shared" si="13"/>
        <v>95.21517888840677</v>
      </c>
      <c r="Y83" s="51">
        <f t="shared" si="14"/>
        <v>-3610</v>
      </c>
      <c r="Z83" s="60">
        <f t="shared" si="15"/>
        <v>86.4127366479732</v>
      </c>
    </row>
    <row r="84" spans="1:26" ht="25.5">
      <c r="A84" s="50" t="s">
        <v>18</v>
      </c>
      <c r="B84" s="51">
        <v>889</v>
      </c>
      <c r="C84" s="51">
        <v>815</v>
      </c>
      <c r="D84" s="51">
        <v>851</v>
      </c>
      <c r="E84" s="52">
        <v>837</v>
      </c>
      <c r="F84" s="52">
        <v>792</v>
      </c>
      <c r="G84" s="53">
        <v>762</v>
      </c>
      <c r="H84" s="54">
        <v>793</v>
      </c>
      <c r="I84" s="55">
        <v>738</v>
      </c>
      <c r="J84" s="55">
        <v>738</v>
      </c>
      <c r="K84" s="56">
        <v>832</v>
      </c>
      <c r="L84" s="56">
        <v>832</v>
      </c>
      <c r="M84" s="57">
        <v>866</v>
      </c>
      <c r="N84" s="57">
        <v>866</v>
      </c>
      <c r="O84" s="57">
        <v>866</v>
      </c>
      <c r="P84" s="168">
        <v>835</v>
      </c>
      <c r="Q84" s="168">
        <v>835</v>
      </c>
      <c r="R84" s="168">
        <v>835</v>
      </c>
      <c r="S84" s="58">
        <f t="shared" si="8"/>
        <v>-31</v>
      </c>
      <c r="T84" s="59">
        <f t="shared" si="9"/>
        <v>96.42032332563511</v>
      </c>
      <c r="U84" s="51">
        <f t="shared" si="10"/>
        <v>-31</v>
      </c>
      <c r="V84" s="60">
        <f t="shared" si="11"/>
        <v>96.42032332563511</v>
      </c>
      <c r="W84" s="51">
        <f t="shared" si="12"/>
        <v>34</v>
      </c>
      <c r="X84" s="60">
        <f t="shared" si="13"/>
        <v>104.08653846153845</v>
      </c>
      <c r="Y84" s="51">
        <f t="shared" si="14"/>
        <v>-54</v>
      </c>
      <c r="Z84" s="60">
        <f t="shared" si="15"/>
        <v>93.92575928008999</v>
      </c>
    </row>
    <row r="85" spans="1:26" ht="26.25" thickBot="1">
      <c r="A85" s="62" t="s">
        <v>38</v>
      </c>
      <c r="B85" s="63"/>
      <c r="C85" s="63"/>
      <c r="D85" s="63"/>
      <c r="E85" s="64"/>
      <c r="F85" s="64">
        <v>282</v>
      </c>
      <c r="G85" s="65">
        <v>292</v>
      </c>
      <c r="H85" s="66">
        <v>292</v>
      </c>
      <c r="I85" s="67">
        <v>292</v>
      </c>
      <c r="J85" s="67">
        <v>292</v>
      </c>
      <c r="K85" s="68">
        <v>294</v>
      </c>
      <c r="L85" s="68">
        <v>294</v>
      </c>
      <c r="M85" s="69">
        <v>294</v>
      </c>
      <c r="N85" s="69">
        <v>294</v>
      </c>
      <c r="O85" s="69">
        <v>294</v>
      </c>
      <c r="P85" s="169">
        <v>294</v>
      </c>
      <c r="Q85" s="169">
        <v>294</v>
      </c>
      <c r="R85" s="169">
        <v>294</v>
      </c>
      <c r="S85" s="70">
        <f t="shared" si="8"/>
        <v>0</v>
      </c>
      <c r="T85" s="71">
        <f t="shared" si="9"/>
        <v>100</v>
      </c>
      <c r="U85" s="63">
        <f t="shared" si="10"/>
        <v>0</v>
      </c>
      <c r="V85" s="72">
        <f t="shared" si="11"/>
        <v>100</v>
      </c>
      <c r="W85" s="63">
        <f t="shared" si="12"/>
        <v>0</v>
      </c>
      <c r="X85" s="72">
        <f t="shared" si="13"/>
        <v>100</v>
      </c>
      <c r="Y85" s="63">
        <f t="shared" si="14"/>
        <v>294</v>
      </c>
      <c r="Z85" s="72">
        <f t="shared" si="15"/>
      </c>
    </row>
    <row r="86" spans="1:26" s="85" customFormat="1" ht="28.5" thickBot="1">
      <c r="A86" s="73" t="s">
        <v>43</v>
      </c>
      <c r="B86" s="74">
        <f>SUM(B81:B84)</f>
        <v>108778</v>
      </c>
      <c r="C86" s="74">
        <f>SUM(C81:C84)</f>
        <v>105925</v>
      </c>
      <c r="D86" s="74">
        <f>SUM(D81:D84)</f>
        <v>103412</v>
      </c>
      <c r="E86" s="75">
        <f>SUM(E81:E84)</f>
        <v>101244</v>
      </c>
      <c r="F86" s="75">
        <v>99117</v>
      </c>
      <c r="G86" s="76">
        <f>SUM(G81:G85)</f>
        <v>96268.5</v>
      </c>
      <c r="H86" s="77">
        <f>SUM(H81:H85)</f>
        <v>93898</v>
      </c>
      <c r="I86" s="78">
        <v>91906.25</v>
      </c>
      <c r="J86" s="78">
        <v>92460.25</v>
      </c>
      <c r="K86" s="79">
        <v>91279.5</v>
      </c>
      <c r="L86" s="79">
        <v>91844.5</v>
      </c>
      <c r="M86" s="80">
        <v>90150.5</v>
      </c>
      <c r="N86" s="80">
        <v>90673.5</v>
      </c>
      <c r="O86" s="80">
        <v>91116.5</v>
      </c>
      <c r="P86" s="170">
        <v>89160</v>
      </c>
      <c r="Q86" s="170">
        <v>89591</v>
      </c>
      <c r="R86" s="170">
        <v>89966</v>
      </c>
      <c r="S86" s="81">
        <f t="shared" si="8"/>
        <v>-990.5</v>
      </c>
      <c r="T86" s="82">
        <f t="shared" si="9"/>
        <v>98.90128174552554</v>
      </c>
      <c r="U86" s="74">
        <f t="shared" si="10"/>
        <v>-1150.5</v>
      </c>
      <c r="V86" s="83">
        <f t="shared" si="11"/>
        <v>98.73733077982583</v>
      </c>
      <c r="W86" s="74">
        <f t="shared" si="12"/>
        <v>-1171</v>
      </c>
      <c r="X86" s="84">
        <f t="shared" si="13"/>
        <v>98.72501891784484</v>
      </c>
      <c r="Y86" s="74">
        <f t="shared" si="14"/>
        <v>-18812</v>
      </c>
      <c r="Z86" s="84">
        <f t="shared" si="15"/>
        <v>82.70606188751401</v>
      </c>
    </row>
    <row r="87" spans="1:26" ht="25.5">
      <c r="A87" s="87" t="s">
        <v>37</v>
      </c>
      <c r="B87" s="88">
        <v>32425</v>
      </c>
      <c r="C87" s="88">
        <v>32378</v>
      </c>
      <c r="D87" s="88">
        <v>32091</v>
      </c>
      <c r="E87" s="89">
        <v>31481</v>
      </c>
      <c r="F87" s="89">
        <v>31115</v>
      </c>
      <c r="G87" s="42">
        <v>31742</v>
      </c>
      <c r="H87" s="90">
        <v>32434.5</v>
      </c>
      <c r="I87" s="91">
        <v>33894.5</v>
      </c>
      <c r="J87" s="91">
        <v>33894.5</v>
      </c>
      <c r="K87" s="92">
        <v>35455.5</v>
      </c>
      <c r="L87" s="92">
        <v>35455.5</v>
      </c>
      <c r="M87" s="93">
        <v>36968</v>
      </c>
      <c r="N87" s="93">
        <v>36968</v>
      </c>
      <c r="O87" s="93">
        <v>36968</v>
      </c>
      <c r="P87" s="171">
        <v>38139</v>
      </c>
      <c r="Q87" s="171">
        <v>38139</v>
      </c>
      <c r="R87" s="171">
        <v>38139</v>
      </c>
      <c r="S87" s="94">
        <f t="shared" si="8"/>
        <v>1171</v>
      </c>
      <c r="T87" s="95">
        <f t="shared" si="9"/>
        <v>103.16760441462887</v>
      </c>
      <c r="U87" s="88">
        <f t="shared" si="10"/>
        <v>1171</v>
      </c>
      <c r="V87" s="96">
        <f t="shared" si="11"/>
        <v>103.16760441462887</v>
      </c>
      <c r="W87" s="88">
        <f t="shared" si="12"/>
        <v>1512.5</v>
      </c>
      <c r="X87" s="96">
        <f t="shared" si="13"/>
        <v>104.2659107895813</v>
      </c>
      <c r="Y87" s="88">
        <f t="shared" si="14"/>
        <v>5714</v>
      </c>
      <c r="Z87" s="96">
        <f t="shared" si="15"/>
        <v>117.62220508866615</v>
      </c>
    </row>
    <row r="88" spans="1:26" ht="25.5">
      <c r="A88" s="50" t="s">
        <v>16</v>
      </c>
      <c r="B88" s="51">
        <v>144342</v>
      </c>
      <c r="C88" s="51">
        <v>139235</v>
      </c>
      <c r="D88" s="51">
        <v>133707</v>
      </c>
      <c r="E88" s="52">
        <f>'[1]List1'!AQ20</f>
        <v>127215</v>
      </c>
      <c r="F88" s="52">
        <v>121597</v>
      </c>
      <c r="G88" s="53">
        <v>115250.5</v>
      </c>
      <c r="H88" s="54">
        <v>110299.25</v>
      </c>
      <c r="I88" s="55">
        <v>105572</v>
      </c>
      <c r="J88" s="55">
        <v>105572</v>
      </c>
      <c r="K88" s="56">
        <v>101903.25</v>
      </c>
      <c r="L88" s="56">
        <v>101903.25</v>
      </c>
      <c r="M88" s="57">
        <v>100194</v>
      </c>
      <c r="N88" s="57">
        <v>100194</v>
      </c>
      <c r="O88" s="57">
        <v>100194</v>
      </c>
      <c r="P88" s="168">
        <v>99452</v>
      </c>
      <c r="Q88" s="168">
        <v>99452</v>
      </c>
      <c r="R88" s="168">
        <v>99452</v>
      </c>
      <c r="S88" s="58">
        <f t="shared" si="8"/>
        <v>-742</v>
      </c>
      <c r="T88" s="59">
        <f t="shared" si="9"/>
        <v>99.25943669281594</v>
      </c>
      <c r="U88" s="51">
        <f t="shared" si="10"/>
        <v>-742</v>
      </c>
      <c r="V88" s="60">
        <f t="shared" si="11"/>
        <v>99.25943669281594</v>
      </c>
      <c r="W88" s="51">
        <f t="shared" si="12"/>
        <v>-1709.25</v>
      </c>
      <c r="X88" s="60">
        <f t="shared" si="13"/>
        <v>98.3226737125656</v>
      </c>
      <c r="Y88" s="51">
        <f t="shared" si="14"/>
        <v>-44890</v>
      </c>
      <c r="Z88" s="60">
        <f t="shared" si="15"/>
        <v>68.90025079325491</v>
      </c>
    </row>
    <row r="89" spans="1:26" ht="25.5">
      <c r="A89" s="50" t="s">
        <v>17</v>
      </c>
      <c r="B89" s="51">
        <v>53479</v>
      </c>
      <c r="C89" s="51">
        <v>53659</v>
      </c>
      <c r="D89" s="51">
        <v>53560</v>
      </c>
      <c r="E89" s="52">
        <f>'[1]List1'!AQ92</f>
        <v>53951</v>
      </c>
      <c r="F89" s="52">
        <v>53968</v>
      </c>
      <c r="G89" s="53">
        <v>54039</v>
      </c>
      <c r="H89" s="54">
        <v>53023</v>
      </c>
      <c r="I89" s="55">
        <v>51995</v>
      </c>
      <c r="J89" s="55">
        <v>53084</v>
      </c>
      <c r="K89" s="56">
        <v>49061</v>
      </c>
      <c r="L89" s="56">
        <v>50184</v>
      </c>
      <c r="M89" s="57">
        <v>46297</v>
      </c>
      <c r="N89" s="57">
        <v>47369</v>
      </c>
      <c r="O89" s="57">
        <v>48077</v>
      </c>
      <c r="P89" s="168">
        <v>43401</v>
      </c>
      <c r="Q89" s="168">
        <v>44292</v>
      </c>
      <c r="R89" s="168">
        <v>44920</v>
      </c>
      <c r="S89" s="58">
        <f t="shared" si="8"/>
        <v>-2896</v>
      </c>
      <c r="T89" s="59">
        <f t="shared" si="9"/>
        <v>93.74473508002679</v>
      </c>
      <c r="U89" s="51">
        <f t="shared" si="10"/>
        <v>-3157</v>
      </c>
      <c r="V89" s="60">
        <f t="shared" si="11"/>
        <v>93.43345050647919</v>
      </c>
      <c r="W89" s="51">
        <f t="shared" si="12"/>
        <v>-2815</v>
      </c>
      <c r="X89" s="60">
        <f t="shared" si="13"/>
        <v>94.39064243583613</v>
      </c>
      <c r="Y89" s="51">
        <f t="shared" si="14"/>
        <v>-8559</v>
      </c>
      <c r="Z89" s="60">
        <f t="shared" si="15"/>
        <v>83.99558705286188</v>
      </c>
    </row>
    <row r="90" spans="1:26" ht="25.5">
      <c r="A90" s="50" t="s">
        <v>18</v>
      </c>
      <c r="B90" s="51">
        <v>1008</v>
      </c>
      <c r="C90" s="51">
        <v>1036</v>
      </c>
      <c r="D90" s="51">
        <v>1072</v>
      </c>
      <c r="E90" s="52">
        <v>1054</v>
      </c>
      <c r="F90" s="52">
        <v>987</v>
      </c>
      <c r="G90" s="53">
        <v>914</v>
      </c>
      <c r="H90" s="54">
        <v>917</v>
      </c>
      <c r="I90" s="55">
        <v>858</v>
      </c>
      <c r="J90" s="55">
        <v>858</v>
      </c>
      <c r="K90" s="56">
        <v>948</v>
      </c>
      <c r="L90" s="56">
        <v>948</v>
      </c>
      <c r="M90" s="57">
        <v>990</v>
      </c>
      <c r="N90" s="57">
        <v>990</v>
      </c>
      <c r="O90" s="57">
        <v>990</v>
      </c>
      <c r="P90" s="168">
        <v>929</v>
      </c>
      <c r="Q90" s="168">
        <v>929</v>
      </c>
      <c r="R90" s="168">
        <v>929</v>
      </c>
      <c r="S90" s="58">
        <f t="shared" si="8"/>
        <v>-61</v>
      </c>
      <c r="T90" s="59">
        <f t="shared" si="9"/>
        <v>93.83838383838385</v>
      </c>
      <c r="U90" s="51">
        <f t="shared" si="10"/>
        <v>-61</v>
      </c>
      <c r="V90" s="60">
        <f t="shared" si="11"/>
        <v>93.83838383838385</v>
      </c>
      <c r="W90" s="51">
        <f t="shared" si="12"/>
        <v>42</v>
      </c>
      <c r="X90" s="60">
        <f t="shared" si="13"/>
        <v>104.43037974683544</v>
      </c>
      <c r="Y90" s="51">
        <f t="shared" si="14"/>
        <v>-79</v>
      </c>
      <c r="Z90" s="60">
        <f t="shared" si="15"/>
        <v>92.1626984126984</v>
      </c>
    </row>
    <row r="91" spans="1:26" ht="26.25" thickBot="1">
      <c r="A91" s="62" t="s">
        <v>38</v>
      </c>
      <c r="B91" s="63"/>
      <c r="C91" s="63"/>
      <c r="D91" s="63"/>
      <c r="E91" s="64"/>
      <c r="F91" s="64">
        <v>810</v>
      </c>
      <c r="G91" s="65">
        <v>797</v>
      </c>
      <c r="H91" s="66">
        <v>736</v>
      </c>
      <c r="I91" s="67">
        <v>726</v>
      </c>
      <c r="J91" s="67">
        <v>726</v>
      </c>
      <c r="K91" s="68">
        <v>687</v>
      </c>
      <c r="L91" s="68">
        <v>687</v>
      </c>
      <c r="M91" s="69">
        <v>689</v>
      </c>
      <c r="N91" s="69">
        <v>689</v>
      </c>
      <c r="O91" s="69">
        <v>689</v>
      </c>
      <c r="P91" s="169">
        <v>689</v>
      </c>
      <c r="Q91" s="169">
        <v>689</v>
      </c>
      <c r="R91" s="169">
        <v>689</v>
      </c>
      <c r="S91" s="70">
        <f t="shared" si="8"/>
        <v>0</v>
      </c>
      <c r="T91" s="71">
        <f t="shared" si="9"/>
        <v>100</v>
      </c>
      <c r="U91" s="63">
        <f t="shared" si="10"/>
        <v>0</v>
      </c>
      <c r="V91" s="72">
        <f t="shared" si="11"/>
        <v>100</v>
      </c>
      <c r="W91" s="63">
        <f t="shared" si="12"/>
        <v>2</v>
      </c>
      <c r="X91" s="72">
        <f t="shared" si="13"/>
        <v>100.29112081513829</v>
      </c>
      <c r="Y91" s="63">
        <f t="shared" si="14"/>
        <v>689</v>
      </c>
      <c r="Z91" s="72">
        <f t="shared" si="15"/>
      </c>
    </row>
    <row r="92" spans="1:26" s="85" customFormat="1" ht="28.5" thickBot="1">
      <c r="A92" s="73" t="s">
        <v>44</v>
      </c>
      <c r="B92" s="74">
        <f>SUM(B87:B90)</f>
        <v>231254</v>
      </c>
      <c r="C92" s="74">
        <f>SUM(C87:C90)</f>
        <v>226308</v>
      </c>
      <c r="D92" s="74">
        <f>SUM(D87:D90)</f>
        <v>220430</v>
      </c>
      <c r="E92" s="75">
        <f>SUM(E87:E90)</f>
        <v>213701</v>
      </c>
      <c r="F92" s="98">
        <v>208477</v>
      </c>
      <c r="G92" s="76">
        <f>SUM(G87:G91)</f>
        <v>202742.5</v>
      </c>
      <c r="H92" s="77">
        <f>SUM(H87:H91)</f>
        <v>197409.75</v>
      </c>
      <c r="I92" s="78">
        <v>193045.5</v>
      </c>
      <c r="J92" s="78">
        <v>194134.5</v>
      </c>
      <c r="K92" s="79">
        <v>188054.75</v>
      </c>
      <c r="L92" s="79">
        <v>189177.75</v>
      </c>
      <c r="M92" s="80">
        <v>185138</v>
      </c>
      <c r="N92" s="80">
        <v>186210</v>
      </c>
      <c r="O92" s="80">
        <v>186918</v>
      </c>
      <c r="P92" s="170">
        <v>182610</v>
      </c>
      <c r="Q92" s="170">
        <v>183501</v>
      </c>
      <c r="R92" s="170">
        <v>184129</v>
      </c>
      <c r="S92" s="81">
        <f t="shared" si="8"/>
        <v>-2528</v>
      </c>
      <c r="T92" s="82">
        <f t="shared" si="9"/>
        <v>98.63453207877367</v>
      </c>
      <c r="U92" s="74">
        <f t="shared" si="10"/>
        <v>-2789</v>
      </c>
      <c r="V92" s="83">
        <f t="shared" si="11"/>
        <v>98.50790186070897</v>
      </c>
      <c r="W92" s="74">
        <f t="shared" si="12"/>
        <v>-2967.75</v>
      </c>
      <c r="X92" s="84">
        <f t="shared" si="13"/>
        <v>98.43123728874035</v>
      </c>
      <c r="Y92" s="74">
        <f t="shared" si="14"/>
        <v>-47125</v>
      </c>
      <c r="Z92" s="84">
        <f t="shared" si="15"/>
        <v>79.62197410639384</v>
      </c>
    </row>
    <row r="93" spans="1:26" ht="25.5">
      <c r="A93" s="87" t="s">
        <v>37</v>
      </c>
      <c r="B93" s="88">
        <f aca="true" t="shared" si="16" ref="B93:E96">B9+B15+B21+B27+B33+B39+B45+B51+B57+B63+B69+B75+B81+B87</f>
        <v>268072</v>
      </c>
      <c r="C93" s="88">
        <f t="shared" si="16"/>
        <v>267333</v>
      </c>
      <c r="D93" s="88">
        <f t="shared" si="16"/>
        <v>269054</v>
      </c>
      <c r="E93" s="89">
        <f t="shared" si="16"/>
        <v>268813</v>
      </c>
      <c r="F93" s="89">
        <v>270528</v>
      </c>
      <c r="G93" s="42">
        <f aca="true" t="shared" si="17" ref="G93:H97">G9+G15+G21+G27+G33+G39+G45+G51+G57+G63+G69+G75+G81+G87</f>
        <v>273424</v>
      </c>
      <c r="H93" s="90">
        <f t="shared" si="17"/>
        <v>279592</v>
      </c>
      <c r="I93" s="91">
        <v>292090</v>
      </c>
      <c r="J93" s="91">
        <v>292090</v>
      </c>
      <c r="K93" s="92">
        <v>307260</v>
      </c>
      <c r="L93" s="92">
        <v>307260</v>
      </c>
      <c r="M93" s="93">
        <v>321944.5</v>
      </c>
      <c r="N93" s="93">
        <v>321944.5</v>
      </c>
      <c r="O93" s="93">
        <v>321944.5</v>
      </c>
      <c r="P93" s="171">
        <v>335991</v>
      </c>
      <c r="Q93" s="171">
        <v>335991</v>
      </c>
      <c r="R93" s="171">
        <v>335991</v>
      </c>
      <c r="S93" s="94">
        <f t="shared" si="8"/>
        <v>14046.5</v>
      </c>
      <c r="T93" s="95">
        <f t="shared" si="9"/>
        <v>104.3630190918</v>
      </c>
      <c r="U93" s="88">
        <f t="shared" si="10"/>
        <v>14046.5</v>
      </c>
      <c r="V93" s="96">
        <f t="shared" si="11"/>
        <v>104.3630190918</v>
      </c>
      <c r="W93" s="88">
        <f t="shared" si="12"/>
        <v>14684.5</v>
      </c>
      <c r="X93" s="96">
        <f t="shared" si="13"/>
        <v>104.77917724402785</v>
      </c>
      <c r="Y93" s="88">
        <f t="shared" si="14"/>
        <v>67919</v>
      </c>
      <c r="Z93" s="96">
        <f t="shared" si="15"/>
        <v>125.33610373332537</v>
      </c>
    </row>
    <row r="94" spans="1:27" ht="25.5">
      <c r="A94" s="50" t="s">
        <v>16</v>
      </c>
      <c r="B94" s="51">
        <f t="shared" si="16"/>
        <v>1098806</v>
      </c>
      <c r="C94" s="51">
        <f t="shared" si="16"/>
        <v>1060939</v>
      </c>
      <c r="D94" s="51">
        <f t="shared" si="16"/>
        <v>1023714</v>
      </c>
      <c r="E94" s="52">
        <f t="shared" si="16"/>
        <v>984814</v>
      </c>
      <c r="F94" s="52">
        <v>949028</v>
      </c>
      <c r="G94" s="53">
        <f t="shared" si="17"/>
        <v>909146.75</v>
      </c>
      <c r="H94" s="54">
        <f t="shared" si="17"/>
        <v>877300.5</v>
      </c>
      <c r="I94" s="55">
        <v>847107.5</v>
      </c>
      <c r="J94" s="55">
        <v>847107.5</v>
      </c>
      <c r="K94" s="56">
        <v>824881.5</v>
      </c>
      <c r="L94" s="56">
        <v>824881.5</v>
      </c>
      <c r="M94" s="57">
        <v>819857</v>
      </c>
      <c r="N94" s="57">
        <v>819857</v>
      </c>
      <c r="O94" s="57">
        <v>819857</v>
      </c>
      <c r="P94" s="168">
        <v>823982</v>
      </c>
      <c r="Q94" s="168">
        <v>823982</v>
      </c>
      <c r="R94" s="168">
        <v>823982</v>
      </c>
      <c r="S94" s="58">
        <f t="shared" si="8"/>
        <v>4125</v>
      </c>
      <c r="T94" s="59">
        <f t="shared" si="9"/>
        <v>100.50313652258869</v>
      </c>
      <c r="U94" s="51">
        <f t="shared" si="10"/>
        <v>4125</v>
      </c>
      <c r="V94" s="60">
        <f t="shared" si="11"/>
        <v>100.50313652258869</v>
      </c>
      <c r="W94" s="51">
        <f t="shared" si="12"/>
        <v>-5024.5</v>
      </c>
      <c r="X94" s="60">
        <f t="shared" si="13"/>
        <v>99.39088220550467</v>
      </c>
      <c r="Y94" s="51">
        <f t="shared" si="14"/>
        <v>-274824</v>
      </c>
      <c r="Z94" s="60">
        <f t="shared" si="15"/>
        <v>74.98885153521185</v>
      </c>
      <c r="AA94" s="99"/>
    </row>
    <row r="95" spans="1:27" ht="25.5">
      <c r="A95" s="50" t="s">
        <v>17</v>
      </c>
      <c r="B95" s="51">
        <f t="shared" si="16"/>
        <v>419427</v>
      </c>
      <c r="C95" s="51">
        <f t="shared" si="16"/>
        <v>420300</v>
      </c>
      <c r="D95" s="51">
        <f t="shared" si="16"/>
        <v>418854</v>
      </c>
      <c r="E95" s="52">
        <f t="shared" si="16"/>
        <v>419188</v>
      </c>
      <c r="F95" s="52">
        <v>416630</v>
      </c>
      <c r="G95" s="53">
        <f t="shared" si="17"/>
        <v>415631</v>
      </c>
      <c r="H95" s="54">
        <f t="shared" si="17"/>
        <v>408610</v>
      </c>
      <c r="I95" s="55">
        <v>402552</v>
      </c>
      <c r="J95" s="55">
        <v>411679</v>
      </c>
      <c r="K95" s="56">
        <v>395122</v>
      </c>
      <c r="L95" s="56">
        <v>404804</v>
      </c>
      <c r="M95" s="57">
        <v>378837</v>
      </c>
      <c r="N95" s="57">
        <v>388210</v>
      </c>
      <c r="O95" s="57">
        <v>394939</v>
      </c>
      <c r="P95" s="168">
        <v>359694</v>
      </c>
      <c r="Q95" s="168">
        <v>368161</v>
      </c>
      <c r="R95" s="168">
        <v>374197</v>
      </c>
      <c r="S95" s="58">
        <f t="shared" si="8"/>
        <v>-19143</v>
      </c>
      <c r="T95" s="59">
        <f t="shared" si="9"/>
        <v>94.94690328558193</v>
      </c>
      <c r="U95" s="51">
        <f t="shared" si="10"/>
        <v>-20742</v>
      </c>
      <c r="V95" s="60">
        <f t="shared" si="11"/>
        <v>94.74804969881426</v>
      </c>
      <c r="W95" s="51">
        <f t="shared" si="12"/>
        <v>-16594</v>
      </c>
      <c r="X95" s="60">
        <f t="shared" si="13"/>
        <v>95.9007322062035</v>
      </c>
      <c r="Y95" s="51">
        <f t="shared" si="14"/>
        <v>-45230</v>
      </c>
      <c r="Z95" s="60">
        <f t="shared" si="15"/>
        <v>89.21624025158133</v>
      </c>
      <c r="AA95" s="99"/>
    </row>
    <row r="96" spans="1:27" ht="25.5">
      <c r="A96" s="50" t="s">
        <v>18</v>
      </c>
      <c r="B96" s="51">
        <f t="shared" si="16"/>
        <v>15725</v>
      </c>
      <c r="C96" s="51">
        <f t="shared" si="16"/>
        <v>16091</v>
      </c>
      <c r="D96" s="51">
        <f t="shared" si="16"/>
        <v>17864</v>
      </c>
      <c r="E96" s="52">
        <f t="shared" si="16"/>
        <v>17447</v>
      </c>
      <c r="F96" s="52">
        <v>16401</v>
      </c>
      <c r="G96" s="53">
        <f t="shared" si="17"/>
        <v>15515</v>
      </c>
      <c r="H96" s="54">
        <f t="shared" si="17"/>
        <v>15514</v>
      </c>
      <c r="I96" s="55">
        <v>14653</v>
      </c>
      <c r="J96" s="55">
        <v>14653</v>
      </c>
      <c r="K96" s="56">
        <v>15160</v>
      </c>
      <c r="L96" s="56">
        <v>15160</v>
      </c>
      <c r="M96" s="57">
        <v>15659</v>
      </c>
      <c r="N96" s="57">
        <v>15659</v>
      </c>
      <c r="O96" s="57">
        <v>15659</v>
      </c>
      <c r="P96" s="168">
        <v>15347</v>
      </c>
      <c r="Q96" s="168">
        <v>15347</v>
      </c>
      <c r="R96" s="168">
        <v>15347</v>
      </c>
      <c r="S96" s="58">
        <f t="shared" si="8"/>
        <v>-312</v>
      </c>
      <c r="T96" s="59">
        <f t="shared" si="9"/>
        <v>98.00753560252889</v>
      </c>
      <c r="U96" s="51">
        <f t="shared" si="10"/>
        <v>-312</v>
      </c>
      <c r="V96" s="60">
        <f t="shared" si="11"/>
        <v>98.00753560252889</v>
      </c>
      <c r="W96" s="51">
        <f t="shared" si="12"/>
        <v>499</v>
      </c>
      <c r="X96" s="60">
        <f t="shared" si="13"/>
        <v>103.29155672823218</v>
      </c>
      <c r="Y96" s="51">
        <f t="shared" si="14"/>
        <v>-378</v>
      </c>
      <c r="Z96" s="60">
        <f t="shared" si="15"/>
        <v>97.59618441971382</v>
      </c>
      <c r="AA96" s="99"/>
    </row>
    <row r="97" spans="1:27" ht="26.25" thickBot="1">
      <c r="A97" s="62" t="s">
        <v>38</v>
      </c>
      <c r="B97" s="63"/>
      <c r="C97" s="63"/>
      <c r="D97" s="63"/>
      <c r="E97" s="64"/>
      <c r="F97" s="64">
        <v>5221</v>
      </c>
      <c r="G97" s="65">
        <f t="shared" si="17"/>
        <v>5214</v>
      </c>
      <c r="H97" s="66">
        <f t="shared" si="17"/>
        <v>5139</v>
      </c>
      <c r="I97" s="67">
        <v>5035</v>
      </c>
      <c r="J97" s="67">
        <v>5035</v>
      </c>
      <c r="K97" s="68">
        <v>4982</v>
      </c>
      <c r="L97" s="68">
        <v>4982</v>
      </c>
      <c r="M97" s="69">
        <v>4979</v>
      </c>
      <c r="N97" s="69">
        <v>4979</v>
      </c>
      <c r="O97" s="69">
        <v>4979</v>
      </c>
      <c r="P97" s="169">
        <v>4977</v>
      </c>
      <c r="Q97" s="169">
        <v>4977</v>
      </c>
      <c r="R97" s="169">
        <v>4977</v>
      </c>
      <c r="S97" s="70">
        <f t="shared" si="8"/>
        <v>-2</v>
      </c>
      <c r="T97" s="71">
        <f t="shared" si="9"/>
        <v>99.95983129142398</v>
      </c>
      <c r="U97" s="63">
        <f t="shared" si="10"/>
        <v>-2</v>
      </c>
      <c r="V97" s="72">
        <f t="shared" si="11"/>
        <v>99.95983129142398</v>
      </c>
      <c r="W97" s="63">
        <f t="shared" si="12"/>
        <v>-3</v>
      </c>
      <c r="X97" s="72">
        <f t="shared" si="13"/>
        <v>99.93978321959052</v>
      </c>
      <c r="Y97" s="63">
        <f t="shared" si="14"/>
        <v>4977</v>
      </c>
      <c r="Z97" s="72">
        <f t="shared" si="15"/>
      </c>
      <c r="AA97" s="99"/>
    </row>
    <row r="98" spans="1:27" s="85" customFormat="1" ht="28.5" thickBot="1">
      <c r="A98" s="73" t="s">
        <v>45</v>
      </c>
      <c r="B98" s="74">
        <f>SUM(B93:B96)</f>
        <v>1802030</v>
      </c>
      <c r="C98" s="74">
        <f>SUM(C93:C96)</f>
        <v>1764663</v>
      </c>
      <c r="D98" s="74">
        <f>SUM(D93:D96)</f>
        <v>1729486</v>
      </c>
      <c r="E98" s="75">
        <f>SUM(E93:E96)</f>
        <v>1690262</v>
      </c>
      <c r="F98" s="75">
        <v>1657808</v>
      </c>
      <c r="G98" s="76">
        <f>SUM(G93:G97)</f>
        <v>1618930.75</v>
      </c>
      <c r="H98" s="77">
        <f>SUM(H93:H97)</f>
        <v>1586155.5</v>
      </c>
      <c r="I98" s="78">
        <v>1561437.5</v>
      </c>
      <c r="J98" s="78">
        <v>1570564.5</v>
      </c>
      <c r="K98" s="79">
        <v>1547405.5</v>
      </c>
      <c r="L98" s="79">
        <v>1557087.5</v>
      </c>
      <c r="M98" s="80">
        <v>1541276.5</v>
      </c>
      <c r="N98" s="80">
        <v>1550649.5</v>
      </c>
      <c r="O98" s="80">
        <v>1557378.5</v>
      </c>
      <c r="P98" s="170">
        <v>1539991</v>
      </c>
      <c r="Q98" s="170">
        <v>1548458</v>
      </c>
      <c r="R98" s="170">
        <v>1554494</v>
      </c>
      <c r="S98" s="81">
        <f t="shared" si="8"/>
        <v>-1285.5</v>
      </c>
      <c r="T98" s="82">
        <f t="shared" si="9"/>
        <v>99.91659510801598</v>
      </c>
      <c r="U98" s="74">
        <f t="shared" si="10"/>
        <v>-2884.5</v>
      </c>
      <c r="V98" s="84">
        <f t="shared" si="11"/>
        <v>99.81478490938458</v>
      </c>
      <c r="W98" s="74">
        <f t="shared" si="12"/>
        <v>-6438</v>
      </c>
      <c r="X98" s="84">
        <f t="shared" si="13"/>
        <v>99.58653575987219</v>
      </c>
      <c r="Y98" s="74">
        <f t="shared" si="14"/>
        <v>-247536</v>
      </c>
      <c r="Z98" s="84">
        <f t="shared" si="15"/>
        <v>86.26349172877255</v>
      </c>
      <c r="AA98" s="99"/>
    </row>
    <row r="99" spans="1:18" ht="19.5">
      <c r="A99" s="100" t="s">
        <v>46</v>
      </c>
      <c r="N99" s="101"/>
      <c r="O99" s="101"/>
      <c r="P99" s="101"/>
      <c r="Q99" s="101"/>
      <c r="R99" s="101"/>
    </row>
    <row r="100" ht="12.75">
      <c r="Y100" s="101"/>
    </row>
    <row r="101" spans="1:25" ht="15.75">
      <c r="A101" s="233"/>
      <c r="B101" s="234"/>
      <c r="C101" s="234"/>
      <c r="D101" s="234"/>
      <c r="E101" s="234"/>
      <c r="F101" s="103"/>
      <c r="G101" s="103"/>
      <c r="H101" s="103"/>
      <c r="I101" s="223"/>
      <c r="J101" s="223"/>
      <c r="K101" s="223"/>
      <c r="L101" s="223"/>
      <c r="M101" s="223"/>
      <c r="N101" s="223"/>
      <c r="O101" s="223"/>
      <c r="P101" s="223"/>
      <c r="Q101" s="223"/>
      <c r="R101" s="223"/>
      <c r="S101" s="223"/>
      <c r="T101" s="223"/>
      <c r="U101" s="224"/>
      <c r="V101" s="223"/>
      <c r="W101" s="224"/>
      <c r="X101" s="223"/>
      <c r="Y101" s="224"/>
    </row>
    <row r="102" spans="1:25" ht="15.75">
      <c r="A102" s="226"/>
      <c r="B102" s="235"/>
      <c r="C102" s="235"/>
      <c r="D102" s="235"/>
      <c r="E102" s="235"/>
      <c r="F102" s="105"/>
      <c r="G102" s="105"/>
      <c r="H102" s="105"/>
      <c r="I102" s="225"/>
      <c r="J102" s="106"/>
      <c r="K102" s="106"/>
      <c r="L102" s="106"/>
      <c r="M102" s="106"/>
      <c r="N102" s="106"/>
      <c r="O102" s="106"/>
      <c r="P102" s="106"/>
      <c r="Q102" s="106"/>
      <c r="R102" s="106"/>
      <c r="S102" s="107"/>
      <c r="T102" s="107"/>
      <c r="U102" s="227"/>
      <c r="V102" s="227"/>
      <c r="W102" s="225"/>
      <c r="X102" s="225"/>
      <c r="Y102" s="225"/>
    </row>
    <row r="103" spans="1:25" ht="12.75">
      <c r="A103" s="226"/>
      <c r="B103" s="235"/>
      <c r="C103" s="235"/>
      <c r="D103" s="235"/>
      <c r="E103" s="235"/>
      <c r="F103" s="105"/>
      <c r="G103" s="105"/>
      <c r="H103" s="105"/>
      <c r="I103" s="226"/>
      <c r="J103" s="104"/>
      <c r="K103" s="104"/>
      <c r="L103" s="104"/>
      <c r="M103" s="104"/>
      <c r="N103" s="104"/>
      <c r="O103" s="104"/>
      <c r="P103" s="104"/>
      <c r="Q103" s="104"/>
      <c r="R103" s="104"/>
      <c r="S103" s="108"/>
      <c r="T103" s="108"/>
      <c r="U103" s="228"/>
      <c r="V103" s="228"/>
      <c r="W103" s="226"/>
      <c r="X103" s="226"/>
      <c r="Y103" s="226"/>
    </row>
    <row r="104" spans="1:25" ht="15.75">
      <c r="A104" s="102"/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10"/>
      <c r="T104" s="110"/>
      <c r="U104" s="111"/>
      <c r="V104" s="110"/>
      <c r="W104" s="112"/>
      <c r="X104" s="109"/>
      <c r="Y104" s="112"/>
    </row>
    <row r="105" spans="1:25" ht="15.75">
      <c r="A105" s="102"/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10"/>
      <c r="T105" s="110"/>
      <c r="U105" s="111"/>
      <c r="V105" s="110"/>
      <c r="W105" s="112"/>
      <c r="X105" s="109"/>
      <c r="Y105" s="112"/>
    </row>
    <row r="106" spans="1:25" ht="15.75">
      <c r="A106" s="102"/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10"/>
      <c r="T106" s="110"/>
      <c r="U106" s="111"/>
      <c r="V106" s="110"/>
      <c r="W106" s="112"/>
      <c r="X106" s="109"/>
      <c r="Y106" s="112"/>
    </row>
    <row r="107" spans="1:25" ht="15.75">
      <c r="A107" s="102"/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10"/>
      <c r="T107" s="110"/>
      <c r="U107" s="111"/>
      <c r="V107" s="111"/>
      <c r="W107" s="109"/>
      <c r="X107" s="112"/>
      <c r="Y107" s="7"/>
    </row>
    <row r="108" spans="1:25" ht="15.75">
      <c r="A108" s="113"/>
      <c r="B108" s="114"/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/>
      <c r="S108" s="115"/>
      <c r="T108" s="115"/>
      <c r="U108" s="116"/>
      <c r="W108" s="117"/>
      <c r="X108" s="114"/>
      <c r="Y108" s="117"/>
    </row>
    <row r="113" spans="16:18" ht="25.5">
      <c r="P113" s="175"/>
      <c r="Q113" s="175"/>
      <c r="R113" s="175"/>
    </row>
  </sheetData>
  <sheetProtection/>
  <mergeCells count="19">
    <mergeCell ref="A4:Z4"/>
    <mergeCell ref="S6:T6"/>
    <mergeCell ref="U6:V6"/>
    <mergeCell ref="W6:X6"/>
    <mergeCell ref="Y6:Z6"/>
    <mergeCell ref="A101:A103"/>
    <mergeCell ref="B101:B103"/>
    <mergeCell ref="C101:C103"/>
    <mergeCell ref="D101:D103"/>
    <mergeCell ref="E101:E103"/>
    <mergeCell ref="I101:U101"/>
    <mergeCell ref="V101:W101"/>
    <mergeCell ref="X101:Y101"/>
    <mergeCell ref="I102:I103"/>
    <mergeCell ref="U102:U103"/>
    <mergeCell ref="V102:V103"/>
    <mergeCell ref="W102:W103"/>
    <mergeCell ref="X102:X103"/>
    <mergeCell ref="Y102:Y103"/>
  </mergeCells>
  <printOptions horizontalCentered="1"/>
  <pageMargins left="0" right="0" top="0.3937007874015748" bottom="0.1968503937007874" header="0.5511811023622047" footer="0.3937007874015748"/>
  <pageSetup fitToHeight="2" fitToWidth="1" horizontalDpi="300" verticalDpi="300" orientation="landscape" paperSize="9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4"/>
  <sheetViews>
    <sheetView zoomScale="70" zoomScaleNormal="70" zoomScalePageLayoutView="0" workbookViewId="0" topLeftCell="A1">
      <selection activeCell="A2" sqref="A2"/>
    </sheetView>
  </sheetViews>
  <sheetFormatPr defaultColWidth="21.375" defaultRowHeight="15.75"/>
  <cols>
    <col min="1" max="1" width="26.00390625" style="119" customWidth="1"/>
    <col min="2" max="2" width="22.625" style="119" customWidth="1"/>
    <col min="3" max="4" width="21.125" style="119" customWidth="1"/>
    <col min="5" max="5" width="16.375" style="119" customWidth="1"/>
    <col min="6" max="6" width="17.50390625" style="119" customWidth="1"/>
    <col min="7" max="8" width="21.50390625" style="119" customWidth="1"/>
    <col min="9" max="9" width="19.00390625" style="119" bestFit="1" customWidth="1"/>
    <col min="10" max="10" width="19.25390625" style="119" customWidth="1"/>
    <col min="11" max="11" width="24.125" style="120" customWidth="1"/>
    <col min="12" max="12" width="24.125" style="119" customWidth="1"/>
    <col min="13" max="241" width="9.00390625" style="119" customWidth="1"/>
    <col min="242" max="242" width="26.00390625" style="119" customWidth="1"/>
    <col min="243" max="243" width="22.625" style="119" customWidth="1"/>
    <col min="244" max="244" width="21.125" style="119" customWidth="1"/>
    <col min="245" max="246" width="15.75390625" style="119" customWidth="1"/>
    <col min="247" max="247" width="16.375" style="119" customWidth="1"/>
    <col min="248" max="248" width="13.125" style="119" customWidth="1"/>
    <col min="249" max="249" width="16.375" style="119" customWidth="1"/>
    <col min="250" max="250" width="17.50390625" style="119" customWidth="1"/>
    <col min="251" max="251" width="21.50390625" style="119" customWidth="1"/>
    <col min="252" max="252" width="21.375" style="119" bestFit="1" customWidth="1"/>
    <col min="253" max="16384" width="21.375" style="119" customWidth="1"/>
  </cols>
  <sheetData>
    <row r="1" spans="1:10" ht="37.5">
      <c r="A1" s="118" t="s">
        <v>19</v>
      </c>
      <c r="J1" s="6" t="s">
        <v>47</v>
      </c>
    </row>
    <row r="2" spans="1:10" ht="30.75">
      <c r="A2" s="8" t="s">
        <v>62</v>
      </c>
      <c r="J2" s="121"/>
    </row>
    <row r="3" ht="12.75">
      <c r="A3" s="122"/>
    </row>
    <row r="4" ht="37.5">
      <c r="A4" s="123" t="s">
        <v>60</v>
      </c>
    </row>
    <row r="5" ht="13.5" thickBot="1">
      <c r="A5" s="122"/>
    </row>
    <row r="6" spans="1:10" ht="26.25">
      <c r="A6" s="124"/>
      <c r="B6" s="125" t="s">
        <v>21</v>
      </c>
      <c r="C6" s="236" t="s">
        <v>55</v>
      </c>
      <c r="D6" s="237"/>
      <c r="E6" s="237"/>
      <c r="F6" s="238"/>
      <c r="G6" s="239" t="s">
        <v>54</v>
      </c>
      <c r="H6" s="240"/>
      <c r="I6" s="240"/>
      <c r="J6" s="241"/>
    </row>
    <row r="7" spans="1:10" ht="23.25">
      <c r="A7" s="126" t="s">
        <v>1</v>
      </c>
      <c r="B7" s="127" t="s">
        <v>52</v>
      </c>
      <c r="C7" s="128" t="s">
        <v>2</v>
      </c>
      <c r="D7" s="141" t="s">
        <v>61</v>
      </c>
      <c r="E7" s="129" t="s">
        <v>0</v>
      </c>
      <c r="F7" s="130" t="s">
        <v>14</v>
      </c>
      <c r="G7" s="131" t="s">
        <v>2</v>
      </c>
      <c r="H7" s="141" t="s">
        <v>61</v>
      </c>
      <c r="I7" s="129" t="s">
        <v>0</v>
      </c>
      <c r="J7" s="130" t="s">
        <v>14</v>
      </c>
    </row>
    <row r="8" spans="1:10" ht="29.25" customHeight="1">
      <c r="A8" s="1"/>
      <c r="B8" s="132" t="s">
        <v>48</v>
      </c>
      <c r="C8" s="133" t="s">
        <v>3</v>
      </c>
      <c r="D8" s="173" t="s">
        <v>3</v>
      </c>
      <c r="E8" s="134" t="s">
        <v>3</v>
      </c>
      <c r="F8" s="135"/>
      <c r="G8" s="136" t="s">
        <v>3</v>
      </c>
      <c r="H8" s="173" t="s">
        <v>3</v>
      </c>
      <c r="I8" s="134" t="s">
        <v>3</v>
      </c>
      <c r="J8" s="135"/>
    </row>
    <row r="9" spans="1:11" ht="23.25">
      <c r="A9" s="1"/>
      <c r="B9" s="137" t="s">
        <v>49</v>
      </c>
      <c r="C9" s="138" t="s">
        <v>13</v>
      </c>
      <c r="D9" s="138" t="s">
        <v>13</v>
      </c>
      <c r="E9" s="139" t="s">
        <v>13</v>
      </c>
      <c r="F9" s="140" t="s">
        <v>15</v>
      </c>
      <c r="G9" s="141" t="s">
        <v>50</v>
      </c>
      <c r="H9" s="139" t="s">
        <v>50</v>
      </c>
      <c r="I9" s="139" t="s">
        <v>50</v>
      </c>
      <c r="J9" s="140" t="s">
        <v>14</v>
      </c>
      <c r="K9" s="142"/>
    </row>
    <row r="10" spans="1:12" s="4" customFormat="1" ht="25.5">
      <c r="A10" s="143" t="s">
        <v>37</v>
      </c>
      <c r="B10" s="144">
        <v>35936.5</v>
      </c>
      <c r="C10" s="53">
        <v>38833</v>
      </c>
      <c r="D10" s="53">
        <v>38625</v>
      </c>
      <c r="E10" s="53">
        <v>208</v>
      </c>
      <c r="F10" s="145">
        <v>128.60655</v>
      </c>
      <c r="G10" s="53">
        <f>+H10+I10</f>
        <v>1395522</v>
      </c>
      <c r="H10" s="53">
        <f aca="true" t="shared" si="0" ref="H10:I14">+ROUND($B10*D10/1000,0)</f>
        <v>1388047</v>
      </c>
      <c r="I10" s="53">
        <f t="shared" si="0"/>
        <v>7475</v>
      </c>
      <c r="J10" s="146">
        <f>+ROUND($B10*F10/1000,1)</f>
        <v>4621.7</v>
      </c>
      <c r="K10" s="147"/>
      <c r="L10" s="5"/>
    </row>
    <row r="11" spans="1:12" s="4" customFormat="1" ht="25.5">
      <c r="A11" s="143" t="s">
        <v>16</v>
      </c>
      <c r="B11" s="148">
        <v>81172.25</v>
      </c>
      <c r="C11" s="53">
        <v>49825</v>
      </c>
      <c r="D11" s="53">
        <v>49380</v>
      </c>
      <c r="E11" s="53">
        <v>445</v>
      </c>
      <c r="F11" s="145">
        <v>130.60045</v>
      </c>
      <c r="G11" s="53">
        <f>+H11+I11</f>
        <v>4044408</v>
      </c>
      <c r="H11" s="53">
        <f t="shared" si="0"/>
        <v>4008286</v>
      </c>
      <c r="I11" s="53">
        <f t="shared" si="0"/>
        <v>36122</v>
      </c>
      <c r="J11" s="146">
        <f>+ROUND($B11*F11/1000,1)</f>
        <v>10601.1</v>
      </c>
      <c r="K11" s="147"/>
      <c r="L11" s="5"/>
    </row>
    <row r="12" spans="1:12" s="4" customFormat="1" ht="25.5">
      <c r="A12" s="143" t="s">
        <v>17</v>
      </c>
      <c r="B12" s="148">
        <v>41786</v>
      </c>
      <c r="C12" s="53">
        <v>57718</v>
      </c>
      <c r="D12" s="53">
        <v>57210</v>
      </c>
      <c r="E12" s="53">
        <v>508</v>
      </c>
      <c r="F12" s="145">
        <v>145.5547</v>
      </c>
      <c r="G12" s="53">
        <f>+H12+I12</f>
        <v>2411804</v>
      </c>
      <c r="H12" s="53">
        <f t="shared" si="0"/>
        <v>2390577</v>
      </c>
      <c r="I12" s="53">
        <f t="shared" si="0"/>
        <v>21227</v>
      </c>
      <c r="J12" s="146">
        <f>+ROUND($B12*F12/1000,1)</f>
        <v>6082.1</v>
      </c>
      <c r="K12" s="147"/>
      <c r="L12" s="5"/>
    </row>
    <row r="13" spans="1:12" s="4" customFormat="1" ht="25.5">
      <c r="A13" s="143" t="s">
        <v>18</v>
      </c>
      <c r="B13" s="148">
        <v>2612</v>
      </c>
      <c r="C13" s="53">
        <v>49245</v>
      </c>
      <c r="D13" s="53">
        <v>48911</v>
      </c>
      <c r="E13" s="53">
        <v>334</v>
      </c>
      <c r="F13" s="145">
        <v>128.60655</v>
      </c>
      <c r="G13" s="53">
        <f>+H13+I13</f>
        <v>128628</v>
      </c>
      <c r="H13" s="53">
        <f t="shared" si="0"/>
        <v>127756</v>
      </c>
      <c r="I13" s="53">
        <f t="shared" si="0"/>
        <v>872</v>
      </c>
      <c r="J13" s="146">
        <f>+ROUND($B13*F13/1000,1)</f>
        <v>335.9</v>
      </c>
      <c r="K13" s="147"/>
      <c r="L13" s="5"/>
    </row>
    <row r="14" spans="1:12" s="4" customFormat="1" ht="26.25" thickBot="1">
      <c r="A14" s="62" t="s">
        <v>38</v>
      </c>
      <c r="B14" s="149">
        <v>119</v>
      </c>
      <c r="C14" s="65">
        <v>236720</v>
      </c>
      <c r="D14" s="65">
        <v>235570</v>
      </c>
      <c r="E14" s="65">
        <v>1150</v>
      </c>
      <c r="F14" s="150">
        <v>698.86195</v>
      </c>
      <c r="G14" s="65">
        <f>+H14+I14</f>
        <v>28170</v>
      </c>
      <c r="H14" s="65">
        <f t="shared" si="0"/>
        <v>28033</v>
      </c>
      <c r="I14" s="65">
        <f t="shared" si="0"/>
        <v>137</v>
      </c>
      <c r="J14" s="151">
        <f>+ROUND($B14*F14/1000,1)</f>
        <v>83.2</v>
      </c>
      <c r="K14" s="147"/>
      <c r="L14" s="5"/>
    </row>
    <row r="15" spans="1:12" s="157" customFormat="1" ht="28.5" thickBot="1">
      <c r="A15" s="152" t="s">
        <v>4</v>
      </c>
      <c r="B15" s="153">
        <v>161625.75</v>
      </c>
      <c r="C15" s="76"/>
      <c r="D15" s="76"/>
      <c r="E15" s="76"/>
      <c r="F15" s="154"/>
      <c r="G15" s="76">
        <f>ROUND(SUM(G10:G14),0)</f>
        <v>8008532</v>
      </c>
      <c r="H15" s="76">
        <f>ROUND(SUM(H10:H14),0)</f>
        <v>7942699</v>
      </c>
      <c r="I15" s="76">
        <f>ROUND(SUM(I10:I14),0)</f>
        <v>65833</v>
      </c>
      <c r="J15" s="155">
        <f>ROUND(SUM(J10:J14),1)</f>
        <v>21724</v>
      </c>
      <c r="K15" s="156"/>
      <c r="L15" s="5"/>
    </row>
    <row r="16" spans="1:12" s="4" customFormat="1" ht="25.5">
      <c r="A16" s="158" t="s">
        <v>37</v>
      </c>
      <c r="B16" s="159">
        <v>41267</v>
      </c>
      <c r="C16" s="160">
        <v>38833</v>
      </c>
      <c r="D16" s="160">
        <v>38625</v>
      </c>
      <c r="E16" s="160">
        <v>208</v>
      </c>
      <c r="F16" s="161">
        <v>128.60655</v>
      </c>
      <c r="G16" s="160">
        <f>+H16+I16</f>
        <v>1602522</v>
      </c>
      <c r="H16" s="160">
        <f aca="true" t="shared" si="1" ref="H16:I20">+ROUND($B16*D16/1000,0)</f>
        <v>1593938</v>
      </c>
      <c r="I16" s="160">
        <f t="shared" si="1"/>
        <v>8584</v>
      </c>
      <c r="J16" s="162">
        <f>+ROUND($B16*F16/1000,1)</f>
        <v>5307.2</v>
      </c>
      <c r="K16" s="147"/>
      <c r="L16" s="5"/>
    </row>
    <row r="17" spans="1:12" s="4" customFormat="1" ht="25.5">
      <c r="A17" s="143" t="s">
        <v>16</v>
      </c>
      <c r="B17" s="148">
        <v>100607</v>
      </c>
      <c r="C17" s="53">
        <v>49825</v>
      </c>
      <c r="D17" s="53">
        <v>49380</v>
      </c>
      <c r="E17" s="53">
        <v>445</v>
      </c>
      <c r="F17" s="145">
        <v>130.60045</v>
      </c>
      <c r="G17" s="53">
        <f>+H17+I17</f>
        <v>5012744</v>
      </c>
      <c r="H17" s="53">
        <f t="shared" si="1"/>
        <v>4967974</v>
      </c>
      <c r="I17" s="53">
        <f t="shared" si="1"/>
        <v>44770</v>
      </c>
      <c r="J17" s="146">
        <f>+ROUND($B17*F17/1000,1)</f>
        <v>13139.3</v>
      </c>
      <c r="K17" s="147"/>
      <c r="L17" s="5"/>
    </row>
    <row r="18" spans="1:12" s="4" customFormat="1" ht="25.5">
      <c r="A18" s="143" t="s">
        <v>17</v>
      </c>
      <c r="B18" s="148">
        <v>34035</v>
      </c>
      <c r="C18" s="53">
        <v>57718</v>
      </c>
      <c r="D18" s="53">
        <v>57210</v>
      </c>
      <c r="E18" s="53">
        <v>508</v>
      </c>
      <c r="F18" s="145">
        <v>145.5547</v>
      </c>
      <c r="G18" s="53">
        <f>+H18+I18</f>
        <v>1964432</v>
      </c>
      <c r="H18" s="53">
        <f t="shared" si="1"/>
        <v>1947142</v>
      </c>
      <c r="I18" s="53">
        <f t="shared" si="1"/>
        <v>17290</v>
      </c>
      <c r="J18" s="146">
        <f>+ROUND($B18*F18/1000,1)</f>
        <v>4954</v>
      </c>
      <c r="K18" s="147"/>
      <c r="L18" s="5"/>
    </row>
    <row r="19" spans="1:12" s="4" customFormat="1" ht="25.5">
      <c r="A19" s="143" t="s">
        <v>18</v>
      </c>
      <c r="B19" s="148">
        <v>1244</v>
      </c>
      <c r="C19" s="53">
        <v>49245</v>
      </c>
      <c r="D19" s="53">
        <v>48911</v>
      </c>
      <c r="E19" s="53">
        <v>334</v>
      </c>
      <c r="F19" s="145">
        <v>128.60655</v>
      </c>
      <c r="G19" s="53">
        <f>+H19+I19</f>
        <v>61260</v>
      </c>
      <c r="H19" s="53">
        <f t="shared" si="1"/>
        <v>60845</v>
      </c>
      <c r="I19" s="53">
        <f t="shared" si="1"/>
        <v>415</v>
      </c>
      <c r="J19" s="146">
        <f>+ROUND($B19*F19/1000,1)</f>
        <v>160</v>
      </c>
      <c r="K19" s="147"/>
      <c r="L19" s="5"/>
    </row>
    <row r="20" spans="1:12" s="4" customFormat="1" ht="26.25" thickBot="1">
      <c r="A20" s="62" t="s">
        <v>38</v>
      </c>
      <c r="B20" s="149">
        <v>524</v>
      </c>
      <c r="C20" s="53">
        <v>236720</v>
      </c>
      <c r="D20" s="53">
        <v>235570</v>
      </c>
      <c r="E20" s="53">
        <v>1150</v>
      </c>
      <c r="F20" s="145">
        <v>698.86195</v>
      </c>
      <c r="G20" s="53">
        <f>+H20+I20</f>
        <v>124042</v>
      </c>
      <c r="H20" s="53">
        <f t="shared" si="1"/>
        <v>123439</v>
      </c>
      <c r="I20" s="53">
        <f t="shared" si="1"/>
        <v>603</v>
      </c>
      <c r="J20" s="146">
        <f>+ROUND($B20*F20/1000,1)</f>
        <v>366.2</v>
      </c>
      <c r="K20" s="147"/>
      <c r="L20" s="5"/>
    </row>
    <row r="21" spans="1:12" s="157" customFormat="1" ht="28.5" thickBot="1">
      <c r="A21" s="152" t="s">
        <v>39</v>
      </c>
      <c r="B21" s="153">
        <v>177677</v>
      </c>
      <c r="C21" s="76"/>
      <c r="D21" s="76"/>
      <c r="E21" s="76"/>
      <c r="F21" s="154"/>
      <c r="G21" s="76">
        <f>ROUND(SUM(G16:G20),0)</f>
        <v>8765000</v>
      </c>
      <c r="H21" s="76">
        <f>ROUND(SUM(H16:H20),0)</f>
        <v>8693338</v>
      </c>
      <c r="I21" s="76">
        <f>ROUND(SUM(I16:I20),0)</f>
        <v>71662</v>
      </c>
      <c r="J21" s="155">
        <f>ROUND(SUM(J16:J20),1)</f>
        <v>23926.7</v>
      </c>
      <c r="K21" s="156"/>
      <c r="L21" s="5"/>
    </row>
    <row r="22" spans="1:12" s="4" customFormat="1" ht="25.5">
      <c r="A22" s="143" t="s">
        <v>37</v>
      </c>
      <c r="B22" s="159">
        <v>21629</v>
      </c>
      <c r="C22" s="53">
        <v>38833</v>
      </c>
      <c r="D22" s="53">
        <v>38625</v>
      </c>
      <c r="E22" s="53">
        <v>208</v>
      </c>
      <c r="F22" s="145">
        <v>128.60655</v>
      </c>
      <c r="G22" s="53">
        <f>+H22+I22</f>
        <v>839919</v>
      </c>
      <c r="H22" s="53">
        <f aca="true" t="shared" si="2" ref="H22:I26">+ROUND($B22*D22/1000,0)</f>
        <v>835420</v>
      </c>
      <c r="I22" s="53">
        <f t="shared" si="2"/>
        <v>4499</v>
      </c>
      <c r="J22" s="146">
        <f>+ROUND($B22*F22/1000,1)</f>
        <v>2781.6</v>
      </c>
      <c r="K22" s="147"/>
      <c r="L22" s="5"/>
    </row>
    <row r="23" spans="1:12" s="4" customFormat="1" ht="25.5">
      <c r="A23" s="143" t="s">
        <v>16</v>
      </c>
      <c r="B23" s="148">
        <v>50768.75</v>
      </c>
      <c r="C23" s="53">
        <v>49825</v>
      </c>
      <c r="D23" s="53">
        <v>49380</v>
      </c>
      <c r="E23" s="53">
        <v>445</v>
      </c>
      <c r="F23" s="145">
        <v>130.60045</v>
      </c>
      <c r="G23" s="53">
        <f>+H23+I23</f>
        <v>2529553</v>
      </c>
      <c r="H23" s="53">
        <f t="shared" si="2"/>
        <v>2506961</v>
      </c>
      <c r="I23" s="53">
        <f t="shared" si="2"/>
        <v>22592</v>
      </c>
      <c r="J23" s="146">
        <f>+ROUND($B23*F23/1000,1)</f>
        <v>6630.4</v>
      </c>
      <c r="K23" s="147"/>
      <c r="L23" s="5"/>
    </row>
    <row r="24" spans="1:12" s="4" customFormat="1" ht="25.5">
      <c r="A24" s="143" t="s">
        <v>17</v>
      </c>
      <c r="B24" s="148">
        <v>26071</v>
      </c>
      <c r="C24" s="53">
        <v>57718</v>
      </c>
      <c r="D24" s="53">
        <v>57210</v>
      </c>
      <c r="E24" s="53">
        <v>508</v>
      </c>
      <c r="F24" s="145">
        <v>145.5547</v>
      </c>
      <c r="G24" s="53">
        <f>+H24+I24</f>
        <v>1504766</v>
      </c>
      <c r="H24" s="53">
        <f t="shared" si="2"/>
        <v>1491522</v>
      </c>
      <c r="I24" s="53">
        <f t="shared" si="2"/>
        <v>13244</v>
      </c>
      <c r="J24" s="146">
        <f>+ROUND($B24*F24/1000,1)</f>
        <v>3794.8</v>
      </c>
      <c r="K24" s="147"/>
      <c r="L24" s="5"/>
    </row>
    <row r="25" spans="1:12" s="4" customFormat="1" ht="25.5">
      <c r="A25" s="143" t="s">
        <v>18</v>
      </c>
      <c r="B25" s="148">
        <v>1367</v>
      </c>
      <c r="C25" s="53">
        <v>49245</v>
      </c>
      <c r="D25" s="53">
        <v>48911</v>
      </c>
      <c r="E25" s="53">
        <v>334</v>
      </c>
      <c r="F25" s="145">
        <v>128.60655</v>
      </c>
      <c r="G25" s="53">
        <f>+H25+I25</f>
        <v>67318</v>
      </c>
      <c r="H25" s="53">
        <f t="shared" si="2"/>
        <v>66861</v>
      </c>
      <c r="I25" s="53">
        <f t="shared" si="2"/>
        <v>457</v>
      </c>
      <c r="J25" s="146">
        <f>+ROUND($B25*F25/1000,1)</f>
        <v>175.8</v>
      </c>
      <c r="K25" s="147"/>
      <c r="L25" s="5"/>
    </row>
    <row r="26" spans="1:12" s="4" customFormat="1" ht="26.25" thickBot="1">
      <c r="A26" s="62" t="s">
        <v>38</v>
      </c>
      <c r="B26" s="149">
        <v>298</v>
      </c>
      <c r="C26" s="53">
        <v>236720</v>
      </c>
      <c r="D26" s="53">
        <v>235570</v>
      </c>
      <c r="E26" s="53">
        <v>1150</v>
      </c>
      <c r="F26" s="145">
        <v>698.86195</v>
      </c>
      <c r="G26" s="53">
        <f>+H26+I26</f>
        <v>70543</v>
      </c>
      <c r="H26" s="53">
        <f t="shared" si="2"/>
        <v>70200</v>
      </c>
      <c r="I26" s="53">
        <f t="shared" si="2"/>
        <v>343</v>
      </c>
      <c r="J26" s="146">
        <f>+ROUND($B26*F26/1000,1)</f>
        <v>208.3</v>
      </c>
      <c r="K26" s="147"/>
      <c r="L26" s="5"/>
    </row>
    <row r="27" spans="1:12" s="157" customFormat="1" ht="28.5" thickBot="1">
      <c r="A27" s="152" t="s">
        <v>5</v>
      </c>
      <c r="B27" s="153">
        <v>100133.75</v>
      </c>
      <c r="C27" s="76"/>
      <c r="D27" s="76"/>
      <c r="E27" s="76"/>
      <c r="F27" s="154"/>
      <c r="G27" s="76">
        <f>ROUND(SUM(G22:G26),0)</f>
        <v>5012099</v>
      </c>
      <c r="H27" s="76">
        <f>ROUND(SUM(H22:H26),0)</f>
        <v>4970964</v>
      </c>
      <c r="I27" s="76">
        <f>ROUND(SUM(I22:I26),0)</f>
        <v>41135</v>
      </c>
      <c r="J27" s="155">
        <f>ROUND(SUM(J22:J26),1)</f>
        <v>13590.9</v>
      </c>
      <c r="K27" s="156"/>
      <c r="L27" s="5"/>
    </row>
    <row r="28" spans="1:12" s="4" customFormat="1" ht="25.5">
      <c r="A28" s="143" t="s">
        <v>37</v>
      </c>
      <c r="B28" s="159">
        <v>18291</v>
      </c>
      <c r="C28" s="53">
        <v>38833</v>
      </c>
      <c r="D28" s="53">
        <v>38625</v>
      </c>
      <c r="E28" s="53">
        <v>208</v>
      </c>
      <c r="F28" s="145">
        <v>128.60655</v>
      </c>
      <c r="G28" s="53">
        <f>+H28+I28</f>
        <v>710295</v>
      </c>
      <c r="H28" s="53">
        <f aca="true" t="shared" si="3" ref="H28:I32">+ROUND($B28*D28/1000,0)</f>
        <v>706490</v>
      </c>
      <c r="I28" s="53">
        <f t="shared" si="3"/>
        <v>3805</v>
      </c>
      <c r="J28" s="146">
        <f>+ROUND($B28*F28/1000,1)</f>
        <v>2352.3</v>
      </c>
      <c r="K28" s="147"/>
      <c r="L28" s="5"/>
    </row>
    <row r="29" spans="1:12" s="4" customFormat="1" ht="25.5">
      <c r="A29" s="143" t="s">
        <v>16</v>
      </c>
      <c r="B29" s="148">
        <v>44131.75</v>
      </c>
      <c r="C29" s="53">
        <v>49825</v>
      </c>
      <c r="D29" s="53">
        <v>49380</v>
      </c>
      <c r="E29" s="53">
        <v>445</v>
      </c>
      <c r="F29" s="145">
        <v>130.60045</v>
      </c>
      <c r="G29" s="53">
        <f>+H29+I29</f>
        <v>2198865</v>
      </c>
      <c r="H29" s="53">
        <f t="shared" si="3"/>
        <v>2179226</v>
      </c>
      <c r="I29" s="53">
        <f t="shared" si="3"/>
        <v>19639</v>
      </c>
      <c r="J29" s="146">
        <f>+ROUND($B29*F29/1000,1)</f>
        <v>5763.6</v>
      </c>
      <c r="K29" s="147"/>
      <c r="L29" s="5"/>
    </row>
    <row r="30" spans="1:12" s="4" customFormat="1" ht="25.5">
      <c r="A30" s="143" t="s">
        <v>17</v>
      </c>
      <c r="B30" s="148">
        <v>20526</v>
      </c>
      <c r="C30" s="53">
        <v>57718</v>
      </c>
      <c r="D30" s="53">
        <v>57210</v>
      </c>
      <c r="E30" s="53">
        <v>508</v>
      </c>
      <c r="F30" s="145">
        <v>145.5547</v>
      </c>
      <c r="G30" s="53">
        <f>+H30+I30</f>
        <v>1184719</v>
      </c>
      <c r="H30" s="53">
        <f t="shared" si="3"/>
        <v>1174292</v>
      </c>
      <c r="I30" s="53">
        <f t="shared" si="3"/>
        <v>10427</v>
      </c>
      <c r="J30" s="146">
        <f>+ROUND($B30*F30/1000,1)</f>
        <v>2987.7</v>
      </c>
      <c r="K30" s="147"/>
      <c r="L30" s="5"/>
    </row>
    <row r="31" spans="1:12" s="4" customFormat="1" ht="25.5">
      <c r="A31" s="143" t="s">
        <v>18</v>
      </c>
      <c r="B31" s="148">
        <v>872</v>
      </c>
      <c r="C31" s="53">
        <v>49245</v>
      </c>
      <c r="D31" s="53">
        <v>48911</v>
      </c>
      <c r="E31" s="53">
        <v>334</v>
      </c>
      <c r="F31" s="145">
        <v>128.60655</v>
      </c>
      <c r="G31" s="53">
        <f>+H31+I31</f>
        <v>42941</v>
      </c>
      <c r="H31" s="53">
        <f t="shared" si="3"/>
        <v>42650</v>
      </c>
      <c r="I31" s="53">
        <f t="shared" si="3"/>
        <v>291</v>
      </c>
      <c r="J31" s="146">
        <f>+ROUND($B31*F31/1000,1)</f>
        <v>112.1</v>
      </c>
      <c r="K31" s="147"/>
      <c r="L31" s="5"/>
    </row>
    <row r="32" spans="1:12" s="4" customFormat="1" ht="26.25" thickBot="1">
      <c r="A32" s="62" t="s">
        <v>38</v>
      </c>
      <c r="B32" s="149">
        <v>290</v>
      </c>
      <c r="C32" s="53">
        <v>236720</v>
      </c>
      <c r="D32" s="53">
        <v>235570</v>
      </c>
      <c r="E32" s="53">
        <v>1150</v>
      </c>
      <c r="F32" s="145">
        <v>698.86195</v>
      </c>
      <c r="G32" s="53">
        <f>+H32+I32</f>
        <v>68649</v>
      </c>
      <c r="H32" s="53">
        <f t="shared" si="3"/>
        <v>68315</v>
      </c>
      <c r="I32" s="53">
        <f t="shared" si="3"/>
        <v>334</v>
      </c>
      <c r="J32" s="146">
        <f>+ROUND($B32*F32/1000,1)</f>
        <v>202.7</v>
      </c>
      <c r="K32" s="147"/>
      <c r="L32" s="5"/>
    </row>
    <row r="33" spans="1:12" s="157" customFormat="1" ht="28.5" thickBot="1">
      <c r="A33" s="152" t="s">
        <v>6</v>
      </c>
      <c r="B33" s="153">
        <v>84110.75</v>
      </c>
      <c r="C33" s="76"/>
      <c r="D33" s="76"/>
      <c r="E33" s="76"/>
      <c r="F33" s="154"/>
      <c r="G33" s="76">
        <f>ROUND(SUM(G28:G32),0)</f>
        <v>4205469</v>
      </c>
      <c r="H33" s="76">
        <f>ROUND(SUM(H28:H32),0)</f>
        <v>4170973</v>
      </c>
      <c r="I33" s="76">
        <f>ROUND(SUM(I28:I32),0)</f>
        <v>34496</v>
      </c>
      <c r="J33" s="155">
        <f>ROUND(SUM(J28:J32),1)</f>
        <v>11418.4</v>
      </c>
      <c r="K33" s="156"/>
      <c r="L33" s="5"/>
    </row>
    <row r="34" spans="1:12" s="4" customFormat="1" ht="25.5">
      <c r="A34" s="143" t="s">
        <v>37</v>
      </c>
      <c r="B34" s="159">
        <v>9189.5</v>
      </c>
      <c r="C34" s="53">
        <v>38833</v>
      </c>
      <c r="D34" s="53">
        <v>38625</v>
      </c>
      <c r="E34" s="53">
        <v>208</v>
      </c>
      <c r="F34" s="145">
        <v>128.60655</v>
      </c>
      <c r="G34" s="53">
        <f>+H34+I34</f>
        <v>356855</v>
      </c>
      <c r="H34" s="53">
        <f aca="true" t="shared" si="4" ref="H34:I38">+ROUND($B34*D34/1000,0)</f>
        <v>354944</v>
      </c>
      <c r="I34" s="53">
        <f t="shared" si="4"/>
        <v>1911</v>
      </c>
      <c r="J34" s="146">
        <f>+ROUND($B34*F34/1000,1)</f>
        <v>1181.8</v>
      </c>
      <c r="K34" s="147"/>
      <c r="L34" s="5"/>
    </row>
    <row r="35" spans="1:12" s="4" customFormat="1" ht="25.5">
      <c r="A35" s="143" t="s">
        <v>16</v>
      </c>
      <c r="B35" s="148">
        <v>24472</v>
      </c>
      <c r="C35" s="53">
        <v>49825</v>
      </c>
      <c r="D35" s="53">
        <v>49380</v>
      </c>
      <c r="E35" s="53">
        <v>445</v>
      </c>
      <c r="F35" s="145">
        <v>130.60045</v>
      </c>
      <c r="G35" s="53">
        <f>+H35+I35</f>
        <v>1219317</v>
      </c>
      <c r="H35" s="53">
        <f t="shared" si="4"/>
        <v>1208427</v>
      </c>
      <c r="I35" s="53">
        <f t="shared" si="4"/>
        <v>10890</v>
      </c>
      <c r="J35" s="146">
        <f>+ROUND($B35*F35/1000,1)</f>
        <v>3196.1</v>
      </c>
      <c r="K35" s="147"/>
      <c r="L35" s="5"/>
    </row>
    <row r="36" spans="1:12" s="4" customFormat="1" ht="25.5">
      <c r="A36" s="143" t="s">
        <v>17</v>
      </c>
      <c r="B36" s="148">
        <v>10560</v>
      </c>
      <c r="C36" s="53">
        <v>57718</v>
      </c>
      <c r="D36" s="53">
        <v>57210</v>
      </c>
      <c r="E36" s="53">
        <v>508</v>
      </c>
      <c r="F36" s="145">
        <v>145.5547</v>
      </c>
      <c r="G36" s="53">
        <f>+H36+I36</f>
        <v>609502</v>
      </c>
      <c r="H36" s="53">
        <f t="shared" si="4"/>
        <v>604138</v>
      </c>
      <c r="I36" s="53">
        <f t="shared" si="4"/>
        <v>5364</v>
      </c>
      <c r="J36" s="146">
        <f>+ROUND($B36*F36/1000,1)</f>
        <v>1537.1</v>
      </c>
      <c r="K36" s="147"/>
      <c r="L36" s="5"/>
    </row>
    <row r="37" spans="1:12" s="4" customFormat="1" ht="25.5">
      <c r="A37" s="143" t="s">
        <v>18</v>
      </c>
      <c r="B37" s="148">
        <v>414</v>
      </c>
      <c r="C37" s="53">
        <v>49245</v>
      </c>
      <c r="D37" s="53">
        <v>48911</v>
      </c>
      <c r="E37" s="53">
        <v>334</v>
      </c>
      <c r="F37" s="145">
        <v>128.60655</v>
      </c>
      <c r="G37" s="53">
        <f>+H37+I37</f>
        <v>20387</v>
      </c>
      <c r="H37" s="53">
        <f t="shared" si="4"/>
        <v>20249</v>
      </c>
      <c r="I37" s="53">
        <f t="shared" si="4"/>
        <v>138</v>
      </c>
      <c r="J37" s="146">
        <f>+ROUND($B37*F37/1000,1)</f>
        <v>53.2</v>
      </c>
      <c r="K37" s="147"/>
      <c r="L37" s="5"/>
    </row>
    <row r="38" spans="1:12" s="4" customFormat="1" ht="26.25" thickBot="1">
      <c r="A38" s="62" t="s">
        <v>38</v>
      </c>
      <c r="B38" s="149">
        <v>264</v>
      </c>
      <c r="C38" s="53">
        <v>236720</v>
      </c>
      <c r="D38" s="53">
        <v>235570</v>
      </c>
      <c r="E38" s="53">
        <v>1150</v>
      </c>
      <c r="F38" s="145">
        <v>698.86195</v>
      </c>
      <c r="G38" s="53">
        <f>+H38+I38</f>
        <v>62494</v>
      </c>
      <c r="H38" s="53">
        <f t="shared" si="4"/>
        <v>62190</v>
      </c>
      <c r="I38" s="53">
        <f t="shared" si="4"/>
        <v>304</v>
      </c>
      <c r="J38" s="146">
        <f>+ROUND($B38*F38/1000,1)</f>
        <v>184.5</v>
      </c>
      <c r="K38" s="147"/>
      <c r="L38" s="5"/>
    </row>
    <row r="39" spans="1:12" s="157" customFormat="1" ht="28.5" thickBot="1">
      <c r="A39" s="152" t="s">
        <v>7</v>
      </c>
      <c r="B39" s="153">
        <v>44899.5</v>
      </c>
      <c r="C39" s="76"/>
      <c r="D39" s="76"/>
      <c r="E39" s="76"/>
      <c r="F39" s="154"/>
      <c r="G39" s="76">
        <f>ROUND(SUM(G34:G38),0)</f>
        <v>2268555</v>
      </c>
      <c r="H39" s="76">
        <f>ROUND(SUM(H34:H38),0)</f>
        <v>2249948</v>
      </c>
      <c r="I39" s="76">
        <f>ROUND(SUM(I34:I38),0)</f>
        <v>18607</v>
      </c>
      <c r="J39" s="155">
        <f>ROUND(SUM(J34:J38),1)</f>
        <v>6152.7</v>
      </c>
      <c r="K39" s="156"/>
      <c r="L39" s="5"/>
    </row>
    <row r="40" spans="1:12" s="4" customFormat="1" ht="25.5">
      <c r="A40" s="143" t="s">
        <v>37</v>
      </c>
      <c r="B40" s="159">
        <v>24962.5</v>
      </c>
      <c r="C40" s="53">
        <v>38833</v>
      </c>
      <c r="D40" s="53">
        <v>38625</v>
      </c>
      <c r="E40" s="53">
        <v>208</v>
      </c>
      <c r="F40" s="145">
        <v>128.60655</v>
      </c>
      <c r="G40" s="53">
        <f>+H40+I40</f>
        <v>969369</v>
      </c>
      <c r="H40" s="53">
        <f aca="true" t="shared" si="5" ref="H40:I44">+ROUND($B40*D40/1000,0)</f>
        <v>964177</v>
      </c>
      <c r="I40" s="53">
        <f t="shared" si="5"/>
        <v>5192</v>
      </c>
      <c r="J40" s="146">
        <f>+ROUND($B40*F40/1000,1)</f>
        <v>3210.3</v>
      </c>
      <c r="K40" s="147"/>
      <c r="L40" s="5"/>
    </row>
    <row r="41" spans="1:12" s="4" customFormat="1" ht="25.5">
      <c r="A41" s="143" t="s">
        <v>16</v>
      </c>
      <c r="B41" s="148">
        <v>70773.75</v>
      </c>
      <c r="C41" s="53">
        <v>49825</v>
      </c>
      <c r="D41" s="53">
        <v>49380</v>
      </c>
      <c r="E41" s="53">
        <v>445</v>
      </c>
      <c r="F41" s="145">
        <v>130.60045</v>
      </c>
      <c r="G41" s="53">
        <f>+H41+I41</f>
        <v>3526302</v>
      </c>
      <c r="H41" s="53">
        <f t="shared" si="5"/>
        <v>3494808</v>
      </c>
      <c r="I41" s="53">
        <f t="shared" si="5"/>
        <v>31494</v>
      </c>
      <c r="J41" s="146">
        <f>+ROUND($B41*F41/1000,1)</f>
        <v>9243.1</v>
      </c>
      <c r="K41" s="147"/>
      <c r="L41" s="5"/>
    </row>
    <row r="42" spans="1:12" s="4" customFormat="1" ht="25.5">
      <c r="A42" s="143" t="s">
        <v>17</v>
      </c>
      <c r="B42" s="148">
        <v>31003</v>
      </c>
      <c r="C42" s="53">
        <v>57718</v>
      </c>
      <c r="D42" s="53">
        <v>57210</v>
      </c>
      <c r="E42" s="53">
        <v>508</v>
      </c>
      <c r="F42" s="145">
        <v>145.5547</v>
      </c>
      <c r="G42" s="53">
        <f>+H42+I42</f>
        <v>1789432</v>
      </c>
      <c r="H42" s="53">
        <f t="shared" si="5"/>
        <v>1773682</v>
      </c>
      <c r="I42" s="53">
        <f t="shared" si="5"/>
        <v>15750</v>
      </c>
      <c r="J42" s="146">
        <f>+ROUND($B42*F42/1000,1)</f>
        <v>4512.6</v>
      </c>
      <c r="K42" s="147"/>
      <c r="L42" s="5"/>
    </row>
    <row r="43" spans="1:12" s="4" customFormat="1" ht="25.5">
      <c r="A43" s="143" t="s">
        <v>18</v>
      </c>
      <c r="B43" s="148">
        <v>1364</v>
      </c>
      <c r="C43" s="53">
        <v>49245</v>
      </c>
      <c r="D43" s="53">
        <v>48911</v>
      </c>
      <c r="E43" s="53">
        <v>334</v>
      </c>
      <c r="F43" s="145">
        <v>128.60655</v>
      </c>
      <c r="G43" s="53">
        <f>+H43+I43</f>
        <v>67171</v>
      </c>
      <c r="H43" s="53">
        <f t="shared" si="5"/>
        <v>66715</v>
      </c>
      <c r="I43" s="53">
        <f t="shared" si="5"/>
        <v>456</v>
      </c>
      <c r="J43" s="146">
        <f>+ROUND($B43*F43/1000,1)</f>
        <v>175.4</v>
      </c>
      <c r="K43" s="147"/>
      <c r="L43" s="5"/>
    </row>
    <row r="44" spans="1:12" s="4" customFormat="1" ht="26.25" thickBot="1">
      <c r="A44" s="62" t="s">
        <v>38</v>
      </c>
      <c r="B44" s="149">
        <v>782</v>
      </c>
      <c r="C44" s="53">
        <v>236720</v>
      </c>
      <c r="D44" s="53">
        <v>235570</v>
      </c>
      <c r="E44" s="53">
        <v>1150</v>
      </c>
      <c r="F44" s="145">
        <v>698.86195</v>
      </c>
      <c r="G44" s="53">
        <f>+H44+I44</f>
        <v>185115</v>
      </c>
      <c r="H44" s="53">
        <f t="shared" si="5"/>
        <v>184216</v>
      </c>
      <c r="I44" s="53">
        <f t="shared" si="5"/>
        <v>899</v>
      </c>
      <c r="J44" s="146">
        <f>+ROUND($B44*F44/1000,1)</f>
        <v>546.5</v>
      </c>
      <c r="K44" s="147"/>
      <c r="L44" s="5"/>
    </row>
    <row r="45" spans="1:12" s="157" customFormat="1" ht="28.5" thickBot="1">
      <c r="A45" s="152" t="s">
        <v>8</v>
      </c>
      <c r="B45" s="153">
        <v>128885.25</v>
      </c>
      <c r="C45" s="76"/>
      <c r="D45" s="76"/>
      <c r="E45" s="76"/>
      <c r="F45" s="154"/>
      <c r="G45" s="76">
        <f>ROUND(SUM(G40:G44),0)</f>
        <v>6537389</v>
      </c>
      <c r="H45" s="76">
        <f>ROUND(SUM(H40:H44),0)</f>
        <v>6483598</v>
      </c>
      <c r="I45" s="76">
        <f>ROUND(SUM(I40:I44),0)</f>
        <v>53791</v>
      </c>
      <c r="J45" s="155">
        <f>ROUND(SUM(J40:J44),1)</f>
        <v>17687.9</v>
      </c>
      <c r="K45" s="156"/>
      <c r="L45" s="5"/>
    </row>
    <row r="46" spans="1:12" s="4" customFormat="1" ht="25.5">
      <c r="A46" s="143" t="s">
        <v>37</v>
      </c>
      <c r="B46" s="159">
        <v>14805.5</v>
      </c>
      <c r="C46" s="53">
        <v>38833</v>
      </c>
      <c r="D46" s="53">
        <v>38625</v>
      </c>
      <c r="E46" s="53">
        <v>208</v>
      </c>
      <c r="F46" s="145">
        <v>128.60655</v>
      </c>
      <c r="G46" s="53">
        <f>+H46+I46</f>
        <v>574942</v>
      </c>
      <c r="H46" s="53">
        <f aca="true" t="shared" si="6" ref="H46:I50">+ROUND($B46*D46/1000,0)</f>
        <v>571862</v>
      </c>
      <c r="I46" s="53">
        <f t="shared" si="6"/>
        <v>3080</v>
      </c>
      <c r="J46" s="146">
        <f>+ROUND($B46*F46/1000,1)</f>
        <v>1904.1</v>
      </c>
      <c r="K46" s="147"/>
      <c r="L46" s="5"/>
    </row>
    <row r="47" spans="1:12" s="4" customFormat="1" ht="25.5">
      <c r="A47" s="143" t="s">
        <v>16</v>
      </c>
      <c r="B47" s="148">
        <v>36224.75</v>
      </c>
      <c r="C47" s="53">
        <v>49825</v>
      </c>
      <c r="D47" s="53">
        <v>49380</v>
      </c>
      <c r="E47" s="53">
        <v>445</v>
      </c>
      <c r="F47" s="145">
        <v>130.60045</v>
      </c>
      <c r="G47" s="53">
        <f>+H47+I47</f>
        <v>1804898</v>
      </c>
      <c r="H47" s="53">
        <f t="shared" si="6"/>
        <v>1788778</v>
      </c>
      <c r="I47" s="53">
        <f t="shared" si="6"/>
        <v>16120</v>
      </c>
      <c r="J47" s="146">
        <f>+ROUND($B47*F47/1000,1)</f>
        <v>4731</v>
      </c>
      <c r="K47" s="147"/>
      <c r="L47" s="5"/>
    </row>
    <row r="48" spans="1:12" s="4" customFormat="1" ht="25.5">
      <c r="A48" s="143" t="s">
        <v>17</v>
      </c>
      <c r="B48" s="148">
        <v>14971</v>
      </c>
      <c r="C48" s="53">
        <v>57718</v>
      </c>
      <c r="D48" s="53">
        <v>57210</v>
      </c>
      <c r="E48" s="53">
        <v>508</v>
      </c>
      <c r="F48" s="145">
        <v>145.5547</v>
      </c>
      <c r="G48" s="53">
        <f>+H48+I48</f>
        <v>864096</v>
      </c>
      <c r="H48" s="53">
        <f t="shared" si="6"/>
        <v>856491</v>
      </c>
      <c r="I48" s="53">
        <f t="shared" si="6"/>
        <v>7605</v>
      </c>
      <c r="J48" s="146">
        <f>+ROUND($B48*F48/1000,1)</f>
        <v>2179.1</v>
      </c>
      <c r="K48" s="147"/>
      <c r="L48" s="5"/>
    </row>
    <row r="49" spans="1:12" s="4" customFormat="1" ht="25.5">
      <c r="A49" s="143" t="s">
        <v>18</v>
      </c>
      <c r="B49" s="148">
        <v>492</v>
      </c>
      <c r="C49" s="53">
        <v>49245</v>
      </c>
      <c r="D49" s="53">
        <v>48911</v>
      </c>
      <c r="E49" s="53">
        <v>334</v>
      </c>
      <c r="F49" s="145">
        <v>128.60655</v>
      </c>
      <c r="G49" s="53">
        <f>+H49+I49</f>
        <v>24228</v>
      </c>
      <c r="H49" s="53">
        <f t="shared" si="6"/>
        <v>24064</v>
      </c>
      <c r="I49" s="53">
        <f t="shared" si="6"/>
        <v>164</v>
      </c>
      <c r="J49" s="146">
        <f>+ROUND($B49*F49/1000,1)</f>
        <v>63.3</v>
      </c>
      <c r="K49" s="147"/>
      <c r="L49" s="5"/>
    </row>
    <row r="50" spans="1:12" s="4" customFormat="1" ht="26.25" thickBot="1">
      <c r="A50" s="62" t="s">
        <v>38</v>
      </c>
      <c r="B50" s="149">
        <v>240</v>
      </c>
      <c r="C50" s="53">
        <v>236720</v>
      </c>
      <c r="D50" s="53">
        <v>235570</v>
      </c>
      <c r="E50" s="53">
        <v>1150</v>
      </c>
      <c r="F50" s="145">
        <v>698.86195</v>
      </c>
      <c r="G50" s="53">
        <f>+H50+I50</f>
        <v>56813</v>
      </c>
      <c r="H50" s="53">
        <f t="shared" si="6"/>
        <v>56537</v>
      </c>
      <c r="I50" s="53">
        <f t="shared" si="6"/>
        <v>276</v>
      </c>
      <c r="J50" s="146">
        <f>+ROUND($B50*F50/1000,1)</f>
        <v>167.7</v>
      </c>
      <c r="K50" s="147"/>
      <c r="L50" s="5"/>
    </row>
    <row r="51" spans="1:12" s="157" customFormat="1" ht="28.5" thickBot="1">
      <c r="A51" s="152" t="s">
        <v>9</v>
      </c>
      <c r="B51" s="153">
        <v>66733.25</v>
      </c>
      <c r="C51" s="76"/>
      <c r="D51" s="76"/>
      <c r="E51" s="76"/>
      <c r="F51" s="154"/>
      <c r="G51" s="76">
        <f>ROUND(SUM(G46:G50),0)</f>
        <v>3324977</v>
      </c>
      <c r="H51" s="76">
        <f>ROUND(SUM(H46:H50),0)</f>
        <v>3297732</v>
      </c>
      <c r="I51" s="76">
        <f>ROUND(SUM(I46:I50),0)</f>
        <v>27245</v>
      </c>
      <c r="J51" s="155">
        <f>ROUND(SUM(J46:J50),1)</f>
        <v>9045.2</v>
      </c>
      <c r="K51" s="156"/>
      <c r="L51" s="5"/>
    </row>
    <row r="52" spans="1:12" s="4" customFormat="1" ht="25.5">
      <c r="A52" s="143" t="s">
        <v>37</v>
      </c>
      <c r="B52" s="159">
        <v>18982.5</v>
      </c>
      <c r="C52" s="53">
        <v>38833</v>
      </c>
      <c r="D52" s="53">
        <v>38625</v>
      </c>
      <c r="E52" s="53">
        <v>208</v>
      </c>
      <c r="F52" s="145">
        <v>128.60655</v>
      </c>
      <c r="G52" s="53">
        <f>+H52+I52</f>
        <v>737147</v>
      </c>
      <c r="H52" s="53">
        <f aca="true" t="shared" si="7" ref="H52:I56">+ROUND($B52*D52/1000,0)</f>
        <v>733199</v>
      </c>
      <c r="I52" s="53">
        <f t="shared" si="7"/>
        <v>3948</v>
      </c>
      <c r="J52" s="146">
        <f>+ROUND($B52*F52/1000,1)</f>
        <v>2441.3</v>
      </c>
      <c r="K52" s="147"/>
      <c r="L52" s="5"/>
    </row>
    <row r="53" spans="1:12" s="4" customFormat="1" ht="25.5">
      <c r="A53" s="143" t="s">
        <v>16</v>
      </c>
      <c r="B53" s="148">
        <v>44656.75</v>
      </c>
      <c r="C53" s="53">
        <v>49825</v>
      </c>
      <c r="D53" s="53">
        <v>49380</v>
      </c>
      <c r="E53" s="53">
        <v>445</v>
      </c>
      <c r="F53" s="145">
        <v>130.60045</v>
      </c>
      <c r="G53" s="53">
        <f>+H53+I53</f>
        <v>2225022</v>
      </c>
      <c r="H53" s="53">
        <f t="shared" si="7"/>
        <v>2205150</v>
      </c>
      <c r="I53" s="53">
        <f t="shared" si="7"/>
        <v>19872</v>
      </c>
      <c r="J53" s="146">
        <f>+ROUND($B53*F53/1000,1)</f>
        <v>5832.2</v>
      </c>
      <c r="K53" s="147"/>
      <c r="L53" s="5"/>
    </row>
    <row r="54" spans="1:12" s="4" customFormat="1" ht="25.5">
      <c r="A54" s="143" t="s">
        <v>17</v>
      </c>
      <c r="B54" s="148">
        <v>21851</v>
      </c>
      <c r="C54" s="53">
        <v>57718</v>
      </c>
      <c r="D54" s="53">
        <v>57210</v>
      </c>
      <c r="E54" s="53">
        <v>508</v>
      </c>
      <c r="F54" s="145">
        <v>145.5547</v>
      </c>
      <c r="G54" s="53">
        <f>+H54+I54</f>
        <v>1261196</v>
      </c>
      <c r="H54" s="53">
        <f t="shared" si="7"/>
        <v>1250096</v>
      </c>
      <c r="I54" s="53">
        <f t="shared" si="7"/>
        <v>11100</v>
      </c>
      <c r="J54" s="146">
        <f>+ROUND($B54*F54/1000,1)</f>
        <v>3180.5</v>
      </c>
      <c r="K54" s="147"/>
      <c r="L54" s="5"/>
    </row>
    <row r="55" spans="1:12" s="4" customFormat="1" ht="25.5">
      <c r="A55" s="143" t="s">
        <v>18</v>
      </c>
      <c r="B55" s="148">
        <v>779</v>
      </c>
      <c r="C55" s="53">
        <v>49245</v>
      </c>
      <c r="D55" s="53">
        <v>48911</v>
      </c>
      <c r="E55" s="53">
        <v>334</v>
      </c>
      <c r="F55" s="145">
        <v>128.60655</v>
      </c>
      <c r="G55" s="53">
        <f>+H55+I55</f>
        <v>38362</v>
      </c>
      <c r="H55" s="53">
        <f t="shared" si="7"/>
        <v>38102</v>
      </c>
      <c r="I55" s="53">
        <f t="shared" si="7"/>
        <v>260</v>
      </c>
      <c r="J55" s="146">
        <f>+ROUND($B55*F55/1000,1)</f>
        <v>100.2</v>
      </c>
      <c r="K55" s="147"/>
      <c r="L55" s="5"/>
    </row>
    <row r="56" spans="1:12" s="4" customFormat="1" ht="26.25" thickBot="1">
      <c r="A56" s="62" t="s">
        <v>38</v>
      </c>
      <c r="B56" s="149">
        <v>302</v>
      </c>
      <c r="C56" s="53">
        <v>236720</v>
      </c>
      <c r="D56" s="53">
        <v>235570</v>
      </c>
      <c r="E56" s="53">
        <v>1150</v>
      </c>
      <c r="F56" s="145">
        <v>698.86195</v>
      </c>
      <c r="G56" s="53">
        <f>+H56+I56</f>
        <v>71489</v>
      </c>
      <c r="H56" s="53">
        <f t="shared" si="7"/>
        <v>71142</v>
      </c>
      <c r="I56" s="53">
        <f t="shared" si="7"/>
        <v>347</v>
      </c>
      <c r="J56" s="146">
        <f>+ROUND($B56*F56/1000,1)</f>
        <v>211.1</v>
      </c>
      <c r="K56" s="147"/>
      <c r="L56" s="5"/>
    </row>
    <row r="57" spans="1:12" s="157" customFormat="1" ht="28.5" thickBot="1">
      <c r="A57" s="152" t="s">
        <v>40</v>
      </c>
      <c r="B57" s="153">
        <v>86571.25</v>
      </c>
      <c r="C57" s="76"/>
      <c r="D57" s="76"/>
      <c r="E57" s="76"/>
      <c r="F57" s="154"/>
      <c r="G57" s="76">
        <f>ROUND(SUM(G52:G56),0)</f>
        <v>4333216</v>
      </c>
      <c r="H57" s="76">
        <f>ROUND(SUM(H52:H56),0)</f>
        <v>4297689</v>
      </c>
      <c r="I57" s="76">
        <f>ROUND(SUM(I52:I56),0)</f>
        <v>35527</v>
      </c>
      <c r="J57" s="155">
        <f>ROUND(SUM(J52:J56),1)</f>
        <v>11765.3</v>
      </c>
      <c r="K57" s="156"/>
      <c r="L57" s="5"/>
    </row>
    <row r="58" spans="1:12" s="4" customFormat="1" ht="25.5">
      <c r="A58" s="143" t="s">
        <v>37</v>
      </c>
      <c r="B58" s="159">
        <v>17854</v>
      </c>
      <c r="C58" s="53">
        <v>38833</v>
      </c>
      <c r="D58" s="53">
        <v>38625</v>
      </c>
      <c r="E58" s="53">
        <v>208</v>
      </c>
      <c r="F58" s="145">
        <v>128.60655</v>
      </c>
      <c r="G58" s="53">
        <f>+H58+I58</f>
        <v>693325</v>
      </c>
      <c r="H58" s="53">
        <f aca="true" t="shared" si="8" ref="H58:I62">+ROUND($B58*D58/1000,0)</f>
        <v>689611</v>
      </c>
      <c r="I58" s="53">
        <f t="shared" si="8"/>
        <v>3714</v>
      </c>
      <c r="J58" s="146">
        <f>+ROUND($B58*F58/1000,1)</f>
        <v>2296.1</v>
      </c>
      <c r="K58" s="147"/>
      <c r="L58" s="5"/>
    </row>
    <row r="59" spans="1:12" s="4" customFormat="1" ht="25.5">
      <c r="A59" s="143" t="s">
        <v>16</v>
      </c>
      <c r="B59" s="148">
        <v>42930.25</v>
      </c>
      <c r="C59" s="53">
        <v>49825</v>
      </c>
      <c r="D59" s="53">
        <v>49380</v>
      </c>
      <c r="E59" s="53">
        <v>445</v>
      </c>
      <c r="F59" s="145">
        <v>130.60045</v>
      </c>
      <c r="G59" s="53">
        <f>+H59+I59</f>
        <v>2139000</v>
      </c>
      <c r="H59" s="53">
        <f t="shared" si="8"/>
        <v>2119896</v>
      </c>
      <c r="I59" s="53">
        <f t="shared" si="8"/>
        <v>19104</v>
      </c>
      <c r="J59" s="146">
        <f>+ROUND($B59*F59/1000,1)</f>
        <v>5606.7</v>
      </c>
      <c r="K59" s="147"/>
      <c r="L59" s="5"/>
    </row>
    <row r="60" spans="1:12" s="4" customFormat="1" ht="25.5">
      <c r="A60" s="143" t="s">
        <v>17</v>
      </c>
      <c r="B60" s="148">
        <v>19240</v>
      </c>
      <c r="C60" s="53">
        <v>57718</v>
      </c>
      <c r="D60" s="53">
        <v>57210</v>
      </c>
      <c r="E60" s="53">
        <v>508</v>
      </c>
      <c r="F60" s="145">
        <v>145.5547</v>
      </c>
      <c r="G60" s="53">
        <f>+H60+I60</f>
        <v>1110494</v>
      </c>
      <c r="H60" s="53">
        <f t="shared" si="8"/>
        <v>1100720</v>
      </c>
      <c r="I60" s="53">
        <f t="shared" si="8"/>
        <v>9774</v>
      </c>
      <c r="J60" s="146">
        <f>+ROUND($B60*F60/1000,1)</f>
        <v>2800.5</v>
      </c>
      <c r="K60" s="147"/>
      <c r="L60" s="5"/>
    </row>
    <row r="61" spans="1:12" s="4" customFormat="1" ht="25.5">
      <c r="A61" s="143" t="s">
        <v>18</v>
      </c>
      <c r="B61" s="148">
        <v>1084</v>
      </c>
      <c r="C61" s="53">
        <v>49245</v>
      </c>
      <c r="D61" s="53">
        <v>48911</v>
      </c>
      <c r="E61" s="53">
        <v>334</v>
      </c>
      <c r="F61" s="145">
        <v>128.60655</v>
      </c>
      <c r="G61" s="53">
        <f>+H61+I61</f>
        <v>53382</v>
      </c>
      <c r="H61" s="53">
        <f t="shared" si="8"/>
        <v>53020</v>
      </c>
      <c r="I61" s="53">
        <f t="shared" si="8"/>
        <v>362</v>
      </c>
      <c r="J61" s="146">
        <f>+ROUND($B61*F61/1000,1)</f>
        <v>139.4</v>
      </c>
      <c r="K61" s="147"/>
      <c r="L61" s="5"/>
    </row>
    <row r="62" spans="1:12" s="4" customFormat="1" ht="26.25" thickBot="1">
      <c r="A62" s="62" t="s">
        <v>38</v>
      </c>
      <c r="B62" s="149">
        <v>179</v>
      </c>
      <c r="C62" s="53">
        <v>236720</v>
      </c>
      <c r="D62" s="53">
        <v>235570</v>
      </c>
      <c r="E62" s="53">
        <v>1150</v>
      </c>
      <c r="F62" s="145">
        <v>698.86195</v>
      </c>
      <c r="G62" s="53">
        <f>+H62+I62</f>
        <v>42373</v>
      </c>
      <c r="H62" s="53">
        <f t="shared" si="8"/>
        <v>42167</v>
      </c>
      <c r="I62" s="53">
        <f t="shared" si="8"/>
        <v>206</v>
      </c>
      <c r="J62" s="146">
        <f>+ROUND($B62*F62/1000,1)</f>
        <v>125.1</v>
      </c>
      <c r="K62" s="147"/>
      <c r="L62" s="5"/>
    </row>
    <row r="63" spans="1:12" s="157" customFormat="1" ht="28.5" thickBot="1">
      <c r="A63" s="152" t="s">
        <v>10</v>
      </c>
      <c r="B63" s="153">
        <v>81287.25</v>
      </c>
      <c r="C63" s="76"/>
      <c r="D63" s="76"/>
      <c r="E63" s="76"/>
      <c r="F63" s="154"/>
      <c r="G63" s="76">
        <f>ROUND(SUM(G58:G62),0)</f>
        <v>4038574</v>
      </c>
      <c r="H63" s="76">
        <f>ROUND(SUM(H58:H62),0)</f>
        <v>4005414</v>
      </c>
      <c r="I63" s="76">
        <f>ROUND(SUM(I58:I62),0)</f>
        <v>33160</v>
      </c>
      <c r="J63" s="155">
        <f>ROUND(SUM(J58:J62),1)</f>
        <v>10967.8</v>
      </c>
      <c r="K63" s="156"/>
      <c r="L63" s="5"/>
    </row>
    <row r="64" spans="1:12" s="4" customFormat="1" ht="25.5">
      <c r="A64" s="143" t="s">
        <v>37</v>
      </c>
      <c r="B64" s="159">
        <v>16899</v>
      </c>
      <c r="C64" s="53">
        <v>38833</v>
      </c>
      <c r="D64" s="53">
        <v>38625</v>
      </c>
      <c r="E64" s="53">
        <v>208</v>
      </c>
      <c r="F64" s="145">
        <v>128.60655</v>
      </c>
      <c r="G64" s="53">
        <f>+H64+I64</f>
        <v>656239</v>
      </c>
      <c r="H64" s="53">
        <f aca="true" t="shared" si="9" ref="H64:I68">+ROUND($B64*D64/1000,0)</f>
        <v>652724</v>
      </c>
      <c r="I64" s="53">
        <f t="shared" si="9"/>
        <v>3515</v>
      </c>
      <c r="J64" s="146">
        <f>+ROUND($B64*F64/1000,1)</f>
        <v>2173.3</v>
      </c>
      <c r="K64" s="147"/>
      <c r="L64" s="5"/>
    </row>
    <row r="65" spans="1:12" s="4" customFormat="1" ht="25.5">
      <c r="A65" s="143" t="s">
        <v>16</v>
      </c>
      <c r="B65" s="148">
        <v>42504.75</v>
      </c>
      <c r="C65" s="53">
        <v>49825</v>
      </c>
      <c r="D65" s="53">
        <v>49380</v>
      </c>
      <c r="E65" s="53">
        <v>445</v>
      </c>
      <c r="F65" s="145">
        <v>130.60045</v>
      </c>
      <c r="G65" s="53">
        <f>+H65+I65</f>
        <v>2117800</v>
      </c>
      <c r="H65" s="53">
        <f t="shared" si="9"/>
        <v>2098885</v>
      </c>
      <c r="I65" s="53">
        <f t="shared" si="9"/>
        <v>18915</v>
      </c>
      <c r="J65" s="146">
        <f>+ROUND($B65*F65/1000,1)</f>
        <v>5551.1</v>
      </c>
      <c r="K65" s="147"/>
      <c r="L65" s="5"/>
    </row>
    <row r="66" spans="1:12" s="4" customFormat="1" ht="25.5">
      <c r="A66" s="143" t="s">
        <v>17</v>
      </c>
      <c r="B66" s="148">
        <v>19177</v>
      </c>
      <c r="C66" s="53">
        <v>57718</v>
      </c>
      <c r="D66" s="53">
        <v>57210</v>
      </c>
      <c r="E66" s="53">
        <v>508</v>
      </c>
      <c r="F66" s="145">
        <v>145.5547</v>
      </c>
      <c r="G66" s="53">
        <f>+H66+I66</f>
        <v>1106858</v>
      </c>
      <c r="H66" s="53">
        <f t="shared" si="9"/>
        <v>1097116</v>
      </c>
      <c r="I66" s="53">
        <f t="shared" si="9"/>
        <v>9742</v>
      </c>
      <c r="J66" s="146">
        <f>+ROUND($B66*F66/1000,1)</f>
        <v>2791.3</v>
      </c>
      <c r="K66" s="147"/>
      <c r="L66" s="5"/>
    </row>
    <row r="67" spans="1:12" s="4" customFormat="1" ht="25.5">
      <c r="A67" s="143" t="s">
        <v>18</v>
      </c>
      <c r="B67" s="148">
        <v>674</v>
      </c>
      <c r="C67" s="53">
        <v>49245</v>
      </c>
      <c r="D67" s="53">
        <v>48911</v>
      </c>
      <c r="E67" s="53">
        <v>334</v>
      </c>
      <c r="F67" s="145">
        <v>128.60655</v>
      </c>
      <c r="G67" s="53">
        <f>+H67+I67</f>
        <v>33191</v>
      </c>
      <c r="H67" s="53">
        <f t="shared" si="9"/>
        <v>32966</v>
      </c>
      <c r="I67" s="53">
        <f t="shared" si="9"/>
        <v>225</v>
      </c>
      <c r="J67" s="146">
        <f>+ROUND($B67*F67/1000,1)</f>
        <v>86.7</v>
      </c>
      <c r="K67" s="147"/>
      <c r="L67" s="5"/>
    </row>
    <row r="68" spans="1:12" s="4" customFormat="1" ht="26.25" thickBot="1">
      <c r="A68" s="62" t="s">
        <v>38</v>
      </c>
      <c r="B68" s="149">
        <v>239</v>
      </c>
      <c r="C68" s="53">
        <v>236720</v>
      </c>
      <c r="D68" s="53">
        <v>235570</v>
      </c>
      <c r="E68" s="53">
        <v>1150</v>
      </c>
      <c r="F68" s="145">
        <v>698.86195</v>
      </c>
      <c r="G68" s="53">
        <f>+H68+I68</f>
        <v>56576</v>
      </c>
      <c r="H68" s="53">
        <f t="shared" si="9"/>
        <v>56301</v>
      </c>
      <c r="I68" s="53">
        <f t="shared" si="9"/>
        <v>275</v>
      </c>
      <c r="J68" s="146">
        <f>+ROUND($B68*F68/1000,1)</f>
        <v>167</v>
      </c>
      <c r="K68" s="147"/>
      <c r="L68" s="5"/>
    </row>
    <row r="69" spans="1:12" s="157" customFormat="1" ht="28.5" thickBot="1">
      <c r="A69" s="152" t="s">
        <v>41</v>
      </c>
      <c r="B69" s="153">
        <v>79493.75</v>
      </c>
      <c r="C69" s="76"/>
      <c r="D69" s="76"/>
      <c r="E69" s="76"/>
      <c r="F69" s="154"/>
      <c r="G69" s="76">
        <f>ROUND(SUM(G64:G68),0)</f>
        <v>3970664</v>
      </c>
      <c r="H69" s="76">
        <f>ROUND(SUM(H64:H68),0)</f>
        <v>3937992</v>
      </c>
      <c r="I69" s="76">
        <f>ROUND(SUM(I64:I68),0)</f>
        <v>32672</v>
      </c>
      <c r="J69" s="155">
        <f>ROUND(SUM(J64:J68),1)</f>
        <v>10769.4</v>
      </c>
      <c r="K69" s="156"/>
      <c r="L69" s="5"/>
    </row>
    <row r="70" spans="1:12" s="4" customFormat="1" ht="25.5">
      <c r="A70" s="143" t="s">
        <v>37</v>
      </c>
      <c r="B70" s="159">
        <v>37302.5</v>
      </c>
      <c r="C70" s="53">
        <v>38833</v>
      </c>
      <c r="D70" s="53">
        <v>38625</v>
      </c>
      <c r="E70" s="53">
        <v>208</v>
      </c>
      <c r="F70" s="145">
        <v>128.60655</v>
      </c>
      <c r="G70" s="53">
        <f>+H70+I70</f>
        <v>1448568</v>
      </c>
      <c r="H70" s="53">
        <f aca="true" t="shared" si="10" ref="H70:I74">+ROUND($B70*D70/1000,0)</f>
        <v>1440809</v>
      </c>
      <c r="I70" s="53">
        <f t="shared" si="10"/>
        <v>7759</v>
      </c>
      <c r="J70" s="146">
        <f>+ROUND($B70*F70/1000,1)</f>
        <v>4797.3</v>
      </c>
      <c r="K70" s="147"/>
      <c r="L70" s="5"/>
    </row>
    <row r="71" spans="1:12" s="4" customFormat="1" ht="25.5">
      <c r="A71" s="143" t="s">
        <v>16</v>
      </c>
      <c r="B71" s="148">
        <v>88867</v>
      </c>
      <c r="C71" s="53">
        <v>49825</v>
      </c>
      <c r="D71" s="53">
        <v>49380</v>
      </c>
      <c r="E71" s="53">
        <v>445</v>
      </c>
      <c r="F71" s="145">
        <v>130.60045</v>
      </c>
      <c r="G71" s="53">
        <f>+H71+I71</f>
        <v>4427798</v>
      </c>
      <c r="H71" s="53">
        <f t="shared" si="10"/>
        <v>4388252</v>
      </c>
      <c r="I71" s="53">
        <f t="shared" si="10"/>
        <v>39546</v>
      </c>
      <c r="J71" s="146">
        <f>+ROUND($B71*F71/1000,1)</f>
        <v>11606.1</v>
      </c>
      <c r="K71" s="147"/>
      <c r="L71" s="5"/>
    </row>
    <row r="72" spans="1:12" s="4" customFormat="1" ht="25.5">
      <c r="A72" s="143" t="s">
        <v>17</v>
      </c>
      <c r="B72" s="148">
        <v>42354</v>
      </c>
      <c r="C72" s="53">
        <v>57718</v>
      </c>
      <c r="D72" s="53">
        <v>57210</v>
      </c>
      <c r="E72" s="53">
        <v>508</v>
      </c>
      <c r="F72" s="145">
        <v>145.5547</v>
      </c>
      <c r="G72" s="53">
        <f>+H72+I72</f>
        <v>2444588</v>
      </c>
      <c r="H72" s="53">
        <f t="shared" si="10"/>
        <v>2423072</v>
      </c>
      <c r="I72" s="53">
        <f t="shared" si="10"/>
        <v>21516</v>
      </c>
      <c r="J72" s="146">
        <f>+ROUND($B72*F72/1000,1)</f>
        <v>6164.8</v>
      </c>
      <c r="K72" s="147"/>
      <c r="L72" s="5"/>
    </row>
    <row r="73" spans="1:12" s="4" customFormat="1" ht="25.5">
      <c r="A73" s="143" t="s">
        <v>18</v>
      </c>
      <c r="B73" s="148">
        <v>2056</v>
      </c>
      <c r="C73" s="53">
        <v>49245</v>
      </c>
      <c r="D73" s="53">
        <v>48911</v>
      </c>
      <c r="E73" s="53">
        <v>334</v>
      </c>
      <c r="F73" s="145">
        <v>128.60655</v>
      </c>
      <c r="G73" s="53">
        <f>+H73+I73</f>
        <v>101248</v>
      </c>
      <c r="H73" s="53">
        <f t="shared" si="10"/>
        <v>100561</v>
      </c>
      <c r="I73" s="53">
        <f t="shared" si="10"/>
        <v>687</v>
      </c>
      <c r="J73" s="146">
        <f>+ROUND($B73*F73/1000,1)</f>
        <v>264.4</v>
      </c>
      <c r="K73" s="147"/>
      <c r="L73" s="5"/>
    </row>
    <row r="74" spans="1:12" s="4" customFormat="1" ht="26.25" thickBot="1">
      <c r="A74" s="62" t="s">
        <v>38</v>
      </c>
      <c r="B74" s="149">
        <v>389</v>
      </c>
      <c r="C74" s="53">
        <v>236720</v>
      </c>
      <c r="D74" s="53">
        <v>235570</v>
      </c>
      <c r="E74" s="53">
        <v>1150</v>
      </c>
      <c r="F74" s="145">
        <v>698.86195</v>
      </c>
      <c r="G74" s="53">
        <f>+H74+I74</f>
        <v>92084</v>
      </c>
      <c r="H74" s="53">
        <f t="shared" si="10"/>
        <v>91637</v>
      </c>
      <c r="I74" s="53">
        <f t="shared" si="10"/>
        <v>447</v>
      </c>
      <c r="J74" s="146">
        <f>+ROUND($B74*F74/1000,1)</f>
        <v>271.9</v>
      </c>
      <c r="K74" s="147"/>
      <c r="L74" s="5"/>
    </row>
    <row r="75" spans="1:12" s="157" customFormat="1" ht="28.5" thickBot="1">
      <c r="A75" s="152" t="s">
        <v>42</v>
      </c>
      <c r="B75" s="153">
        <v>170968.5</v>
      </c>
      <c r="C75" s="76"/>
      <c r="D75" s="76"/>
      <c r="E75" s="76"/>
      <c r="F75" s="154"/>
      <c r="G75" s="76">
        <f>ROUND(SUM(G70:G74),0)</f>
        <v>8514286</v>
      </c>
      <c r="H75" s="76">
        <f>ROUND(SUM(H70:H74),0)</f>
        <v>8444331</v>
      </c>
      <c r="I75" s="76">
        <f>ROUND(SUM(I70:I74),0)</f>
        <v>69955</v>
      </c>
      <c r="J75" s="155">
        <f>ROUND(SUM(J70:J74),1)</f>
        <v>23104.5</v>
      </c>
      <c r="K75" s="156"/>
      <c r="L75" s="5"/>
    </row>
    <row r="76" spans="1:12" s="4" customFormat="1" ht="25.5">
      <c r="A76" s="143" t="s">
        <v>37</v>
      </c>
      <c r="B76" s="159">
        <v>21396</v>
      </c>
      <c r="C76" s="53">
        <v>38833</v>
      </c>
      <c r="D76" s="53">
        <v>38625</v>
      </c>
      <c r="E76" s="53">
        <v>208</v>
      </c>
      <c r="F76" s="145">
        <v>128.60655</v>
      </c>
      <c r="G76" s="53">
        <f>+H76+I76</f>
        <v>830871</v>
      </c>
      <c r="H76" s="53">
        <f>+ROUND($B76*D76/1000,0)</f>
        <v>826421</v>
      </c>
      <c r="I76" s="53">
        <f>+ROUND($B76*E76/1000,0)</f>
        <v>4450</v>
      </c>
      <c r="J76" s="146">
        <f>+ROUND($B76*F76/1000,1)</f>
        <v>2751.7</v>
      </c>
      <c r="K76" s="147"/>
      <c r="L76" s="5"/>
    </row>
    <row r="77" spans="1:12" s="4" customFormat="1" ht="25.5">
      <c r="A77" s="143" t="s">
        <v>16</v>
      </c>
      <c r="B77" s="148">
        <v>50880</v>
      </c>
      <c r="C77" s="53">
        <v>49825</v>
      </c>
      <c r="D77" s="53">
        <v>49380</v>
      </c>
      <c r="E77" s="53">
        <v>445</v>
      </c>
      <c r="F77" s="145">
        <v>130.60045</v>
      </c>
      <c r="G77" s="53">
        <f>+H77+I77</f>
        <v>2535096</v>
      </c>
      <c r="H77" s="53">
        <f aca="true" t="shared" si="11" ref="H77:I80">+ROUND($B77*D77/1000,0)</f>
        <v>2512454</v>
      </c>
      <c r="I77" s="53">
        <f t="shared" si="11"/>
        <v>22642</v>
      </c>
      <c r="J77" s="146">
        <f>+ROUND($B77*F77/1000,1)</f>
        <v>6645</v>
      </c>
      <c r="K77" s="147"/>
      <c r="L77" s="5"/>
    </row>
    <row r="78" spans="1:12" s="4" customFormat="1" ht="25.5">
      <c r="A78" s="143" t="s">
        <v>17</v>
      </c>
      <c r="B78" s="148">
        <v>24744</v>
      </c>
      <c r="C78" s="53">
        <v>57718</v>
      </c>
      <c r="D78" s="53">
        <v>57210</v>
      </c>
      <c r="E78" s="53">
        <v>508</v>
      </c>
      <c r="F78" s="145">
        <v>145.5547</v>
      </c>
      <c r="G78" s="53">
        <f>+H78+I78</f>
        <v>1428174</v>
      </c>
      <c r="H78" s="53">
        <f t="shared" si="11"/>
        <v>1415604</v>
      </c>
      <c r="I78" s="53">
        <f t="shared" si="11"/>
        <v>12570</v>
      </c>
      <c r="J78" s="146">
        <f>+ROUND($B78*F78/1000,1)</f>
        <v>3601.6</v>
      </c>
      <c r="K78" s="147"/>
      <c r="L78" s="5"/>
    </row>
    <row r="79" spans="1:12" s="4" customFormat="1" ht="25.5">
      <c r="A79" s="143" t="s">
        <v>18</v>
      </c>
      <c r="B79" s="148">
        <v>625</v>
      </c>
      <c r="C79" s="53">
        <v>49245</v>
      </c>
      <c r="D79" s="53">
        <v>48911</v>
      </c>
      <c r="E79" s="53">
        <v>334</v>
      </c>
      <c r="F79" s="145">
        <v>128.60655</v>
      </c>
      <c r="G79" s="53">
        <f>+H79+I79</f>
        <v>30778</v>
      </c>
      <c r="H79" s="53">
        <f t="shared" si="11"/>
        <v>30569</v>
      </c>
      <c r="I79" s="53">
        <f t="shared" si="11"/>
        <v>209</v>
      </c>
      <c r="J79" s="146">
        <f>+ROUND($B79*F79/1000,1)</f>
        <v>80.4</v>
      </c>
      <c r="K79" s="147"/>
      <c r="L79" s="5"/>
    </row>
    <row r="80" spans="1:12" s="4" customFormat="1" ht="26.25" thickBot="1">
      <c r="A80" s="62" t="s">
        <v>38</v>
      </c>
      <c r="B80" s="149">
        <v>368</v>
      </c>
      <c r="C80" s="53">
        <v>236720</v>
      </c>
      <c r="D80" s="53">
        <v>235570</v>
      </c>
      <c r="E80" s="53">
        <v>1150</v>
      </c>
      <c r="F80" s="145">
        <v>698.86195</v>
      </c>
      <c r="G80" s="53">
        <f>+H80+I80</f>
        <v>87113</v>
      </c>
      <c r="H80" s="53">
        <f>+ROUND($B80*D80/1000,0)</f>
        <v>86690</v>
      </c>
      <c r="I80" s="53">
        <f t="shared" si="11"/>
        <v>423</v>
      </c>
      <c r="J80" s="146">
        <f>+ROUND($B80*F80/1000,1)</f>
        <v>257.2</v>
      </c>
      <c r="K80" s="147"/>
      <c r="L80" s="5"/>
    </row>
    <row r="81" spans="1:12" s="157" customFormat="1" ht="28.5" thickBot="1">
      <c r="A81" s="152" t="s">
        <v>11</v>
      </c>
      <c r="B81" s="153">
        <v>98013</v>
      </c>
      <c r="C81" s="76"/>
      <c r="D81" s="76"/>
      <c r="E81" s="76"/>
      <c r="F81" s="154"/>
      <c r="G81" s="76">
        <f>ROUND(SUM(G76:G80),0)</f>
        <v>4912032</v>
      </c>
      <c r="H81" s="76">
        <f>ROUND(SUM(H76:H80),0)</f>
        <v>4871738</v>
      </c>
      <c r="I81" s="76">
        <f>ROUND(SUM(I76:I80),0)</f>
        <v>40294</v>
      </c>
      <c r="J81" s="155">
        <f>ROUND(SUM(J76:J80),1)</f>
        <v>13335.9</v>
      </c>
      <c r="K81" s="156"/>
      <c r="L81" s="5"/>
    </row>
    <row r="82" spans="1:12" s="4" customFormat="1" ht="25.5">
      <c r="A82" s="143" t="s">
        <v>37</v>
      </c>
      <c r="B82" s="159">
        <v>19337</v>
      </c>
      <c r="C82" s="53">
        <v>38833</v>
      </c>
      <c r="D82" s="53">
        <v>38625</v>
      </c>
      <c r="E82" s="53">
        <v>208</v>
      </c>
      <c r="F82" s="145">
        <v>128.60655</v>
      </c>
      <c r="G82" s="53">
        <f>+H82+I82</f>
        <v>750914</v>
      </c>
      <c r="H82" s="53">
        <f aca="true" t="shared" si="12" ref="H82:I86">+ROUND($B82*D82/1000,0)</f>
        <v>746892</v>
      </c>
      <c r="I82" s="53">
        <f t="shared" si="12"/>
        <v>4022</v>
      </c>
      <c r="J82" s="146">
        <f>+ROUND($B82*F82/1000,1)</f>
        <v>2486.9</v>
      </c>
      <c r="K82" s="147"/>
      <c r="L82" s="5"/>
    </row>
    <row r="83" spans="1:12" s="4" customFormat="1" ht="25.5">
      <c r="A83" s="143" t="s">
        <v>16</v>
      </c>
      <c r="B83" s="148">
        <v>46541</v>
      </c>
      <c r="C83" s="53">
        <v>49825</v>
      </c>
      <c r="D83" s="53">
        <v>49380</v>
      </c>
      <c r="E83" s="53">
        <v>445</v>
      </c>
      <c r="F83" s="145">
        <v>130.60045</v>
      </c>
      <c r="G83" s="53">
        <f>+H83+I83</f>
        <v>2318906</v>
      </c>
      <c r="H83" s="53">
        <f t="shared" si="12"/>
        <v>2298195</v>
      </c>
      <c r="I83" s="53">
        <f t="shared" si="12"/>
        <v>20711</v>
      </c>
      <c r="J83" s="146">
        <f>+ROUND($B83*F83/1000,1)</f>
        <v>6078.3</v>
      </c>
      <c r="K83" s="147"/>
      <c r="L83" s="5"/>
    </row>
    <row r="84" spans="1:12" s="4" customFormat="1" ht="25.5">
      <c r="A84" s="143" t="s">
        <v>17</v>
      </c>
      <c r="B84" s="148">
        <v>22959</v>
      </c>
      <c r="C84" s="53">
        <v>57718</v>
      </c>
      <c r="D84" s="53">
        <v>57210</v>
      </c>
      <c r="E84" s="53">
        <v>508</v>
      </c>
      <c r="F84" s="145">
        <v>145.5547</v>
      </c>
      <c r="G84" s="53">
        <f>+H84+I84</f>
        <v>1325147</v>
      </c>
      <c r="H84" s="53">
        <f t="shared" si="12"/>
        <v>1313484</v>
      </c>
      <c r="I84" s="53">
        <f t="shared" si="12"/>
        <v>11663</v>
      </c>
      <c r="J84" s="146">
        <f>+ROUND($B84*F84/1000,1)</f>
        <v>3341.8</v>
      </c>
      <c r="K84" s="147"/>
      <c r="L84" s="5"/>
    </row>
    <row r="85" spans="1:12" s="4" customFormat="1" ht="25.5">
      <c r="A85" s="143" t="s">
        <v>18</v>
      </c>
      <c r="B85" s="148">
        <v>835</v>
      </c>
      <c r="C85" s="53">
        <v>49245</v>
      </c>
      <c r="D85" s="53">
        <v>48911</v>
      </c>
      <c r="E85" s="53">
        <v>334</v>
      </c>
      <c r="F85" s="145">
        <v>128.60655</v>
      </c>
      <c r="G85" s="53">
        <f>+H85+I85</f>
        <v>41120</v>
      </c>
      <c r="H85" s="53">
        <f t="shared" si="12"/>
        <v>40841</v>
      </c>
      <c r="I85" s="53">
        <f t="shared" si="12"/>
        <v>279</v>
      </c>
      <c r="J85" s="146">
        <f>+ROUND($B85*F85/1000,1)</f>
        <v>107.4</v>
      </c>
      <c r="K85" s="147"/>
      <c r="L85" s="5"/>
    </row>
    <row r="86" spans="1:12" s="4" customFormat="1" ht="26.25" thickBot="1">
      <c r="A86" s="62" t="s">
        <v>38</v>
      </c>
      <c r="B86" s="149">
        <v>294</v>
      </c>
      <c r="C86" s="53">
        <v>236720</v>
      </c>
      <c r="D86" s="53">
        <v>235570</v>
      </c>
      <c r="E86" s="53">
        <v>1150</v>
      </c>
      <c r="F86" s="145">
        <v>698.86195</v>
      </c>
      <c r="G86" s="53">
        <f>+H86+I86</f>
        <v>69596</v>
      </c>
      <c r="H86" s="53">
        <f t="shared" si="12"/>
        <v>69258</v>
      </c>
      <c r="I86" s="53">
        <f t="shared" si="12"/>
        <v>338</v>
      </c>
      <c r="J86" s="146">
        <f>+ROUND($B86*F86/1000,1)</f>
        <v>205.5</v>
      </c>
      <c r="K86" s="147"/>
      <c r="L86" s="5"/>
    </row>
    <row r="87" spans="1:12" s="157" customFormat="1" ht="28.5" thickBot="1">
      <c r="A87" s="152" t="s">
        <v>51</v>
      </c>
      <c r="B87" s="153">
        <v>89966</v>
      </c>
      <c r="C87" s="76"/>
      <c r="D87" s="76"/>
      <c r="E87" s="76"/>
      <c r="F87" s="154"/>
      <c r="G87" s="76">
        <f>ROUND(SUM(G82:G86),0)</f>
        <v>4505683</v>
      </c>
      <c r="H87" s="76">
        <f>ROUND(SUM(H82:H86),0)</f>
        <v>4468670</v>
      </c>
      <c r="I87" s="76">
        <f>ROUND(SUM(I82:I86),0)</f>
        <v>37013</v>
      </c>
      <c r="J87" s="155">
        <f>ROUND(SUM(J82:J86),1)</f>
        <v>12219.9</v>
      </c>
      <c r="K87" s="156"/>
      <c r="L87" s="5"/>
    </row>
    <row r="88" spans="1:12" s="4" customFormat="1" ht="25.5">
      <c r="A88" s="143" t="s">
        <v>37</v>
      </c>
      <c r="B88" s="159">
        <v>38139</v>
      </c>
      <c r="C88" s="53">
        <v>38833</v>
      </c>
      <c r="D88" s="53">
        <v>38625</v>
      </c>
      <c r="E88" s="53">
        <v>208</v>
      </c>
      <c r="F88" s="145">
        <v>128.60655</v>
      </c>
      <c r="G88" s="53">
        <f>+H88+I88</f>
        <v>1481052</v>
      </c>
      <c r="H88" s="53">
        <f aca="true" t="shared" si="13" ref="H88:I92">+ROUND($B88*D88/1000,0)</f>
        <v>1473119</v>
      </c>
      <c r="I88" s="53">
        <f t="shared" si="13"/>
        <v>7933</v>
      </c>
      <c r="J88" s="146">
        <f>+ROUND($B88*F88/1000,1)</f>
        <v>4904.9</v>
      </c>
      <c r="K88" s="147"/>
      <c r="L88" s="5"/>
    </row>
    <row r="89" spans="1:12" s="4" customFormat="1" ht="25.5">
      <c r="A89" s="143" t="s">
        <v>16</v>
      </c>
      <c r="B89" s="148">
        <v>99452</v>
      </c>
      <c r="C89" s="53">
        <v>49825</v>
      </c>
      <c r="D89" s="53">
        <v>49380</v>
      </c>
      <c r="E89" s="53">
        <v>445</v>
      </c>
      <c r="F89" s="145">
        <v>130.60045</v>
      </c>
      <c r="G89" s="53">
        <f>+H89+I89</f>
        <v>4955196</v>
      </c>
      <c r="H89" s="53">
        <f t="shared" si="13"/>
        <v>4910940</v>
      </c>
      <c r="I89" s="53">
        <f t="shared" si="13"/>
        <v>44256</v>
      </c>
      <c r="J89" s="146">
        <f>+ROUND($B89*F89/1000,1)</f>
        <v>12988.5</v>
      </c>
      <c r="K89" s="147"/>
      <c r="L89" s="5"/>
    </row>
    <row r="90" spans="1:12" s="4" customFormat="1" ht="25.5">
      <c r="A90" s="143" t="s">
        <v>17</v>
      </c>
      <c r="B90" s="148">
        <v>44920</v>
      </c>
      <c r="C90" s="53">
        <v>57718</v>
      </c>
      <c r="D90" s="53">
        <v>57210</v>
      </c>
      <c r="E90" s="53">
        <v>508</v>
      </c>
      <c r="F90" s="145">
        <v>145.5547</v>
      </c>
      <c r="G90" s="53">
        <f>+H90+I90</f>
        <v>2592692</v>
      </c>
      <c r="H90" s="53">
        <f t="shared" si="13"/>
        <v>2569873</v>
      </c>
      <c r="I90" s="53">
        <f t="shared" si="13"/>
        <v>22819</v>
      </c>
      <c r="J90" s="146">
        <f>+ROUND($B90*F90/1000,1)</f>
        <v>6538.3</v>
      </c>
      <c r="K90" s="147"/>
      <c r="L90" s="5"/>
    </row>
    <row r="91" spans="1:12" s="4" customFormat="1" ht="25.5">
      <c r="A91" s="143" t="s">
        <v>18</v>
      </c>
      <c r="B91" s="148">
        <v>929</v>
      </c>
      <c r="C91" s="53">
        <v>49245</v>
      </c>
      <c r="D91" s="53">
        <v>48911</v>
      </c>
      <c r="E91" s="53">
        <v>334</v>
      </c>
      <c r="F91" s="145">
        <v>128.60655</v>
      </c>
      <c r="G91" s="53">
        <f>+H91+I91</f>
        <v>45748</v>
      </c>
      <c r="H91" s="53">
        <f t="shared" si="13"/>
        <v>45438</v>
      </c>
      <c r="I91" s="53">
        <f t="shared" si="13"/>
        <v>310</v>
      </c>
      <c r="J91" s="146">
        <f>+ROUND($B91*F91/1000,1)</f>
        <v>119.5</v>
      </c>
      <c r="K91" s="147"/>
      <c r="L91" s="5"/>
    </row>
    <row r="92" spans="1:12" s="4" customFormat="1" ht="26.25" thickBot="1">
      <c r="A92" s="62" t="s">
        <v>38</v>
      </c>
      <c r="B92" s="149">
        <v>689</v>
      </c>
      <c r="C92" s="53">
        <v>236720</v>
      </c>
      <c r="D92" s="53">
        <v>235570</v>
      </c>
      <c r="E92" s="53">
        <v>1150</v>
      </c>
      <c r="F92" s="145">
        <v>698.86195</v>
      </c>
      <c r="G92" s="53">
        <f>+H92+I92</f>
        <v>163100</v>
      </c>
      <c r="H92" s="53">
        <f t="shared" si="13"/>
        <v>162308</v>
      </c>
      <c r="I92" s="53">
        <f t="shared" si="13"/>
        <v>792</v>
      </c>
      <c r="J92" s="146">
        <f>+ROUND($B92*F92/1000,1)</f>
        <v>481.5</v>
      </c>
      <c r="K92" s="147"/>
      <c r="L92" s="5"/>
    </row>
    <row r="93" spans="1:12" s="157" customFormat="1" ht="28.5" thickBot="1">
      <c r="A93" s="152" t="s">
        <v>44</v>
      </c>
      <c r="B93" s="153">
        <v>184129</v>
      </c>
      <c r="C93" s="76"/>
      <c r="D93" s="76"/>
      <c r="E93" s="76"/>
      <c r="F93" s="154"/>
      <c r="G93" s="76">
        <f>ROUND(SUM(G88:G92),0)</f>
        <v>9237788</v>
      </c>
      <c r="H93" s="76">
        <f>ROUND(SUM(H88:H92),0)</f>
        <v>9161678</v>
      </c>
      <c r="I93" s="76">
        <f>ROUND(SUM(I88:I92),0)</f>
        <v>76110</v>
      </c>
      <c r="J93" s="155">
        <f>ROUND(SUM(J88:J92),1)</f>
        <v>25032.7</v>
      </c>
      <c r="K93" s="156"/>
      <c r="L93" s="5"/>
    </row>
    <row r="94" spans="1:12" s="4" customFormat="1" ht="25.5">
      <c r="A94" s="143" t="s">
        <v>37</v>
      </c>
      <c r="B94" s="159">
        <v>335991</v>
      </c>
      <c r="C94" s="53">
        <v>38833</v>
      </c>
      <c r="D94" s="53">
        <v>38625</v>
      </c>
      <c r="E94" s="53">
        <v>208</v>
      </c>
      <c r="F94" s="145">
        <v>128.60655</v>
      </c>
      <c r="G94" s="53">
        <f>H94+I94</f>
        <v>13047540</v>
      </c>
      <c r="H94" s="53">
        <f>H10+H16+H22+H28+H34+H40+H46+H52+H58+H64+H70+H76+H82+H88</f>
        <v>12977653</v>
      </c>
      <c r="I94" s="53">
        <f>I10+I16+I22+I28+I34+I40+I46+I52+I58+I64+I70+I76+I82+I88</f>
        <v>69887</v>
      </c>
      <c r="J94" s="146">
        <f>+J88+J82+J76+J70+J64+J58+J52+J46+J40+J34+J28+J22+J16+J10</f>
        <v>43210.499999999985</v>
      </c>
      <c r="K94" s="147"/>
      <c r="L94" s="5"/>
    </row>
    <row r="95" spans="1:12" s="4" customFormat="1" ht="25.5">
      <c r="A95" s="143" t="s">
        <v>16</v>
      </c>
      <c r="B95" s="148">
        <v>823982</v>
      </c>
      <c r="C95" s="53">
        <v>49825</v>
      </c>
      <c r="D95" s="53">
        <v>49380</v>
      </c>
      <c r="E95" s="53">
        <v>445</v>
      </c>
      <c r="F95" s="145">
        <v>130.60045</v>
      </c>
      <c r="G95" s="53">
        <f>H95+I95</f>
        <v>41054905</v>
      </c>
      <c r="H95" s="53">
        <f aca="true" t="shared" si="14" ref="H95:I98">H11+H17+H23+H29+H35+H41+H47+H53+H59+H65+H71+H77+H83+H89</f>
        <v>40688232</v>
      </c>
      <c r="I95" s="53">
        <f t="shared" si="14"/>
        <v>366673</v>
      </c>
      <c r="J95" s="146">
        <f>+J89+J83+J77+J71+J65+J59+J53+J47+J41+J35+J29+J23+J17+J11</f>
        <v>107612.50000000001</v>
      </c>
      <c r="K95" s="147"/>
      <c r="L95" s="5"/>
    </row>
    <row r="96" spans="1:12" s="4" customFormat="1" ht="25.5">
      <c r="A96" s="143" t="s">
        <v>17</v>
      </c>
      <c r="B96" s="148">
        <v>374197</v>
      </c>
      <c r="C96" s="53">
        <v>57718</v>
      </c>
      <c r="D96" s="53">
        <v>57210</v>
      </c>
      <c r="E96" s="53">
        <v>508</v>
      </c>
      <c r="F96" s="145">
        <v>145.5547</v>
      </c>
      <c r="G96" s="53">
        <f>H96+I96</f>
        <v>21597900</v>
      </c>
      <c r="H96" s="53">
        <f t="shared" si="14"/>
        <v>21407809</v>
      </c>
      <c r="I96" s="53">
        <f t="shared" si="14"/>
        <v>190091</v>
      </c>
      <c r="J96" s="146">
        <f>+J90+J84+J78+J72+J66+J60+J54+J48+J42+J36+J30+J24+J18+J12</f>
        <v>54466.2</v>
      </c>
      <c r="K96" s="147"/>
      <c r="L96" s="5"/>
    </row>
    <row r="97" spans="1:12" s="4" customFormat="1" ht="25.5">
      <c r="A97" s="143" t="s">
        <v>18</v>
      </c>
      <c r="B97" s="148">
        <v>15347</v>
      </c>
      <c r="C97" s="53">
        <v>49245</v>
      </c>
      <c r="D97" s="53">
        <v>48911</v>
      </c>
      <c r="E97" s="53">
        <v>334</v>
      </c>
      <c r="F97" s="145">
        <v>128.60655</v>
      </c>
      <c r="G97" s="53">
        <f>H97+I97</f>
        <v>755762</v>
      </c>
      <c r="H97" s="53">
        <f t="shared" si="14"/>
        <v>750637</v>
      </c>
      <c r="I97" s="53">
        <f t="shared" si="14"/>
        <v>5125</v>
      </c>
      <c r="J97" s="146">
        <f>+J91+J85+J79+J73+J67+J61+J55+J49+J43+J37+J31+J25+J19+J13</f>
        <v>1973.6999999999998</v>
      </c>
      <c r="K97" s="147"/>
      <c r="L97" s="5"/>
    </row>
    <row r="98" spans="1:12" s="4" customFormat="1" ht="26.25" thickBot="1">
      <c r="A98" s="62" t="s">
        <v>38</v>
      </c>
      <c r="B98" s="149">
        <v>4977</v>
      </c>
      <c r="C98" s="53">
        <v>236720</v>
      </c>
      <c r="D98" s="53">
        <v>235570</v>
      </c>
      <c r="E98" s="53">
        <v>1150</v>
      </c>
      <c r="F98" s="145">
        <v>698.86195</v>
      </c>
      <c r="G98" s="53">
        <f>H98+I98</f>
        <v>1178157</v>
      </c>
      <c r="H98" s="53">
        <f t="shared" si="14"/>
        <v>1172433</v>
      </c>
      <c r="I98" s="53">
        <f t="shared" si="14"/>
        <v>5724</v>
      </c>
      <c r="J98" s="146">
        <f>+J92+J86+J80+J74+J68+J62+J56+J50+J44+J38+J32+J26+J20+J14</f>
        <v>3478.3999999999996</v>
      </c>
      <c r="K98" s="147"/>
      <c r="L98" s="5"/>
    </row>
    <row r="99" spans="1:12" s="157" customFormat="1" ht="28.5" thickBot="1">
      <c r="A99" s="152" t="s">
        <v>12</v>
      </c>
      <c r="B99" s="153">
        <v>1554494</v>
      </c>
      <c r="C99" s="76"/>
      <c r="D99" s="76"/>
      <c r="E99" s="76"/>
      <c r="F99" s="154"/>
      <c r="G99" s="76">
        <f>ROUND(SUM(G94:G98),0)</f>
        <v>77634264</v>
      </c>
      <c r="H99" s="76">
        <f>ROUND(SUM(H94:H98),0)</f>
        <v>76996764</v>
      </c>
      <c r="I99" s="76">
        <f>ROUND(SUM(I94:I98),0)</f>
        <v>637500</v>
      </c>
      <c r="J99" s="155">
        <f>ROUND(SUM(J94:J98),1)</f>
        <v>210741.3</v>
      </c>
      <c r="K99" s="156"/>
      <c r="L99" s="5"/>
    </row>
    <row r="100" spans="6:10" ht="23.25">
      <c r="F100" s="163"/>
      <c r="G100" s="174"/>
      <c r="H100" s="174"/>
      <c r="I100" s="174"/>
      <c r="J100" s="174"/>
    </row>
    <row r="101" spans="6:10" ht="23.25">
      <c r="F101" s="163"/>
      <c r="G101" s="174"/>
      <c r="H101" s="174"/>
      <c r="I101" s="174"/>
      <c r="J101" s="174"/>
    </row>
    <row r="102" spans="6:10" ht="23.25">
      <c r="F102" s="163"/>
      <c r="G102" s="174"/>
      <c r="H102" s="174"/>
      <c r="I102" s="174"/>
      <c r="J102" s="174"/>
    </row>
    <row r="103" spans="7:10" ht="23.25">
      <c r="G103" s="174"/>
      <c r="H103" s="174"/>
      <c r="I103" s="174"/>
      <c r="J103" s="174"/>
    </row>
    <row r="104" spans="7:10" ht="23.25">
      <c r="G104" s="174"/>
      <c r="H104" s="174"/>
      <c r="I104" s="174"/>
      <c r="J104" s="174"/>
    </row>
  </sheetData>
  <sheetProtection/>
  <mergeCells count="2">
    <mergeCell ref="C6:F6"/>
    <mergeCell ref="G6:J6"/>
  </mergeCells>
  <printOptions horizontalCentered="1" verticalCentered="1"/>
  <pageMargins left="0" right="0" top="0.1968503937007874" bottom="0.1968503937007874" header="0.5118110236220472" footer="0.3937007874015748"/>
  <pageSetup fitToHeight="1" fitToWidth="1" horizontalDpi="300" verticalDpi="300" orientation="portrait" paperSize="9" scale="3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3.375" style="0" customWidth="1"/>
    <col min="2" max="2" width="22.00390625" style="0" customWidth="1"/>
    <col min="3" max="4" width="14.50390625" style="0" customWidth="1"/>
    <col min="5" max="6" width="13.50390625" style="0" customWidth="1"/>
    <col min="7" max="7" width="11.875" style="0" customWidth="1"/>
    <col min="8" max="8" width="11.75390625" style="0" customWidth="1"/>
    <col min="9" max="9" width="13.625" style="0" customWidth="1"/>
    <col min="10" max="10" width="10.875" style="0" customWidth="1"/>
    <col min="11" max="11" width="10.75390625" style="0" customWidth="1"/>
    <col min="12" max="12" width="12.875" style="0" customWidth="1"/>
  </cols>
  <sheetData>
    <row r="1" spans="1:10" ht="15.75">
      <c r="A1" s="219" t="s">
        <v>19</v>
      </c>
      <c r="B1" s="218"/>
      <c r="J1" s="219" t="s">
        <v>86</v>
      </c>
    </row>
    <row r="2" ht="15.75">
      <c r="A2" s="218" t="s">
        <v>62</v>
      </c>
    </row>
    <row r="4" spans="2:12" ht="27.75">
      <c r="B4" s="176" t="s">
        <v>87</v>
      </c>
      <c r="C4" s="177"/>
      <c r="D4" s="177"/>
      <c r="E4" s="177"/>
      <c r="F4" s="177"/>
      <c r="G4" s="177"/>
      <c r="H4" s="178"/>
      <c r="I4" s="177"/>
      <c r="J4" s="179"/>
      <c r="K4" s="179"/>
      <c r="L4" s="180"/>
    </row>
    <row r="5" spans="2:12" ht="27">
      <c r="B5" s="181"/>
      <c r="C5" s="179"/>
      <c r="D5" s="179"/>
      <c r="E5" s="179"/>
      <c r="F5" s="179"/>
      <c r="G5" s="179"/>
      <c r="H5" s="182"/>
      <c r="I5" s="179"/>
      <c r="J5" s="179"/>
      <c r="K5" s="179"/>
      <c r="L5" s="180"/>
    </row>
    <row r="6" spans="2:12" ht="35.25" customHeight="1" thickBot="1">
      <c r="B6" s="183"/>
      <c r="C6" s="183"/>
      <c r="D6" s="119"/>
      <c r="E6" s="119"/>
      <c r="F6" s="119"/>
      <c r="G6" s="119"/>
      <c r="H6" s="183"/>
      <c r="I6" s="183"/>
      <c r="J6" s="183"/>
      <c r="K6" s="184" t="s">
        <v>64</v>
      </c>
      <c r="L6" s="119"/>
    </row>
    <row r="7" spans="1:12" ht="16.5" thickBot="1">
      <c r="A7" s="185"/>
      <c r="B7" s="186"/>
      <c r="C7" s="187" t="s">
        <v>65</v>
      </c>
      <c r="D7" s="188"/>
      <c r="E7" s="188"/>
      <c r="F7" s="188"/>
      <c r="G7" s="188"/>
      <c r="H7" s="189"/>
      <c r="I7" s="190" t="s">
        <v>66</v>
      </c>
      <c r="J7" s="190"/>
      <c r="K7" s="190"/>
      <c r="L7" s="191" t="s">
        <v>67</v>
      </c>
    </row>
    <row r="8" spans="1:12" ht="24" thickBot="1">
      <c r="A8" s="192"/>
      <c r="B8" s="126" t="s">
        <v>1</v>
      </c>
      <c r="C8" s="193" t="s">
        <v>2</v>
      </c>
      <c r="D8" s="194" t="s">
        <v>68</v>
      </c>
      <c r="E8" s="195" t="s">
        <v>69</v>
      </c>
      <c r="F8" s="195"/>
      <c r="G8" s="195"/>
      <c r="H8" s="196"/>
      <c r="I8" s="197" t="s">
        <v>70</v>
      </c>
      <c r="J8" s="197" t="s">
        <v>71</v>
      </c>
      <c r="K8" s="197" t="s">
        <v>0</v>
      </c>
      <c r="L8" s="198" t="s">
        <v>72</v>
      </c>
    </row>
    <row r="9" spans="1:12" ht="18.75" thickBot="1">
      <c r="A9" s="199"/>
      <c r="B9" s="1"/>
      <c r="C9" s="193" t="s">
        <v>3</v>
      </c>
      <c r="D9" s="194" t="s">
        <v>3</v>
      </c>
      <c r="E9" s="200" t="s">
        <v>73</v>
      </c>
      <c r="F9" s="200" t="s">
        <v>74</v>
      </c>
      <c r="G9" s="200" t="s">
        <v>75</v>
      </c>
      <c r="H9" s="201" t="s">
        <v>76</v>
      </c>
      <c r="I9" s="193" t="s">
        <v>77</v>
      </c>
      <c r="J9" s="193" t="s">
        <v>78</v>
      </c>
      <c r="K9" s="193"/>
      <c r="L9" s="202" t="s">
        <v>79</v>
      </c>
    </row>
    <row r="10" spans="1:12" ht="19.5" thickBot="1">
      <c r="A10" s="203">
        <v>1</v>
      </c>
      <c r="B10" s="204" t="s">
        <v>4</v>
      </c>
      <c r="C10" s="205">
        <f>D10+I10+J10+K10</f>
        <v>8008532</v>
      </c>
      <c r="D10" s="206">
        <f>E10+F10+G10+H10</f>
        <v>5884149</v>
      </c>
      <c r="E10" s="206">
        <v>4725485</v>
      </c>
      <c r="F10" s="206">
        <v>1068364</v>
      </c>
      <c r="G10" s="206">
        <v>55000</v>
      </c>
      <c r="H10" s="207">
        <v>35300</v>
      </c>
      <c r="I10" s="208">
        <v>2000611</v>
      </c>
      <c r="J10" s="208">
        <v>57939</v>
      </c>
      <c r="K10" s="209">
        <v>65833</v>
      </c>
      <c r="L10" s="210">
        <v>21724</v>
      </c>
    </row>
    <row r="11" spans="1:12" ht="19.5" thickBot="1">
      <c r="A11" s="211">
        <v>2</v>
      </c>
      <c r="B11" s="212" t="s">
        <v>80</v>
      </c>
      <c r="C11" s="205">
        <f aca="true" t="shared" si="0" ref="C11:C23">D11+I11+J11+K11</f>
        <v>8765000</v>
      </c>
      <c r="D11" s="206">
        <f aca="true" t="shared" si="1" ref="D11:D23">E11+F11+G11+H11</f>
        <v>6440039</v>
      </c>
      <c r="E11" s="206">
        <v>5179051</v>
      </c>
      <c r="F11" s="206">
        <v>1189488</v>
      </c>
      <c r="G11" s="206">
        <v>47000</v>
      </c>
      <c r="H11" s="207">
        <v>24500</v>
      </c>
      <c r="I11" s="208">
        <v>2189613</v>
      </c>
      <c r="J11" s="208">
        <v>63686</v>
      </c>
      <c r="K11" s="209">
        <v>71662</v>
      </c>
      <c r="L11" s="210">
        <v>23926.7</v>
      </c>
    </row>
    <row r="12" spans="1:12" ht="19.5" thickBot="1">
      <c r="A12" s="211">
        <v>3</v>
      </c>
      <c r="B12" s="212" t="s">
        <v>5</v>
      </c>
      <c r="C12" s="205">
        <f t="shared" si="0"/>
        <v>5012099</v>
      </c>
      <c r="D12" s="206">
        <f t="shared" si="1"/>
        <v>3682494</v>
      </c>
      <c r="E12" s="206">
        <v>2950999</v>
      </c>
      <c r="F12" s="206">
        <v>691195</v>
      </c>
      <c r="G12" s="206">
        <v>27500</v>
      </c>
      <c r="H12" s="207">
        <v>12800</v>
      </c>
      <c r="I12" s="208">
        <v>1252048</v>
      </c>
      <c r="J12" s="208">
        <v>36422</v>
      </c>
      <c r="K12" s="209">
        <v>41135</v>
      </c>
      <c r="L12" s="210">
        <v>13590.9</v>
      </c>
    </row>
    <row r="13" spans="1:12" ht="19.5" thickBot="1">
      <c r="A13" s="211">
        <v>4</v>
      </c>
      <c r="B13" s="212" t="s">
        <v>6</v>
      </c>
      <c r="C13" s="205">
        <f t="shared" si="0"/>
        <v>4205469</v>
      </c>
      <c r="D13" s="206">
        <f t="shared" si="1"/>
        <v>3089800</v>
      </c>
      <c r="E13" s="206">
        <v>2509796</v>
      </c>
      <c r="F13" s="206">
        <v>554204</v>
      </c>
      <c r="G13" s="206">
        <v>15500</v>
      </c>
      <c r="H13" s="207">
        <v>10300</v>
      </c>
      <c r="I13" s="208">
        <v>1050533</v>
      </c>
      <c r="J13" s="208">
        <v>30640</v>
      </c>
      <c r="K13" s="209">
        <v>34496</v>
      </c>
      <c r="L13" s="210">
        <v>11418.4</v>
      </c>
    </row>
    <row r="14" spans="1:12" ht="19.5" thickBot="1">
      <c r="A14" s="211">
        <v>5</v>
      </c>
      <c r="B14" s="212" t="s">
        <v>7</v>
      </c>
      <c r="C14" s="205">
        <f t="shared" si="0"/>
        <v>2268555</v>
      </c>
      <c r="D14" s="206">
        <f t="shared" si="1"/>
        <v>1666770</v>
      </c>
      <c r="E14" s="206">
        <v>1352709</v>
      </c>
      <c r="F14" s="206">
        <v>294961</v>
      </c>
      <c r="G14" s="206">
        <v>13500</v>
      </c>
      <c r="H14" s="207">
        <v>5600</v>
      </c>
      <c r="I14" s="208">
        <v>566701</v>
      </c>
      <c r="J14" s="208">
        <v>16477</v>
      </c>
      <c r="K14" s="209">
        <v>18607</v>
      </c>
      <c r="L14" s="210">
        <v>6152.7</v>
      </c>
    </row>
    <row r="15" spans="1:12" ht="19.5" thickBot="1">
      <c r="A15" s="211">
        <v>6</v>
      </c>
      <c r="B15" s="212" t="s">
        <v>8</v>
      </c>
      <c r="C15" s="205">
        <f t="shared" si="0"/>
        <v>6537389</v>
      </c>
      <c r="D15" s="206">
        <f t="shared" si="1"/>
        <v>4803097</v>
      </c>
      <c r="E15" s="206">
        <v>3858921</v>
      </c>
      <c r="F15" s="206">
        <v>885876</v>
      </c>
      <c r="G15" s="206">
        <v>40000</v>
      </c>
      <c r="H15" s="207">
        <v>18300</v>
      </c>
      <c r="I15" s="208">
        <v>1633053</v>
      </c>
      <c r="J15" s="208">
        <v>47448</v>
      </c>
      <c r="K15" s="209">
        <v>53791</v>
      </c>
      <c r="L15" s="210">
        <v>17687.9</v>
      </c>
    </row>
    <row r="16" spans="1:12" ht="19.5" thickBot="1">
      <c r="A16" s="211">
        <v>7</v>
      </c>
      <c r="B16" s="212" t="s">
        <v>9</v>
      </c>
      <c r="C16" s="205">
        <f t="shared" si="0"/>
        <v>3324977</v>
      </c>
      <c r="D16" s="206">
        <f t="shared" si="1"/>
        <v>2442955</v>
      </c>
      <c r="E16" s="206">
        <v>1976554</v>
      </c>
      <c r="F16" s="206">
        <v>440601</v>
      </c>
      <c r="G16" s="206">
        <v>16000</v>
      </c>
      <c r="H16" s="207">
        <v>9800</v>
      </c>
      <c r="I16" s="208">
        <v>830605</v>
      </c>
      <c r="J16" s="208">
        <v>24172</v>
      </c>
      <c r="K16" s="209">
        <v>27245</v>
      </c>
      <c r="L16" s="210">
        <v>9045.2</v>
      </c>
    </row>
    <row r="17" spans="1:12" ht="19.5" thickBot="1">
      <c r="A17" s="211">
        <v>8</v>
      </c>
      <c r="B17" s="212" t="s">
        <v>81</v>
      </c>
      <c r="C17" s="205">
        <f t="shared" si="0"/>
        <v>4333216</v>
      </c>
      <c r="D17" s="206">
        <f t="shared" si="1"/>
        <v>3183813</v>
      </c>
      <c r="E17" s="206">
        <v>2567650</v>
      </c>
      <c r="F17" s="206">
        <v>570263</v>
      </c>
      <c r="G17" s="206">
        <v>29000</v>
      </c>
      <c r="H17" s="207">
        <v>16900</v>
      </c>
      <c r="I17" s="208">
        <v>1082496</v>
      </c>
      <c r="J17" s="208">
        <v>31380</v>
      </c>
      <c r="K17" s="209">
        <v>35527</v>
      </c>
      <c r="L17" s="210">
        <v>11765.3</v>
      </c>
    </row>
    <row r="18" spans="1:12" ht="19.5" thickBot="1">
      <c r="A18" s="211">
        <v>9</v>
      </c>
      <c r="B18" s="212" t="s">
        <v>10</v>
      </c>
      <c r="C18" s="205">
        <f t="shared" si="0"/>
        <v>4038574</v>
      </c>
      <c r="D18" s="206">
        <f t="shared" si="1"/>
        <v>2967249</v>
      </c>
      <c r="E18" s="206">
        <v>2385121</v>
      </c>
      <c r="F18" s="206">
        <v>544828</v>
      </c>
      <c r="G18" s="206">
        <v>25000</v>
      </c>
      <c r="H18" s="207">
        <v>12300</v>
      </c>
      <c r="I18" s="208">
        <v>1008865</v>
      </c>
      <c r="J18" s="208">
        <v>29300</v>
      </c>
      <c r="K18" s="209">
        <v>33160</v>
      </c>
      <c r="L18" s="210">
        <v>10967.8</v>
      </c>
    </row>
    <row r="19" spans="1:12" ht="19.5" thickBot="1">
      <c r="A19" s="211">
        <v>10</v>
      </c>
      <c r="B19" s="212" t="s">
        <v>82</v>
      </c>
      <c r="C19" s="205">
        <f t="shared" si="0"/>
        <v>3970664</v>
      </c>
      <c r="D19" s="206">
        <f t="shared" si="1"/>
        <v>2917346</v>
      </c>
      <c r="E19" s="206">
        <v>2328533</v>
      </c>
      <c r="F19" s="206">
        <v>546413</v>
      </c>
      <c r="G19" s="206">
        <v>28000</v>
      </c>
      <c r="H19" s="207">
        <v>14400</v>
      </c>
      <c r="I19" s="208">
        <v>991897</v>
      </c>
      <c r="J19" s="208">
        <v>28749</v>
      </c>
      <c r="K19" s="209">
        <v>32672</v>
      </c>
      <c r="L19" s="210">
        <v>10769.4</v>
      </c>
    </row>
    <row r="20" spans="1:12" ht="19.5" thickBot="1">
      <c r="A20" s="211">
        <v>11</v>
      </c>
      <c r="B20" s="212" t="s">
        <v>83</v>
      </c>
      <c r="C20" s="205">
        <f t="shared" si="0"/>
        <v>8514286</v>
      </c>
      <c r="D20" s="206">
        <f t="shared" si="1"/>
        <v>6255551</v>
      </c>
      <c r="E20" s="206">
        <v>5035393</v>
      </c>
      <c r="F20" s="206">
        <v>1153858</v>
      </c>
      <c r="G20" s="206">
        <v>43500</v>
      </c>
      <c r="H20" s="207">
        <v>22800</v>
      </c>
      <c r="I20" s="208">
        <v>2126888</v>
      </c>
      <c r="J20" s="208">
        <v>61892</v>
      </c>
      <c r="K20" s="209">
        <v>69955</v>
      </c>
      <c r="L20" s="210">
        <v>23104.5</v>
      </c>
    </row>
    <row r="21" spans="1:12" ht="19.5" thickBot="1">
      <c r="A21" s="211">
        <v>12</v>
      </c>
      <c r="B21" s="212" t="s">
        <v>11</v>
      </c>
      <c r="C21" s="205">
        <f t="shared" si="0"/>
        <v>4912032</v>
      </c>
      <c r="D21" s="206">
        <f t="shared" si="1"/>
        <v>3609001</v>
      </c>
      <c r="E21" s="206">
        <v>2930910</v>
      </c>
      <c r="F21" s="206">
        <v>636691</v>
      </c>
      <c r="G21" s="206">
        <v>29000</v>
      </c>
      <c r="H21" s="207">
        <v>12400</v>
      </c>
      <c r="I21" s="208">
        <v>1227060</v>
      </c>
      <c r="J21" s="208">
        <v>35677</v>
      </c>
      <c r="K21" s="209">
        <v>40294</v>
      </c>
      <c r="L21" s="210">
        <v>13335.9</v>
      </c>
    </row>
    <row r="22" spans="1:12" ht="19.5" thickBot="1">
      <c r="A22" s="211">
        <v>13</v>
      </c>
      <c r="B22" s="212" t="s">
        <v>84</v>
      </c>
      <c r="C22" s="205">
        <f t="shared" si="0"/>
        <v>4505683</v>
      </c>
      <c r="D22" s="206">
        <f t="shared" si="1"/>
        <v>3310495</v>
      </c>
      <c r="E22" s="206">
        <v>2641204</v>
      </c>
      <c r="F22" s="206">
        <v>619391</v>
      </c>
      <c r="G22" s="206">
        <v>34500</v>
      </c>
      <c r="H22" s="207">
        <v>15400</v>
      </c>
      <c r="I22" s="208">
        <v>1125569</v>
      </c>
      <c r="J22" s="208">
        <v>32606</v>
      </c>
      <c r="K22" s="209">
        <v>37013</v>
      </c>
      <c r="L22" s="210">
        <v>12219.9</v>
      </c>
    </row>
    <row r="23" spans="1:12" ht="19.5" thickBot="1">
      <c r="A23" s="213">
        <v>14</v>
      </c>
      <c r="B23" s="214" t="s">
        <v>85</v>
      </c>
      <c r="C23" s="205">
        <f t="shared" si="0"/>
        <v>9237788</v>
      </c>
      <c r="D23" s="206">
        <f t="shared" si="1"/>
        <v>6786896</v>
      </c>
      <c r="E23" s="206">
        <v>5475568</v>
      </c>
      <c r="F23" s="206">
        <v>1248128</v>
      </c>
      <c r="G23" s="206">
        <v>45000</v>
      </c>
      <c r="H23" s="207">
        <v>18200</v>
      </c>
      <c r="I23" s="208">
        <v>2307545</v>
      </c>
      <c r="J23" s="208">
        <v>67237</v>
      </c>
      <c r="K23" s="209">
        <v>76110</v>
      </c>
      <c r="L23" s="210">
        <v>25032.7</v>
      </c>
    </row>
    <row r="24" spans="1:12" ht="18.75" thickBot="1">
      <c r="A24" s="215"/>
      <c r="B24" s="220" t="s">
        <v>12</v>
      </c>
      <c r="C24" s="221">
        <f>SUM(C10:C23)</f>
        <v>77634264</v>
      </c>
      <c r="D24" s="221">
        <f aca="true" t="shared" si="2" ref="D24:L24">SUM(D10:D23)</f>
        <v>57039655</v>
      </c>
      <c r="E24" s="221">
        <f t="shared" si="2"/>
        <v>45917894</v>
      </c>
      <c r="F24" s="221">
        <f t="shared" si="2"/>
        <v>10444261</v>
      </c>
      <c r="G24" s="221">
        <f t="shared" si="2"/>
        <v>448500</v>
      </c>
      <c r="H24" s="221">
        <f t="shared" si="2"/>
        <v>229000</v>
      </c>
      <c r="I24" s="221">
        <f t="shared" si="2"/>
        <v>19393484</v>
      </c>
      <c r="J24" s="221">
        <f t="shared" si="2"/>
        <v>563625</v>
      </c>
      <c r="K24" s="221">
        <f t="shared" si="2"/>
        <v>637500</v>
      </c>
      <c r="L24" s="222">
        <f t="shared" si="2"/>
        <v>210741.30000000002</v>
      </c>
    </row>
    <row r="25" spans="2:12" ht="18">
      <c r="B25" s="119"/>
      <c r="C25" s="216"/>
      <c r="D25" s="216"/>
      <c r="E25" s="216"/>
      <c r="F25" s="216"/>
      <c r="G25" s="216"/>
      <c r="H25" s="217"/>
      <c r="I25" s="216"/>
      <c r="J25" s="216"/>
      <c r="K25" s="216"/>
      <c r="L25" s="216"/>
    </row>
  </sheetData>
  <sheetProtection/>
  <printOptions/>
  <pageMargins left="0.7" right="0.7" top="0.787401575" bottom="0.787401575" header="0.3" footer="0.3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jungvirt</dc:creator>
  <cp:keywords/>
  <dc:description/>
  <cp:lastModifiedBy>Vondrovam</cp:lastModifiedBy>
  <cp:lastPrinted>2011-12-12T08:36:28Z</cp:lastPrinted>
  <dcterms:created xsi:type="dcterms:W3CDTF">2011-11-01T11:41:14Z</dcterms:created>
  <dcterms:modified xsi:type="dcterms:W3CDTF">2011-12-12T08:36:49Z</dcterms:modified>
  <cp:category/>
  <cp:version/>
  <cp:contentType/>
  <cp:contentStatus/>
</cp:coreProperties>
</file>