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240" windowWidth="6000" windowHeight="6510" tabRatio="602" firstSheet="25" activeTab="25"/>
  </bookViews>
  <sheets>
    <sheet name="Příloha č. 1" sheetId="1" r:id="rId1"/>
    <sheet name="Příloha č. 2" sheetId="2" r:id="rId2"/>
    <sheet name="Příloha č.3" sheetId="3" r:id="rId3"/>
    <sheet name="Příloha č. 4a" sheetId="4" r:id="rId4"/>
    <sheet name="příloha č.  5a" sheetId="5" r:id="rId5"/>
    <sheet name="příloha č.  5b" sheetId="6" r:id="rId6"/>
    <sheet name="příloha č. 5c" sheetId="7" r:id="rId7"/>
    <sheet name="příloha č. 5d" sheetId="8" r:id="rId8"/>
    <sheet name="příloha č. 5e" sheetId="9" r:id="rId9"/>
    <sheet name="příloha č. 5f" sheetId="10" r:id="rId10"/>
    <sheet name="příloha č. 5g" sheetId="11" r:id="rId11"/>
    <sheet name="příloha č. 5h" sheetId="12" r:id="rId12"/>
    <sheet name="Příloha č. 6" sheetId="13" r:id="rId13"/>
    <sheet name="příloha č. 6a" sheetId="14" r:id="rId14"/>
    <sheet name="příloha č. 6b" sheetId="15" r:id="rId15"/>
    <sheet name="příloha č. 6c" sheetId="16" r:id="rId16"/>
    <sheet name="příloha č. 6d" sheetId="17" r:id="rId17"/>
    <sheet name="příloha č. 6e" sheetId="18" r:id="rId18"/>
    <sheet name="příloha č. 6f" sheetId="19" r:id="rId19"/>
    <sheet name="příloha č. 6g" sheetId="20" r:id="rId20"/>
    <sheet name="příloha č. 6h" sheetId="21" r:id="rId21"/>
    <sheet name="příloha č. 7 " sheetId="22" r:id="rId22"/>
    <sheet name="příloha č. 7a" sheetId="23" r:id="rId23"/>
    <sheet name="příloha č. 8 " sheetId="24" r:id="rId24"/>
    <sheet name="Příloha č. 8a" sheetId="25" r:id="rId25"/>
    <sheet name="Příloha č. 8b" sheetId="26" r:id="rId26"/>
    <sheet name="Příloha č. 9" sheetId="27" r:id="rId27"/>
    <sheet name="příloha č. 9a" sheetId="28" r:id="rId28"/>
    <sheet name="příloha č. 10" sheetId="29" r:id="rId29"/>
    <sheet name="Příloha č. 11" sheetId="30" r:id="rId30"/>
    <sheet name="Příloha č. 12" sheetId="31" r:id="rId31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AV" localSheetId="21">#REF!</definedName>
    <definedName name="AV" localSheetId="22">#REF!</definedName>
    <definedName name="AV" localSheetId="23">#REF!</definedName>
    <definedName name="AV" localSheetId="24">#REF!</definedName>
    <definedName name="AV">#REF!</definedName>
    <definedName name="BIS" localSheetId="21">#REF!</definedName>
    <definedName name="BIS" localSheetId="22">#REF!</definedName>
    <definedName name="BIS" localSheetId="23">#REF!</definedName>
    <definedName name="BIS" localSheetId="24">#REF!</definedName>
    <definedName name="BIS">#REF!</definedName>
    <definedName name="CBU" localSheetId="21">#REF!</definedName>
    <definedName name="CBU" localSheetId="22">#REF!</definedName>
    <definedName name="CBU" localSheetId="23">#REF!</definedName>
    <definedName name="CBU" localSheetId="24">#REF!</definedName>
    <definedName name="CBU">#REF!</definedName>
    <definedName name="CSU" localSheetId="21">#REF!</definedName>
    <definedName name="CSU" localSheetId="22">#REF!</definedName>
    <definedName name="CSU" localSheetId="23">#REF!</definedName>
    <definedName name="CSU" localSheetId="24">#REF!</definedName>
    <definedName name="CSU">#REF!</definedName>
    <definedName name="CUZK" localSheetId="21">#REF!</definedName>
    <definedName name="CUZK" localSheetId="22">#REF!</definedName>
    <definedName name="CUZK" localSheetId="23">#REF!</definedName>
    <definedName name="CUZK" localSheetId="24">#REF!</definedName>
    <definedName name="CUZK">#REF!</definedName>
    <definedName name="GA" localSheetId="21">#REF!</definedName>
    <definedName name="GA" localSheetId="22">#REF!</definedName>
    <definedName name="GA" localSheetId="23">#REF!</definedName>
    <definedName name="GA" localSheetId="24">#REF!</definedName>
    <definedName name="GA">#REF!</definedName>
    <definedName name="KPR" localSheetId="21">#REF!</definedName>
    <definedName name="KPR" localSheetId="22">#REF!</definedName>
    <definedName name="KPR" localSheetId="23">#REF!</definedName>
    <definedName name="KPR" localSheetId="24">#REF!</definedName>
    <definedName name="KPR">#REF!</definedName>
    <definedName name="MDS" localSheetId="21">#REF!</definedName>
    <definedName name="MDS" localSheetId="22">#REF!</definedName>
    <definedName name="MDS" localSheetId="23">#REF!</definedName>
    <definedName name="MDS" localSheetId="24">#REF!</definedName>
    <definedName name="MDS">#REF!</definedName>
    <definedName name="MF" localSheetId="21">#REF!</definedName>
    <definedName name="MF" localSheetId="22">#REF!</definedName>
    <definedName name="MF" localSheetId="23">#REF!</definedName>
    <definedName name="MF" localSheetId="24">#REF!</definedName>
    <definedName name="MF">#REF!</definedName>
    <definedName name="MK" localSheetId="21">#REF!</definedName>
    <definedName name="MK" localSheetId="22">#REF!</definedName>
    <definedName name="MK" localSheetId="23">#REF!</definedName>
    <definedName name="MK" localSheetId="24">#REF!</definedName>
    <definedName name="MK">#REF!</definedName>
    <definedName name="MMR" localSheetId="21">#REF!</definedName>
    <definedName name="MMR" localSheetId="22">#REF!</definedName>
    <definedName name="MMR" localSheetId="23">#REF!</definedName>
    <definedName name="MMR" localSheetId="24">#REF!</definedName>
    <definedName name="MMR">#REF!</definedName>
    <definedName name="MO" localSheetId="21">#REF!</definedName>
    <definedName name="MO" localSheetId="22">#REF!</definedName>
    <definedName name="MO" localSheetId="23">#REF!</definedName>
    <definedName name="MO" localSheetId="24">#REF!</definedName>
    <definedName name="MO">#REF!</definedName>
    <definedName name="MPO" localSheetId="21">#REF!</definedName>
    <definedName name="MPO" localSheetId="22">#REF!</definedName>
    <definedName name="MPO" localSheetId="23">#REF!</definedName>
    <definedName name="MPO" localSheetId="24">#REF!</definedName>
    <definedName name="MPO">#REF!</definedName>
    <definedName name="MPSV" localSheetId="21">#REF!</definedName>
    <definedName name="MPSV" localSheetId="22">#REF!</definedName>
    <definedName name="MPSV" localSheetId="23">#REF!</definedName>
    <definedName name="MPSV" localSheetId="24">#REF!</definedName>
    <definedName name="MPSV">#REF!</definedName>
    <definedName name="MS" localSheetId="21">#REF!</definedName>
    <definedName name="MS" localSheetId="22">#REF!</definedName>
    <definedName name="MS" localSheetId="23">#REF!</definedName>
    <definedName name="MS" localSheetId="24">#REF!</definedName>
    <definedName name="MS">#REF!</definedName>
    <definedName name="MSMT" localSheetId="21">#REF!</definedName>
    <definedName name="MSMT" localSheetId="22">#REF!</definedName>
    <definedName name="MSMT" localSheetId="23">#REF!</definedName>
    <definedName name="MSMT" localSheetId="24">#REF!</definedName>
    <definedName name="MSMT">#REF!</definedName>
    <definedName name="MV" localSheetId="21">#REF!</definedName>
    <definedName name="MV" localSheetId="22">#REF!</definedName>
    <definedName name="MV" localSheetId="23">#REF!</definedName>
    <definedName name="MV" localSheetId="24">#REF!</definedName>
    <definedName name="MV">#REF!</definedName>
    <definedName name="MZdr" localSheetId="21">#REF!</definedName>
    <definedName name="MZdr" localSheetId="22">#REF!</definedName>
    <definedName name="MZdr" localSheetId="23">#REF!</definedName>
    <definedName name="MZdr" localSheetId="24">#REF!</definedName>
    <definedName name="MZdr">#REF!</definedName>
    <definedName name="MZe" localSheetId="21">#REF!</definedName>
    <definedName name="MZe" localSheetId="22">#REF!</definedName>
    <definedName name="MZe" localSheetId="23">#REF!</definedName>
    <definedName name="MZe" localSheetId="24">#REF!</definedName>
    <definedName name="MZe">#REF!</definedName>
    <definedName name="MZP" localSheetId="21">#REF!</definedName>
    <definedName name="MZP" localSheetId="22">#REF!</definedName>
    <definedName name="MZP" localSheetId="23">#REF!</definedName>
    <definedName name="MZP" localSheetId="24">#REF!</definedName>
    <definedName name="MZP">#REF!</definedName>
    <definedName name="MZv" localSheetId="21">#REF!</definedName>
    <definedName name="MZv" localSheetId="22">#REF!</definedName>
    <definedName name="MZv" localSheetId="23">#REF!</definedName>
    <definedName name="MZv" localSheetId="24">#REF!</definedName>
    <definedName name="MZv">#REF!</definedName>
    <definedName name="_xlnm.Print_Titles" localSheetId="0">'Příloha č. 1'!$1:$8</definedName>
    <definedName name="_xlnm.Print_Titles" localSheetId="28">'příloha č. 10'!$A:$A</definedName>
    <definedName name="_xlnm.Print_Titles" localSheetId="1">'Příloha č. 2'!$1:$8</definedName>
    <definedName name="_xlnm.Print_Titles" localSheetId="24">'Příloha č. 8a'!$6:$6</definedName>
    <definedName name="NKU" localSheetId="21">#REF!</definedName>
    <definedName name="NKU" localSheetId="22">#REF!</definedName>
    <definedName name="NKU" localSheetId="23">#REF!</definedName>
    <definedName name="NKU" localSheetId="24">#REF!</definedName>
    <definedName name="NKU">#REF!</definedName>
    <definedName name="_xlnm.Print_Area" localSheetId="0">'Příloha č. 1'!$A:$G</definedName>
    <definedName name="_xlnm.Print_Area" localSheetId="30">'Příloha č. 12'!$A$1:$M$54</definedName>
    <definedName name="PSP" localSheetId="21">#REF!</definedName>
    <definedName name="PSP" localSheetId="22">#REF!</definedName>
    <definedName name="PSP" localSheetId="23">#REF!</definedName>
    <definedName name="PSP" localSheetId="24">#REF!</definedName>
    <definedName name="PSP">#REF!</definedName>
    <definedName name="RRTV" localSheetId="21">#REF!</definedName>
    <definedName name="RRTV" localSheetId="22">#REF!</definedName>
    <definedName name="RRTV" localSheetId="23">#REF!</definedName>
    <definedName name="RRTV" localSheetId="24">#REF!</definedName>
    <definedName name="RRTV">#REF!</definedName>
    <definedName name="SP" localSheetId="21">#REF!</definedName>
    <definedName name="SP" localSheetId="22">#REF!</definedName>
    <definedName name="SP" localSheetId="23">#REF!</definedName>
    <definedName name="SP" localSheetId="24">#REF!</definedName>
    <definedName name="SP">#REF!</definedName>
    <definedName name="SSHR" localSheetId="21">#REF!</definedName>
    <definedName name="SSHR" localSheetId="22">#REF!</definedName>
    <definedName name="SSHR" localSheetId="23">#REF!</definedName>
    <definedName name="SSHR" localSheetId="24">#REF!</definedName>
    <definedName name="SSHR">#REF!</definedName>
    <definedName name="SUJB" localSheetId="21">#REF!</definedName>
    <definedName name="SUJB" localSheetId="22">#REF!</definedName>
    <definedName name="SUJB" localSheetId="23">#REF!</definedName>
    <definedName name="SUJB" localSheetId="24">#REF!</definedName>
    <definedName name="SUJB">#REF!</definedName>
    <definedName name="UOHS" localSheetId="21">#REF!</definedName>
    <definedName name="UOHS" localSheetId="22">#REF!</definedName>
    <definedName name="UOHS" localSheetId="23">#REF!</definedName>
    <definedName name="UOHS" localSheetId="24">#REF!</definedName>
    <definedName name="UOHS">#REF!</definedName>
    <definedName name="UPV" localSheetId="21">#REF!</definedName>
    <definedName name="UPV" localSheetId="22">#REF!</definedName>
    <definedName name="UPV" localSheetId="23">#REF!</definedName>
    <definedName name="UPV" localSheetId="24">#REF!</definedName>
    <definedName name="UPV">#REF!</definedName>
    <definedName name="US" localSheetId="21">#REF!</definedName>
    <definedName name="US" localSheetId="22">#REF!</definedName>
    <definedName name="US" localSheetId="23">#REF!</definedName>
    <definedName name="US" localSheetId="24">#REF!</definedName>
    <definedName name="US">#REF!</definedName>
    <definedName name="USIS" localSheetId="21">#REF!</definedName>
    <definedName name="USIS" localSheetId="22">#REF!</definedName>
    <definedName name="USIS" localSheetId="23">#REF!</definedName>
    <definedName name="USIS" localSheetId="24">#REF!</definedName>
    <definedName name="USIS">#REF!</definedName>
    <definedName name="UV" localSheetId="21">#REF!</definedName>
    <definedName name="UV" localSheetId="22">#REF!</definedName>
    <definedName name="UV" localSheetId="23">#REF!</definedName>
    <definedName name="UV" localSheetId="24">#REF!</definedName>
    <definedName name="UV">#REF!</definedName>
  </definedNames>
  <calcPr fullCalcOnLoad="1"/>
</workbook>
</file>

<file path=xl/sharedStrings.xml><?xml version="1.0" encoding="utf-8"?>
<sst xmlns="http://schemas.openxmlformats.org/spreadsheetml/2006/main" count="2480" uniqueCount="1471">
  <si>
    <t>převod z OSFA do ISPROFIN (9. tranše pro MU Brno)</t>
  </si>
  <si>
    <t>14/30906/2007-142</t>
  </si>
  <si>
    <t>11.</t>
  </si>
  <si>
    <t xml:space="preserve">převod z MK (Folklorní sdružení ČR) </t>
  </si>
  <si>
    <t>14/47162/2007-142</t>
  </si>
  <si>
    <t>24.</t>
  </si>
  <si>
    <t>12.</t>
  </si>
  <si>
    <t>převod z MK (pro STK a ÚIV na projekt VISK)</t>
  </si>
  <si>
    <t>14/57294/2007142</t>
  </si>
  <si>
    <t>28.</t>
  </si>
  <si>
    <t>převodn z MK na ÚIV (projekt NPKK)</t>
  </si>
  <si>
    <t>14/10917/2007-142</t>
  </si>
  <si>
    <t>Delimitované prostř.na čin.Rady pro VaV z Úřadu vlády (usn.vl.1088/2006)</t>
  </si>
  <si>
    <t>14/38568/2007-142 1.č</t>
  </si>
  <si>
    <t>19.</t>
  </si>
  <si>
    <t xml:space="preserve"> 2.4 </t>
  </si>
  <si>
    <t xml:space="preserve">převod z MV (na projekt spolufin.Evr.uprchlickým fondem EUF2006) </t>
  </si>
  <si>
    <t>14/99214/2007-142 1.č</t>
  </si>
  <si>
    <t>54.</t>
  </si>
  <si>
    <t>převod z MV  (prostředky z EUF - na spolufin.projekt, obd.2004-2006)</t>
  </si>
  <si>
    <t>14/79335/2007-142</t>
  </si>
  <si>
    <t>40.</t>
  </si>
  <si>
    <t>převod z MV do ISPROFIN (na program KIVS)</t>
  </si>
  <si>
    <t>14/34723/2007-142 2.č</t>
  </si>
  <si>
    <t>13.</t>
  </si>
  <si>
    <t xml:space="preserve">převod do VPS ISPROFIN (krácení rozpočtu kapitoly dle UV č. 290/07) </t>
  </si>
  <si>
    <t>14/34723/2007-142 1.č</t>
  </si>
  <si>
    <t>převod do VPS (krácení rozpočtu kapitoly dle UV č. 290/07)</t>
  </si>
  <si>
    <t>14/33781/2007-142</t>
  </si>
  <si>
    <t>převod do VPS (dle usn.RV PSP č. 176 na akci Město Zlín)</t>
  </si>
  <si>
    <t>14/78557/2007-142</t>
  </si>
  <si>
    <t>převod do VPS (z přímých výdajů PŘO ... dle usn.RV PSP č.289)</t>
  </si>
  <si>
    <t>14/97743/2007-142 2.č</t>
  </si>
  <si>
    <t>přesun do VPS (z oblasti sportu dle usn. RV PSP č. 362/2007)</t>
  </si>
  <si>
    <t>14/46993/2007-142</t>
  </si>
  <si>
    <t>převod do VPS ISPROFIN (dle usn.RV PSP145,146,148,150,152,162)</t>
  </si>
  <si>
    <t>14/53411/2007-142</t>
  </si>
  <si>
    <t>převod do VPS (ISPROFIN dle usn. RV PSP č.162,225,232)</t>
  </si>
  <si>
    <t>14/62805/2007-142 1.č.</t>
  </si>
  <si>
    <t>přesun do VPS (ISPROFIN dle usn. RV PSP č. 249)</t>
  </si>
  <si>
    <t>14/74793/2007-142 1.č.</t>
  </si>
  <si>
    <t>převod do VPS (ISPROFIN dle usn. RV PSP č.276)</t>
  </si>
  <si>
    <t>14/81330/2007-142 1.č.</t>
  </si>
  <si>
    <t>převod do VPS (dle RV PSP č. 285) z ISPROFIN</t>
  </si>
  <si>
    <t>14/93592/2007-142 1.č</t>
  </si>
  <si>
    <t>převod do VPS (ISPROFIN dle usn. RV PSP č. 337/2007)</t>
  </si>
  <si>
    <t>14/78556/2007-142 2.č.</t>
  </si>
  <si>
    <t xml:space="preserve">převod do VPS dle UV 870/2007 </t>
  </si>
  <si>
    <t>14/77811/2007-142</t>
  </si>
  <si>
    <t>36.</t>
  </si>
  <si>
    <t>převod do VPS (pro obec Cizkrajov odškodné žák Filip Němec)</t>
  </si>
  <si>
    <t>14/56533/2007-142</t>
  </si>
  <si>
    <t>27.</t>
  </si>
  <si>
    <t>převod na Úřad vlády (delimitace Rady pro VaV dle usn.vl. č. 635/07)</t>
  </si>
  <si>
    <t>14/13179/2007-142 1.č.</t>
  </si>
  <si>
    <t>převod do MO (sport. reprez.)</t>
  </si>
  <si>
    <t>14/36479/2007-142 1.č</t>
  </si>
  <si>
    <t>15.</t>
  </si>
  <si>
    <t>přesun do MO (sportovní reprezentace)</t>
  </si>
  <si>
    <t>14/13179/2007-142 2.č.</t>
  </si>
  <si>
    <t>převod do MV (sport. reprez.)</t>
  </si>
  <si>
    <t>14/36479/2007-142 2.č</t>
  </si>
  <si>
    <t>přesun do MV (sportovní reprezentace)</t>
  </si>
  <si>
    <t>14/78556/2007-142 3.č.</t>
  </si>
  <si>
    <t>převod do MK dle usn. RV PSP 284/2007 (DD Řepiště)</t>
  </si>
  <si>
    <t>14/19052/2007-142 1.č.</t>
  </si>
  <si>
    <t>převod do MK (pro NK na Manuskriptor a pro NIPOS-.ARTAMA)</t>
  </si>
  <si>
    <t>14/37160/2007-142</t>
  </si>
  <si>
    <t>14.</t>
  </si>
  <si>
    <t>převod do MK (na projekty v programu Speciální učebnice...)</t>
  </si>
  <si>
    <t>14/58281/2007-142</t>
  </si>
  <si>
    <t>29.</t>
  </si>
  <si>
    <t>převod do MK (pro PO Památník Lidice a Památník Terezín)</t>
  </si>
  <si>
    <t>14/92864/2007-142 1.č</t>
  </si>
  <si>
    <t>49.</t>
  </si>
  <si>
    <t>převod do MK (dle Smlouvy o zajištění přístupu k Manuscriptoriu)</t>
  </si>
  <si>
    <t>14/27970/2007-142 3.č</t>
  </si>
  <si>
    <t>převod do MŽP (projekt VaV pro Agenturu ochr.přírody a krajiny)</t>
  </si>
  <si>
    <t>14/49331/2007-142</t>
  </si>
  <si>
    <t>25.</t>
  </si>
  <si>
    <t>převod do MŽP (VaV instit. prostř. na výzkumné záměry)</t>
  </si>
  <si>
    <t>14/22482/2007-142 1.č.</t>
  </si>
  <si>
    <t>přesun do GA (účelové prostř. VaV NPV)</t>
  </si>
  <si>
    <t>14/31328/2007-142</t>
  </si>
  <si>
    <t>převod do MO (projekty VaV - účelové prostředky)</t>
  </si>
  <si>
    <t>14/62805/2007-142 3.č.</t>
  </si>
  <si>
    <t>přesun do MO (vydané transfery ISPROFIN sp.repr.)</t>
  </si>
  <si>
    <t>14/62805/2007-142 2.č.</t>
  </si>
  <si>
    <t>přesun do MV (vydané transfery ISPROFIN sp.repr.)</t>
  </si>
  <si>
    <t>14/99513/2007-142 1.č</t>
  </si>
  <si>
    <t>55.</t>
  </si>
  <si>
    <t>22.</t>
  </si>
  <si>
    <t>převod do MV (podpora projektů integrace romské komunity)</t>
  </si>
  <si>
    <t>14/44145/2007-142 1.č</t>
  </si>
  <si>
    <t>převod do MV (Spr.rada College of Europe v Bruggách dle UV 359)</t>
  </si>
  <si>
    <t>14/22482/2007-142 3.č.</t>
  </si>
  <si>
    <t>přesun do MZdr (projekt OP RLZ realiz. PO IPVZ)</t>
  </si>
  <si>
    <t>14/51249/2007-142</t>
  </si>
  <si>
    <t>26.</t>
  </si>
  <si>
    <t>převod do MZdr (program OP RLZ - projekt pro IPVZ)</t>
  </si>
  <si>
    <t>14/65575/2007-142 2.č.</t>
  </si>
  <si>
    <t>přesun do MZdr na projekt OP RLZ (pro PO IPVZ)</t>
  </si>
  <si>
    <t>14/92768/2007-142 1.č.</t>
  </si>
  <si>
    <t>48.</t>
  </si>
  <si>
    <t>převod do MZdr (prostředky na projekt OP RLZ)</t>
  </si>
  <si>
    <t>14/22482/2007-142 2.č.</t>
  </si>
  <si>
    <t>přesun do AV (projekt OP RLZ)</t>
  </si>
  <si>
    <t>14/80268/2007-142</t>
  </si>
  <si>
    <t>44.</t>
  </si>
  <si>
    <t>převod do AV (projekt OP RLZ)</t>
  </si>
  <si>
    <t>14/99511/2007-142 1.č</t>
  </si>
  <si>
    <t>převody do OSFA (nevyčerpané prostředky ISPROFIN - tranše a restituce)</t>
  </si>
  <si>
    <t>14/19052/2007-142 2.č.</t>
  </si>
  <si>
    <t>přesun do OPPP ústř.orgánu státní správy (odstupné,odchodné)</t>
  </si>
  <si>
    <t>14/24644/2007-142</t>
  </si>
  <si>
    <t>přesun OBV do OPPP (na odstupné a na akreditační komise)</t>
  </si>
  <si>
    <t>14/27970/2007-142 5.č</t>
  </si>
  <si>
    <t>přesun OBV do platů PO a pojistného (na rozv.prog RgŠ)</t>
  </si>
  <si>
    <t>14/88689/2007-142</t>
  </si>
  <si>
    <t>přesuny ve mzdových limitech (z platů do OON POO a do ONIV PŘO)</t>
  </si>
  <si>
    <t>14/92768/2007-142 2.č.</t>
  </si>
  <si>
    <t>vnitřní přesuny mezi ZU (posílení OPPP pro RVV, přesun předsednictví)</t>
  </si>
  <si>
    <t>14/92864/2007-142 2.č</t>
  </si>
  <si>
    <t>přesuny mezi ZU (př.výdaje RgŠ a rozvojové programy vč.mzd.nákl.PO)</t>
  </si>
  <si>
    <t>14/96640/2007-142</t>
  </si>
  <si>
    <t>přesun mezi ZU (OPPP OSS do ústř. orgánu - Rada VaV)</t>
  </si>
  <si>
    <t>14/99513/2007-142 2.č</t>
  </si>
  <si>
    <t>přesun mezi ZU (mezi mzd.prostředky 0SS a PO)</t>
  </si>
  <si>
    <t>14/37968/2007-142 1.č</t>
  </si>
  <si>
    <t>přesun z běžných výdajů VŠ (do kapitálových výdajů  ISPROFIN)</t>
  </si>
  <si>
    <t>14/37968/2007-142 4.č</t>
  </si>
  <si>
    <t>přesun do oblasti mládeže (z kapitálových výdajů ISPROFIN)</t>
  </si>
  <si>
    <t>14/38568/2007-142 3.č</t>
  </si>
  <si>
    <t>převod z RgŠ PŘO do OP RLZ ze st.rozp.(na projekt EUF2006)</t>
  </si>
  <si>
    <t>14/47609/2007-142</t>
  </si>
  <si>
    <t>přesun z rozvojových programů do OPŘO</t>
  </si>
  <si>
    <t>14/71109/2007-142</t>
  </si>
  <si>
    <t>34.</t>
  </si>
  <si>
    <t>přesuny mezi ZU (spol.úkoly, posílení zahr.rozv.pomoci, sport)</t>
  </si>
  <si>
    <t>14/74793/2007-142 3.č.</t>
  </si>
  <si>
    <t xml:space="preserve">přesun z BV VŠ (do kapit.výdajů ISPROFIN) </t>
  </si>
  <si>
    <t>14/81330/2007-142 2.č.</t>
  </si>
  <si>
    <t>přesun prostř.mimo progr.fin. do ISPROFIN (dle usn.RV PSP 272)</t>
  </si>
  <si>
    <t>14/81330/2007-142 6.č.</t>
  </si>
  <si>
    <t>přesun do prostř.mimo progr.fin. (na kompenz.pomůcky) z ISPROFIN</t>
  </si>
  <si>
    <t>14/85133/2007-142 2.č.</t>
  </si>
  <si>
    <t>46.</t>
  </si>
  <si>
    <t>přesun do prostř.mimo progr.fin. z ISPROFIN</t>
  </si>
  <si>
    <t>14/89096/2007-142</t>
  </si>
  <si>
    <t>47.</t>
  </si>
  <si>
    <t>přesun v rámci ZU (z integrace do mládeže)</t>
  </si>
  <si>
    <t>14/93592/2007-142 3.č</t>
  </si>
  <si>
    <t>přesuny mezi ZU</t>
  </si>
  <si>
    <t>14/99214/2007-142 3.č</t>
  </si>
  <si>
    <t>přesun mezi ZU (z PŘO do EU - dofin. prostředků z EUF)</t>
  </si>
  <si>
    <t>14/37968/2007-142 2.č</t>
  </si>
  <si>
    <t>přesun do kapitálových výdajů  ISPROFIN z běžných výdajů VŠ</t>
  </si>
  <si>
    <t>14/37968/2007-142 3.č</t>
  </si>
  <si>
    <t>přesun z kapitálových výdajů ISPROFIN do oblasti mládeže</t>
  </si>
  <si>
    <t>14/74793/2007-142 4.č.</t>
  </si>
  <si>
    <t>přesun do kapit.výdajů ISPROFIN (z BV VŠ)</t>
  </si>
  <si>
    <t>14/81330/2007-142 3.č.</t>
  </si>
  <si>
    <t>přesun do ISPROFIN z prostř.mimo progr.fin. (dle usn.RV PSP 272)</t>
  </si>
  <si>
    <t>14/81330/2007-142 5.č.</t>
  </si>
  <si>
    <t>přesun ISPROFIN do prostř.mimo progr.fin. (na komp.pomůckxy)</t>
  </si>
  <si>
    <t>14/85133/2007-142 1č.</t>
  </si>
  <si>
    <t xml:space="preserve">přesun z ISPROFIN do prostř.mimo progr.financ. </t>
  </si>
  <si>
    <t>14/94249/2007-142</t>
  </si>
  <si>
    <t>14/119228/2006-143</t>
  </si>
  <si>
    <t xml:space="preserve">zabezpečení čin. řídícího orgánu oper. programů VaVPI a VK </t>
  </si>
  <si>
    <t>14/71912/2007-142 2.č.</t>
  </si>
  <si>
    <t>přesun mezi ZU dle usn. RV PSPč. 304 (385 mil.Kč z ESF OP VpK do RGŠ)</t>
  </si>
  <si>
    <t>14/79165/2007-142</t>
  </si>
  <si>
    <t>42.</t>
  </si>
  <si>
    <t>přesun limitu počtu zam. a posílení platů na tech.asistenci OP RLZ</t>
  </si>
  <si>
    <t>14/38568/2007-142 2.č</t>
  </si>
  <si>
    <t>přesun do ZU OP RLZ ze st. rozpočtu (na projekt EUF2006)</t>
  </si>
  <si>
    <t>14/99214/2007-142 2.č</t>
  </si>
  <si>
    <t>přesun mezi ZU (do EU z PŘO - dofin. prostředků z EUF)</t>
  </si>
  <si>
    <t>14/58455/2007-142</t>
  </si>
  <si>
    <t>přesun do OPPP (odstupné,akred.komise) nad 10% ZU dle usn.RV PSP 267</t>
  </si>
  <si>
    <t>14/63785/2007</t>
  </si>
  <si>
    <t xml:space="preserve"> 15.</t>
  </si>
  <si>
    <t>přesun mezi MP a ost.výdaji (ve prospěch soukr. škol a v rámci prg OP VpK)</t>
  </si>
  <si>
    <t>14/71912/2007-142 1.č.</t>
  </si>
  <si>
    <t>přesun mezi ZU dle usn. RV PSPč. 304 (385 mil.Kč do RGŠ z ESF OP VpK)</t>
  </si>
  <si>
    <t>CELKEM ZMĚNY kód "3"</t>
  </si>
  <si>
    <t>CELKEM ZMĚNY kód "1"</t>
  </si>
  <si>
    <t>14/78556/2007-142 1.č.</t>
  </si>
  <si>
    <t>převod z VPS dle UV 629/2007 (a 870/2007) (ISPROFIN)……..  kód 5</t>
  </si>
  <si>
    <t>převod z VPS dle UV 629/2007 (a 870/2007) ……..  kód 5</t>
  </si>
  <si>
    <t>CELKEM ZMĚNY kód "5"</t>
  </si>
  <si>
    <t>CELKEM ZMĚNY kód "3", kód "1" a kód "5"</t>
  </si>
  <si>
    <t>Schválený rozpočet k 1.1.2007</t>
  </si>
  <si>
    <t>Upravený rozpočet k 31.12.2007</t>
  </si>
  <si>
    <t xml:space="preserve">Celkový přehled všech rozpočtových opatření za rok 2007 s kódem "3" a "5"  </t>
  </si>
  <si>
    <t>Ukazatele rozpočtu kapitoly 333:</t>
  </si>
  <si>
    <t>Schválený rozpočet                   k 1.1.2007</t>
  </si>
  <si>
    <t>Rozpočet po změnách                   k 31.12.2007</t>
  </si>
  <si>
    <t>Úpravy celkem</t>
  </si>
  <si>
    <t>čj.  MF:</t>
  </si>
  <si>
    <t>14/116011/2006-142</t>
  </si>
  <si>
    <t>14/13179/2007-142</t>
  </si>
  <si>
    <t>14/13178/2007-142</t>
  </si>
  <si>
    <t>14/19052/2007-142</t>
  </si>
  <si>
    <t>14/22482/2007-142</t>
  </si>
  <si>
    <t>14/27970/2007-142</t>
  </si>
  <si>
    <t>14/34723/2007-142</t>
  </si>
  <si>
    <t>14/36479/2007-142</t>
  </si>
  <si>
    <t>14/37968/2007-142</t>
  </si>
  <si>
    <t>14/38568/2007-142</t>
  </si>
  <si>
    <t>14/44145/2007-142</t>
  </si>
  <si>
    <t>14/62805/2007-142</t>
  </si>
  <si>
    <t>14/65575/2007-142</t>
  </si>
  <si>
    <t>14/71912/2007-142</t>
  </si>
  <si>
    <t>14/74793/2007-142</t>
  </si>
  <si>
    <t>14/78556/2007-142</t>
  </si>
  <si>
    <t>14/81330/2007-142</t>
  </si>
  <si>
    <t>14/85133/2007-142</t>
  </si>
  <si>
    <t>14/92768/2007-142</t>
  </si>
  <si>
    <t>14/92864/2007-142</t>
  </si>
  <si>
    <t>14/93592/2007-142</t>
  </si>
  <si>
    <t>14/97743/2007-142</t>
  </si>
  <si>
    <t>14/99214/2007-142</t>
  </si>
  <si>
    <t>14/99513/2007-142</t>
  </si>
  <si>
    <t>14/99511/2007--142</t>
  </si>
  <si>
    <t>č.úpravy MF:</t>
  </si>
  <si>
    <t>č.mzd.úpr.MF:</t>
  </si>
  <si>
    <t>S O U H R N N É    U K A Z A T E L E</t>
  </si>
  <si>
    <t xml:space="preserve">  Příjmy celkem</t>
  </si>
  <si>
    <t xml:space="preserve">  Výdaje celkem</t>
  </si>
  <si>
    <t>SPECIFICKÉ UKAZATELE -  PŘÍJMY CELKEM</t>
  </si>
  <si>
    <t xml:space="preserve">  Nedaňové příjmy, kapitálové příjmy a přijaté transfery celkem</t>
  </si>
  <si>
    <t xml:space="preserve">        v tom: Příjmy z rozpočtu Evropské unie bez SZP - programovací období 2004-2006 celkem</t>
  </si>
  <si>
    <t xml:space="preserve">                  Příjmy z rozpočtu Evropské unie bez SZP - programovací období 2007-2013 celkem</t>
  </si>
  <si>
    <t xml:space="preserve">                  Příjmy z prostředků ostatních zahraničních programů</t>
  </si>
  <si>
    <t xml:space="preserve">                  ostatní nedaňové příjmy, kapitálové příjmy a přijaté transfery celkem</t>
  </si>
  <si>
    <t>SPECIFICKÉ UKAZATELE -  VÝDAJE CELKEM</t>
  </si>
  <si>
    <t>věda a vysoké školy</t>
  </si>
  <si>
    <t xml:space="preserve">      v tom: vysoké školy</t>
  </si>
  <si>
    <t xml:space="preserve">                 výzkum a vývoj</t>
  </si>
  <si>
    <t>přímé výdaje regionálního školství</t>
  </si>
  <si>
    <t>přímé výdaje PŘO</t>
  </si>
  <si>
    <t>rozvojové programy</t>
  </si>
  <si>
    <t xml:space="preserve">       v tom: státní informační politika</t>
  </si>
  <si>
    <t xml:space="preserve">                  ostatní</t>
  </si>
  <si>
    <t>podpora činnosti v oblasti mládeže</t>
  </si>
  <si>
    <t>podpora činnosti v oblasti sportu</t>
  </si>
  <si>
    <t xml:space="preserve">         v tom: sportovní reprezentace bez programu 233510</t>
  </si>
  <si>
    <t xml:space="preserve">                    tělovýchova vč. programu 233510</t>
  </si>
  <si>
    <t>výdaje na programy spolufinancované z rozpočtu EU jinde nezařazené</t>
  </si>
  <si>
    <t>ostatní:</t>
  </si>
  <si>
    <t xml:space="preserve">           v tom: zahraniční rozvojová spolupráce</t>
  </si>
  <si>
    <t xml:space="preserve">                      výdaje spojené s předsednictvím v Radě EU</t>
  </si>
  <si>
    <t xml:space="preserve">                      mezinárodní konference členských zemí SICI</t>
  </si>
  <si>
    <t xml:space="preserve">                      program podpory vzdělávání národnostních menšin a multikulturní výchova</t>
  </si>
  <si>
    <t xml:space="preserve">                      ostatní:</t>
  </si>
  <si>
    <t>PRŮŘEZOVÉ UKAZATELE</t>
  </si>
  <si>
    <t xml:space="preserve">  Platy zaměstnanců a ostatní platby za provedenou práci</t>
  </si>
  <si>
    <t xml:space="preserve">        v tom: platy zaměstnanců</t>
  </si>
  <si>
    <t xml:space="preserve">                   ostatní platby za provedenou práci</t>
  </si>
  <si>
    <t xml:space="preserve">  Povinné pojistné placené zaměstnavatelem</t>
  </si>
  <si>
    <t xml:space="preserve">  Převod fondu kulturních a sociálních potřeb</t>
  </si>
  <si>
    <t xml:space="preserve">  Platy zaměstnanců ve státní správě</t>
  </si>
  <si>
    <t xml:space="preserve"> Platy představitelů státní moci a některých orgánů</t>
  </si>
  <si>
    <t>Výdaje na výzkum a vývoj včetně programů spolufinancovaných z prostředků EU celkem</t>
  </si>
  <si>
    <t xml:space="preserve">     v tom: ze státního rozpočtu celkem</t>
  </si>
  <si>
    <t xml:space="preserve">                v tom: institucionální výdaje celkem</t>
  </si>
  <si>
    <t xml:space="preserve">                           účelové výdaje celkem</t>
  </si>
  <si>
    <t xml:space="preserve">      kryté příjmem z rozpočtu EU</t>
  </si>
  <si>
    <t>Národní program výzkumu</t>
  </si>
  <si>
    <t>Programy v působnosti poskytovatelů</t>
  </si>
  <si>
    <t>Veřejné zakázky</t>
  </si>
  <si>
    <t>Specifický výzkum na vysokých školách</t>
  </si>
  <si>
    <t>Mezinárodní spolupráce ve výzkumu a vývoji</t>
  </si>
  <si>
    <t>Výdaje na mezinárodní konference</t>
  </si>
  <si>
    <t>Zahraniční rozvojová spolupráce</t>
  </si>
  <si>
    <t>Program sociální prevence a prevence kriminality</t>
  </si>
  <si>
    <t>Program protidrogové politiky</t>
  </si>
  <si>
    <t>Podpora projektů integrace příslušníků romské komunity</t>
  </si>
  <si>
    <t>Zajištění přípravy na krizové situace podle zákona  č. 240/2000 Sb.</t>
  </si>
  <si>
    <t>Výdaje na programy spolufinancované z prostředků EU bez SZP - programovací období 2004 až 2006 celkem</t>
  </si>
  <si>
    <t xml:space="preserve">      v tom: ESF OP RLZ ze státního rozpočtu</t>
  </si>
  <si>
    <t xml:space="preserve">                    ESF OP RLZ kryté příjmem z rozpočtu EU</t>
  </si>
  <si>
    <t xml:space="preserve">                    ostatní programy EK ze státního rozpočtu</t>
  </si>
  <si>
    <t xml:space="preserve">                    ostatní programy EK z rozpočtu EU</t>
  </si>
  <si>
    <t>Výdaje na programy spolufinancované z prostředků EU bez SZP - programovací období 2007 až 2013 celkem</t>
  </si>
  <si>
    <t xml:space="preserve">      v tom: ESF OP VpK ze státního rozpočtu</t>
  </si>
  <si>
    <t xml:space="preserve">                    ESF OP VpK kryté příjmem z prostředků EU</t>
  </si>
  <si>
    <t xml:space="preserve">                    ERDF OP VaVpI ze státního rozpočtu</t>
  </si>
  <si>
    <t xml:space="preserve">                    ERDF OP VaVpI kryté příjmem z prostředků EU</t>
  </si>
  <si>
    <t>Výdaje na společné projekty, které jsou zčásti financovány  z prostředků ostatních zahraničních programů</t>
  </si>
  <si>
    <t xml:space="preserve">      v tom: EHP/Norsko ze státního rozpočtu</t>
  </si>
  <si>
    <t xml:space="preserve">                    EHP/Norsko kryté příjmem z prostředků ost. zahraničních programů</t>
  </si>
  <si>
    <t>Příloha č. 12</t>
  </si>
  <si>
    <t>Výdaje a příjmy na programy  spolufinancované z prostředků EU bez SZP - programovací období 2004-2006</t>
  </si>
  <si>
    <t>Operační program Rozvoj lidských zdrojů a Evropský uprchlický fond</t>
  </si>
  <si>
    <t>Schválený rozpočet 2007</t>
  </si>
  <si>
    <t xml:space="preserve">Výdaje ze státního rozpočtu </t>
  </si>
  <si>
    <t>Výdaje z rozpočtu EU</t>
  </si>
  <si>
    <t>Příjmy</t>
  </si>
  <si>
    <t>Opatření 3.1. celkem</t>
  </si>
  <si>
    <t xml:space="preserve">Systémové projekty celkem </t>
  </si>
  <si>
    <t>Hodina</t>
  </si>
  <si>
    <t xml:space="preserve"> Pilot S  </t>
  </si>
  <si>
    <t xml:space="preserve"> Pilot G  </t>
  </si>
  <si>
    <t xml:space="preserve"> Kvalita I</t>
  </si>
  <si>
    <t xml:space="preserve"> NSK </t>
  </si>
  <si>
    <t xml:space="preserve"> UNIV</t>
  </si>
  <si>
    <t xml:space="preserve"> VIP KARIÉRA</t>
  </si>
  <si>
    <t xml:space="preserve"> Kvalita II  </t>
  </si>
  <si>
    <t xml:space="preserve"> Metodika</t>
  </si>
  <si>
    <t xml:space="preserve"> SIM</t>
  </si>
  <si>
    <t xml:space="preserve"> Propos</t>
  </si>
  <si>
    <t>Národní projekty celkem</t>
  </si>
  <si>
    <t>Brána jazyků</t>
  </si>
  <si>
    <t>Koordinátor</t>
  </si>
  <si>
    <t>Úspěšný ředitel</t>
  </si>
  <si>
    <t>Čerpání RF NP</t>
  </si>
  <si>
    <t>Grantová schemata celkem 3.1</t>
  </si>
  <si>
    <t>Čerpání RF SP + GS 3.1</t>
  </si>
  <si>
    <t>Převod do RF SP + GS 3.1</t>
  </si>
  <si>
    <t>Opatření 3.2. celkem</t>
  </si>
  <si>
    <t xml:space="preserve">Grantová schemata celkem </t>
  </si>
  <si>
    <t>Čerpání RF</t>
  </si>
  <si>
    <t xml:space="preserve">Převod do RF </t>
  </si>
  <si>
    <t xml:space="preserve">Priorita 3 - OP Rozvoj lidských zdrojů celkem </t>
  </si>
  <si>
    <t>Opatření 5.1. celkem</t>
  </si>
  <si>
    <t>Opatření 5.2. celkem</t>
  </si>
  <si>
    <t>Priorita 5 -Technická pomoc</t>
  </si>
  <si>
    <t>převod do RF sk. 4</t>
  </si>
  <si>
    <t>Nerozdělený rozpočet sk. 4</t>
  </si>
  <si>
    <t xml:space="preserve">Celkem výdaje na  OP RLZ </t>
  </si>
  <si>
    <t>Uprchlický fond</t>
  </si>
  <si>
    <t>Výdaje v programovacím období 2004-2006</t>
  </si>
  <si>
    <t>z toho: celkem bez převodu do RF</t>
  </si>
  <si>
    <t xml:space="preserve">          převod do RF k 31.12.2007</t>
  </si>
  <si>
    <t xml:space="preserve">         z toho CZVV </t>
  </si>
  <si>
    <t>Rezervní fond MŠMT čerpánov r. 2007</t>
  </si>
  <si>
    <t>Vypracoval:</t>
  </si>
  <si>
    <t>Vrbová</t>
  </si>
  <si>
    <t>PhDr. Věra Uldrichová, CSc</t>
  </si>
  <si>
    <t>dne:</t>
  </si>
  <si>
    <t>telefon:</t>
  </si>
  <si>
    <r>
      <t xml:space="preserve"> PILOT Z</t>
    </r>
    <r>
      <rPr>
        <sz val="11"/>
        <color indexed="8"/>
        <rFont val="Calibri"/>
        <family val="2"/>
      </rPr>
      <t xml:space="preserve">   </t>
    </r>
  </si>
  <si>
    <t xml:space="preserve">               Přijaté kompenzační platby z rozpočtu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</si>
  <si>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</si>
  <si>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</si>
  <si>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</si>
  <si>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</si>
  <si>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</si>
  <si>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</si>
  <si>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</si>
  <si>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</si>
  <si>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</si>
  <si>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</si>
  <si>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 xml:space="preserve"> PŘÍJMY STÁTNÍHO ROZPOČTU CELKEM</t>
  </si>
  <si>
    <t xml:space="preserve"> Kontrolní součet (seskupení položek)</t>
  </si>
  <si>
    <t>V Ý D A J E</t>
  </si>
  <si>
    <t xml:space="preserve"> Platy    </t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</si>
  <si>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</si>
  <si>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</si>
  <si>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</si>
  <si>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</si>
  <si>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</si>
  <si>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</si>
  <si>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</si>
  <si>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</si>
  <si>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</si>
  <si>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</si>
  <si>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</si>
  <si>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</si>
  <si>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</si>
  <si>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</si>
  <si>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</si>
  <si>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</si>
  <si>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</si>
  <si>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</si>
  <si>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</si>
  <si>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</si>
  <si>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</si>
  <si>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</si>
  <si>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</si>
  <si>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</si>
  <si>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</si>
  <si>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</si>
  <si>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</si>
  <si>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</si>
  <si>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</si>
  <si>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</si>
  <si>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</si>
  <si>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</si>
  <si>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</si>
  <si>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</si>
  <si>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</si>
  <si>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t xml:space="preserve">   z toho: Neinvestiční transfery státním fondům</t>
  </si>
  <si>
    <t xml:space="preserve">                Neinvestiční transfery prostředků 
                do státních finančních aktiv  </t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</si>
  <si>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</si>
  <si>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</si>
  <si>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</si>
  <si>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</si>
  <si>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</si>
  <si>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</si>
  <si>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</si>
  <si>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</si>
  <si>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</si>
  <si>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</si>
  <si>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</si>
  <si>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</si>
  <si>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</si>
  <si>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</si>
  <si>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</si>
  <si>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</si>
  <si>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</si>
  <si>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</si>
  <si>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</si>
  <si>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</si>
  <si>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</si>
  <si>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</si>
  <si>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</si>
  <si>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</si>
  <si>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</si>
  <si>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</si>
  <si>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</si>
  <si>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</si>
  <si>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</si>
  <si>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</si>
  <si>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</si>
  <si>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</si>
  <si>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</si>
  <si>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</si>
  <si>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</si>
  <si>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</si>
  <si>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t xml:space="preserve">    z toho: Investiční transfery státním finančním aktivům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</si>
  <si>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</si>
  <si>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</si>
  <si>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</si>
  <si>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</si>
  <si>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</si>
  <si>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</si>
  <si>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 xml:space="preserve"> Investiční transfery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</si>
  <si>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</si>
  <si>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</si>
  <si>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</si>
  <si>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</si>
  <si>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</si>
  <si>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</si>
  <si>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</si>
  <si>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</si>
  <si>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</si>
  <si>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</si>
  <si>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</si>
  <si>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</si>
  <si>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</si>
  <si>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</si>
  <si>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</si>
  <si>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</si>
  <si>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</si>
  <si>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 xml:space="preserve">  Rozdíl příjmů a výdajů státního rozpočtu</t>
  </si>
  <si>
    <t xml:space="preserve"> FINANCOVÁNÍ</t>
  </si>
  <si>
    <t xml:space="preserve"> Krátkodobé vydané dluhopisy</t>
  </si>
  <si>
    <t>Uhrazené splátky krátkodobých vydaných dluhopisů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</si>
  <si>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</si>
  <si>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</si>
  <si>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</si>
  <si>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>Uhrazené splátky dlouhodobých vydaných dluhopisů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</si>
  <si>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</si>
  <si>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</si>
  <si>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</si>
  <si>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>Uhrazené splátky dlouhodobých přijatých půjčených prostředků</t>
  </si>
  <si>
    <t>tel. 257193386</t>
  </si>
  <si>
    <t>Vypracovala:</t>
  </si>
  <si>
    <t>Kontrolovala:</t>
  </si>
  <si>
    <t>Kapitola 333</t>
  </si>
  <si>
    <t>období 2007</t>
  </si>
  <si>
    <t>Přehled o převodech prostředků státního rozpočtu do rezervního fondu a o jejich použití podle § 47 zákona č. 218/2000 Sb.,</t>
  </si>
  <si>
    <t xml:space="preserve"> ve znění pozdějších předpisů</t>
  </si>
  <si>
    <t xml:space="preserve">Ukazatel </t>
  </si>
  <si>
    <t>Zůstatek nečerpaných prostředků  převedených do RF podle § 47                  k  1.1. 2007</t>
  </si>
  <si>
    <t>Posílení RF v průběhu roku 2007 (mimirozpočtové zdroje)</t>
  </si>
  <si>
    <t>Snížení RF dle UV 290/2007 a 629/2007 = převod do příjmů VPS</t>
  </si>
  <si>
    <t>Zapojeno             do příjmů v roce 2007</t>
  </si>
  <si>
    <t>Použito v roce 2007</t>
  </si>
  <si>
    <t>Převod podle        § 47 za rok 2007</t>
  </si>
  <si>
    <t>Vrácení do RF dle § 50 rozp. pravidel</t>
  </si>
  <si>
    <t xml:space="preserve">Zůstatek prostředků převedených        do RF podle § 47    k 31.12.2007               </t>
  </si>
  <si>
    <t>nový sl.</t>
  </si>
  <si>
    <t>Prostředky státního rozpočtu v RF celkem (za OSS: úřad MŠMT, ČŠI, VSC, CZVV)</t>
  </si>
  <si>
    <t xml:space="preserve">v tom: </t>
  </si>
  <si>
    <t xml:space="preserve">1. Prostředky státního rozpočtu určené na financování programů </t>
  </si>
  <si>
    <t>2. Ostatní</t>
  </si>
  <si>
    <t xml:space="preserve">     z toho: </t>
  </si>
  <si>
    <t xml:space="preserve">     prostředky na platy, ostatní platby za provedenou práci a povinné pojistné</t>
  </si>
  <si>
    <t xml:space="preserve">Z celku: </t>
  </si>
  <si>
    <t xml:space="preserve">     prostředky na programy nebo projekty spolufinancované z rozpočtu Evropské unie celkem</t>
  </si>
  <si>
    <t xml:space="preserve">              prostředky na programy nebo projekty spolufinancované z rozpočtu Evropské unie 
              současně vedené v ISPROFIN  </t>
  </si>
  <si>
    <t>Kontrolovala: JUDr. Jana Pešková</t>
  </si>
  <si>
    <t>telefon: 257 193 261</t>
  </si>
  <si>
    <t>telefon: 257 193 667</t>
  </si>
  <si>
    <t xml:space="preserve">Seznam usnesení RV PSP  týkajících se rozpočtu kapitoly 333 MŠMT na rok 2007 </t>
  </si>
  <si>
    <t>č.úpr.</t>
  </si>
  <si>
    <t>č.usn.</t>
  </si>
  <si>
    <t>ze dne</t>
  </si>
  <si>
    <t xml:space="preserve">Převod </t>
  </si>
  <si>
    <t>ISPROFIN</t>
  </si>
  <si>
    <t>ostatní</t>
  </si>
  <si>
    <t>MF</t>
  </si>
  <si>
    <t>RV PSP</t>
  </si>
  <si>
    <t>odkud</t>
  </si>
  <si>
    <t>kam</t>
  </si>
  <si>
    <t>v tis.Kč</t>
  </si>
  <si>
    <t>název akce</t>
  </si>
  <si>
    <t>17.</t>
  </si>
  <si>
    <t>MŠMT</t>
  </si>
  <si>
    <t>VPS</t>
  </si>
  <si>
    <t>Město Zlín - Kongresové centrum</t>
  </si>
  <si>
    <t>23.</t>
  </si>
  <si>
    <t>Obec Bohaté Málkovice - Víceúčelové hřiště</t>
  </si>
  <si>
    <t>Město Nový Bydžov - Rekonstrukce zimního stadionu</t>
  </si>
  <si>
    <t>seznam akcí ISPROFIN dle přílohy usnesení</t>
  </si>
  <si>
    <t>Obec Horní Bojanovice - Stavba sociálního zařízení areálu</t>
  </si>
  <si>
    <t>Obec Sentice okr. Brno venkov - oprava místní sokolovny</t>
  </si>
  <si>
    <t>Město Hustopeče - Rozšíření stávající herny stolního tenisu</t>
  </si>
  <si>
    <t>Rotava - Rekonstrukce zázemí fotb. hřiště</t>
  </si>
  <si>
    <t>Obec Družec - Rekonstrukce sport. areálu</t>
  </si>
  <si>
    <t>Obec Paběnice - Rekonstrukce zázemí areálu</t>
  </si>
  <si>
    <t>Obec Zaječí okr. Břeclav - Rekonstrukce areálu</t>
  </si>
  <si>
    <t>Obec Klášter Hradiště nad Jizerou - Oprava střechy tělocvičny</t>
  </si>
  <si>
    <t>Město Čáslav - Nafukovací tenisová hala</t>
  </si>
  <si>
    <t>Obec Zdislavice - Rozšíření a dostavba soc.zař. a kabin</t>
  </si>
  <si>
    <t>30.</t>
  </si>
  <si>
    <t>přesun v rámci rozpočtu MŠMT zvýšení OPPP o 3 782 tis.Kč (akredit.komise,odstupné)</t>
  </si>
  <si>
    <t>31.</t>
  </si>
  <si>
    <t>Sportcentrum Harrachov</t>
  </si>
  <si>
    <t>TJ Jiskra Třeboň</t>
  </si>
  <si>
    <t>Město Hostouň - Rekonstrukce víceúč.hřiště u ZŠ</t>
  </si>
  <si>
    <t>32.</t>
  </si>
  <si>
    <t>Obec Ledenice - Výstavba multifunkční sportovní haly</t>
  </si>
  <si>
    <t>35.</t>
  </si>
  <si>
    <t>přesun v rámci rozpočtu MŠMT ve výši 385 000 tis. Kč (z oblasti ESF OP VpK do RgŠ)</t>
  </si>
  <si>
    <t>37.</t>
  </si>
  <si>
    <t>Sportovní klub Kotlářka Praha 6 - Rekonstrukce atletického areálu</t>
  </si>
  <si>
    <t>Svaz Dělnických TV jednot Praha 1 - neinv.prostř. na údržbu a provoz</t>
  </si>
  <si>
    <t>41.</t>
  </si>
  <si>
    <t>Pardubický kraj - Rekonstrukce a modern.Domova ml.Vysoké Mýto</t>
  </si>
  <si>
    <t>43.</t>
  </si>
  <si>
    <t>MK</t>
  </si>
  <si>
    <t>DD bl.M.A.Kratochvílové Řepiště - odstranění havarijního stavu objektu</t>
  </si>
  <si>
    <t>45.</t>
  </si>
  <si>
    <t>Stolně-tenisový klub Zbraslavec - Rekonstrukce sport. zařízení</t>
  </si>
  <si>
    <t>přesun v rámci rozpočtu MŠMT ve výši 5 273 tis. Kče (z mimo ISPROFIN do ISPROFIN)</t>
  </si>
  <si>
    <t>50.</t>
  </si>
  <si>
    <t>přesun v rámci rozpočtu MŠMT mezi programy ISPROFIN</t>
  </si>
  <si>
    <t>51.</t>
  </si>
  <si>
    <t>naléhavé akce,k např. TJ Sokol Brodek, FC Rožnov p.Radhoštěm</t>
  </si>
  <si>
    <t>akce Město Jilemnice, Přístavba školní tělocvičny</t>
  </si>
  <si>
    <t>53.</t>
  </si>
  <si>
    <t>akce TK Prostějov, NTC Morava - reko.dopravní infrastruktury</t>
  </si>
  <si>
    <t>akce Město Prostějov Olomoucký kraj - IV.etapa rekonstr.Sportcentra</t>
  </si>
  <si>
    <t xml:space="preserve">Celkem: </t>
  </si>
  <si>
    <t>CELKEM 600 250 tis. Kč</t>
  </si>
  <si>
    <t>v tom:</t>
  </si>
  <si>
    <t>z VPS (1.4 + 1.6)</t>
  </si>
  <si>
    <t>do VPS (3.3 + 3.4)</t>
  </si>
  <si>
    <t>do MK (4.4)</t>
  </si>
  <si>
    <t xml:space="preserve">Zpracovala: Ing. Milena Dušková </t>
  </si>
  <si>
    <t xml:space="preserve">Kontrolovala: JUDr. Jana Pešková </t>
  </si>
  <si>
    <t>Telefon: 257 193 261</t>
  </si>
  <si>
    <t>Datum:  25.1.2008</t>
  </si>
  <si>
    <r>
      <t xml:space="preserve">     </t>
    </r>
    <r>
      <rPr>
        <b/>
        <i/>
        <sz val="12"/>
        <rFont val="Times New Roman CE"/>
        <family val="0"/>
      </rPr>
      <t xml:space="preserve">v tom:
              </t>
    </r>
    <r>
      <rPr>
        <b/>
        <sz val="12"/>
        <rFont val="Times New Roman CE"/>
        <family val="0"/>
      </rPr>
      <t xml:space="preserve">prostředky na programy nebo projekty spolufinancované z rozpočtu Evropské unie
              nevedené v ISPROFIN </t>
    </r>
  </si>
  <si>
    <t xml:space="preserve">Vypracovaly: Ing. Milena Dušková, Ing. Zdeňka Sůrová </t>
  </si>
  <si>
    <t>Datum:28.2.2008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</si>
  <si>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</si>
  <si>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</si>
  <si>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</si>
  <si>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</si>
  <si>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 xml:space="preserve"> Kontrola - rozdíl salda SR a financování</t>
  </si>
  <si>
    <t>*) Příjmy z pojistného na SZ a příspěvek na politiku zaměstnanosti se vykazují v podrobnějším členění položek</t>
  </si>
  <si>
    <t xml:space="preserve">    na PSP 161 a 162 rozp. skladby</t>
  </si>
  <si>
    <r>
      <t xml:space="preserve"> **) Poznámka:</t>
    </r>
    <r>
      <rPr>
        <sz val="10"/>
        <rFont val="Arial CE"/>
        <family val="0"/>
      </rPr>
      <t xml:space="preserve"> Položky 1119, 1129, 1219, 1409 a 1529 (příjmy ze staré daňové soustavy) zahrnuty </t>
    </r>
  </si>
  <si>
    <t xml:space="preserve">                         v PSP 170 Ostatní daňové příjmy</t>
  </si>
  <si>
    <t>***) týká se kap. Operace státních finančních aktiv (od původců radioaktivních odpadů - příjem jaderného účtu)</t>
  </si>
  <si>
    <t xml:space="preserve">Převod do rezervního fondu úřadu ministerstva dle závazných ukazatelů kapitoly 333 na rok 2007 </t>
  </si>
  <si>
    <t>(porovnání s rozpočtem po změnách k 31.12.2007)</t>
  </si>
  <si>
    <t>Členění závazných ukazatelů</t>
  </si>
  <si>
    <t>§            (pseudoparagraf)</t>
  </si>
  <si>
    <t>položka (pseudopoložka)</t>
  </si>
  <si>
    <t>Rozpočet po změnách 2007 celkem (v Kč)</t>
  </si>
  <si>
    <t>Převod do RF OSS za rok 2007 (v Kč)</t>
  </si>
  <si>
    <t>z toho ISPROFIN (vč. spolufin.s EU):</t>
  </si>
  <si>
    <t>Podíl převodu do RF z výdajů celkem (%)</t>
  </si>
  <si>
    <t xml:space="preserve">  v tom: Příjmy z rozpočtu Evropské unie bez SZP - programovací období 2004-2006 celkem</t>
  </si>
  <si>
    <t xml:space="preserve">            Příjmy z rozpočtu Evropské unie bez SZP - programovací období 2007-2013 celkem</t>
  </si>
  <si>
    <t xml:space="preserve">            Příjmy z prostředků ostatních zahraničních programů</t>
  </si>
  <si>
    <t xml:space="preserve">            ostatní nedaňové příjmy, kapitálové příjmy a přijaté transfery celkem</t>
  </si>
  <si>
    <t>Platy zaměstnanců a ostatní platby za provedenou práci</t>
  </si>
  <si>
    <t>Povinné pojistné placené zaměstnavatelem</t>
  </si>
  <si>
    <t>Převod fondu kulturních a sociálních potřeb</t>
  </si>
  <si>
    <t>Platy zaměstnanců ve státní správě</t>
  </si>
  <si>
    <t>Platy představitelů státní moci a některých orgánů</t>
  </si>
  <si>
    <t xml:space="preserve">                ESF OP RLZ kryté příjmem z rozpočtu EU</t>
  </si>
  <si>
    <t xml:space="preserve">                ostatní programy EK ze státního rozpočtu</t>
  </si>
  <si>
    <t xml:space="preserve">                ostatní programy EK z rozpočtu EU</t>
  </si>
  <si>
    <t xml:space="preserve">                 ESF OP VpK kryté příjmem z prostředků EU</t>
  </si>
  <si>
    <t xml:space="preserve">                 ERDF OP VaVpI ze státního rozpočtu</t>
  </si>
  <si>
    <t xml:space="preserve">                 ERDF OP VaVpI kryté příjmem z prostředků EU</t>
  </si>
  <si>
    <t xml:space="preserve">                 EHP/Norsko kryté příjmem z prostředků ost. zahraničních programů</t>
  </si>
  <si>
    <t>Vypracovala: L. Brumovská</t>
  </si>
  <si>
    <t xml:space="preserve">Kontrolovala: Ing. S. Festová </t>
  </si>
  <si>
    <t>telefon: 257 193 974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</si>
  <si>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</si>
  <si>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</si>
  <si>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</si>
  <si>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</si>
  <si>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</si>
  <si>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</si>
  <si>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</si>
  <si>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r>
      <t xml:space="preserve">       v tom: Platy zaměstnanců v pracovním
                  poměru </t>
    </r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</si>
  <si>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</si>
  <si>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</si>
  <si>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</si>
  <si>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</si>
  <si>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</si>
  <si>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</si>
  <si>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</si>
  <si>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</si>
  <si>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</si>
  <si>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</si>
  <si>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</si>
  <si>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</si>
  <si>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</si>
  <si>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</si>
  <si>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</si>
  <si>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</si>
  <si>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</si>
  <si>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</si>
  <si>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</si>
  <si>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</si>
  <si>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</si>
  <si>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</si>
  <si>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</si>
  <si>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</si>
  <si>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</si>
  <si>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Kontroloval: Ing. Jiří Dobíšek</t>
  </si>
  <si>
    <t>bez převodů do rezervního fondu</t>
  </si>
  <si>
    <t xml:space="preserve">                bez převodů do rezervního fondu </t>
  </si>
  <si>
    <t>včetně převodu do rezervního fondu</t>
  </si>
  <si>
    <t>bez převodu do rezervního fondu</t>
  </si>
  <si>
    <t>OSS*</t>
  </si>
  <si>
    <t xml:space="preserve">* V rozpočtu po změnách OSS jsou v instituciolnálních výdajích zahrnuty  prostředky na technickou asistenci skupiny I. ve výši 32 739 tis. Kč  (§ 3269) a rezerva na programovací období 2007-2013 - OP VVI ve výši 300 096 tis. Kč (§ 3809), celkem 305 008 tis. Kč. Tyto prostředky nebyly čerpány a byly v plné výši převedeny do RF. </t>
  </si>
  <si>
    <t>Vypracovaly: J.Chmielovská, Ing. Z. Sůrová</t>
  </si>
  <si>
    <t>schválený</t>
  </si>
  <si>
    <t>po změnách</t>
  </si>
  <si>
    <t>Skutečnost</t>
  </si>
  <si>
    <t>Celkem</t>
  </si>
  <si>
    <t xml:space="preserve"> (v tis.Kč)</t>
  </si>
  <si>
    <t>Příjemce</t>
  </si>
  <si>
    <t>a titul</t>
  </si>
  <si>
    <t>Účelové neinvestiční dotace obcím</t>
  </si>
  <si>
    <t>Účelové investiční dotace obcím</t>
  </si>
  <si>
    <t xml:space="preserve">(příjmení, telefon, podpis) </t>
  </si>
  <si>
    <t>Č. usnesení vlády</t>
  </si>
  <si>
    <t>Účel použití</t>
  </si>
  <si>
    <t>Ć. usnesení vlády</t>
  </si>
  <si>
    <t>Účelové neinvestiční dotace krajům</t>
  </si>
  <si>
    <t>Účelové investiční dotace krajům</t>
  </si>
  <si>
    <t>Účelové investiční půjčky (návratné finanční výpomoci) krajům</t>
  </si>
  <si>
    <t>Účelové neinvestiční půjčky (návratné finanční výpomoci) obcím</t>
  </si>
  <si>
    <t>Účelové investiční půjčky (návratné finanční výpomoci) obcím</t>
  </si>
  <si>
    <r>
      <t>Kapitola:</t>
    </r>
    <r>
      <rPr>
        <b/>
        <sz val="10"/>
        <rFont val="Times New Roman CE"/>
        <family val="1"/>
      </rPr>
      <t xml:space="preserve"> 333 MŠMT</t>
    </r>
  </si>
  <si>
    <r>
      <t xml:space="preserve">Kapitola: </t>
    </r>
    <r>
      <rPr>
        <b/>
        <sz val="10"/>
        <rFont val="Times New Roman CE"/>
        <family val="1"/>
      </rPr>
      <t>333 MŠMT</t>
    </r>
  </si>
  <si>
    <t xml:space="preserve">Účelové neinvestiční půjčky (návratné finanční výpomoci) krajům </t>
  </si>
  <si>
    <t xml:space="preserve">Neinvestiční výdaje organizačních složek státu na škody způsobené přírodními katastrofami </t>
  </si>
  <si>
    <t xml:space="preserve">Investiční výdaje organizačních složek státu na škody způsobené přírodními katastrofami </t>
  </si>
  <si>
    <t xml:space="preserve">Neinvestiční příspěvky příspěvkovým a podobným organizacím na škody způsobené přírodními katastrofami </t>
  </si>
  <si>
    <t xml:space="preserve">Investiční příspěvky příspěvkovým a podobným organizacím na škody způsobené přírodními katastrofami </t>
  </si>
  <si>
    <t xml:space="preserve">Neinvestiční dotace podnikatelským subjektům a neziskovým organizacím  na škody způsobené přírodními katastrofami </t>
  </si>
  <si>
    <t xml:space="preserve">Investiční dotace podnikatelským subjektům a neziskovým organizacím  na škody způsobené přírodními katastrofami </t>
  </si>
  <si>
    <t xml:space="preserve">Neinvestiční půjčky (návratné finanční výpomoci) podnikatelským subjektům, neziskovým organizacím  a územním samosprávným celkům na škody způsobené přírodními katastrofami </t>
  </si>
  <si>
    <t xml:space="preserve">Investiční půjčky (návratné finanční výpomoci) podnikatelským subjektům, neziskovým organizacím a územním samosprávným celkům na škody způsobené přírodními katastrofami </t>
  </si>
  <si>
    <t>Rozpočet 2007</t>
  </si>
  <si>
    <t>k 31.12.2007</t>
  </si>
  <si>
    <t>Účel  použití</t>
  </si>
  <si>
    <t xml:space="preserve">Netýká se MŠMT </t>
  </si>
  <si>
    <t xml:space="preserve">Vypracovala: Ing. Sůrová </t>
  </si>
  <si>
    <t xml:space="preserve">(příjmení, telefon, podpis) 257 193 207 </t>
  </si>
  <si>
    <t xml:space="preserve">Kontrolovala: Ing. E. Kutinová </t>
  </si>
  <si>
    <t>Datum: 20.2.2008</t>
  </si>
  <si>
    <t xml:space="preserve">Hlavní město Praha </t>
  </si>
  <si>
    <t xml:space="preserve">Přímé náklady na vzdělávání </t>
  </si>
  <si>
    <t>Transfery soukromým školám</t>
  </si>
  <si>
    <t>Sociální prevence  prevence kriminality</t>
  </si>
  <si>
    <t xml:space="preserve">Protidrogová politika </t>
  </si>
  <si>
    <t>Integrace rómské komunity</t>
  </si>
  <si>
    <t>Soutěže</t>
  </si>
  <si>
    <t xml:space="preserve">Podpora konektivity škol v rámci SIPVZ </t>
  </si>
  <si>
    <t>Sportovní gymnázia</t>
  </si>
  <si>
    <t>Ostatní neinvestiční transfery</t>
  </si>
  <si>
    <t>Kód</t>
  </si>
  <si>
    <t xml:space="preserve">Středočeský kraj </t>
  </si>
  <si>
    <t xml:space="preserve">Jihočeský kraj </t>
  </si>
  <si>
    <t xml:space="preserve">Plzeňský kraj </t>
  </si>
  <si>
    <t xml:space="preserve">Karlovarský kraj </t>
  </si>
  <si>
    <t xml:space="preserve">Ústecký kraj </t>
  </si>
  <si>
    <t xml:space="preserve">Liberecký kraj </t>
  </si>
  <si>
    <t>Královéhradecký kraj</t>
  </si>
  <si>
    <t xml:space="preserve">Pardubický kraj </t>
  </si>
  <si>
    <t>Kraj Vysočina</t>
  </si>
  <si>
    <t>Jihomoravský kraj</t>
  </si>
  <si>
    <t xml:space="preserve">Olomoucký kraj </t>
  </si>
  <si>
    <t xml:space="preserve">Zlínský kraj </t>
  </si>
  <si>
    <t xml:space="preserve">Moravskoslezský kraj </t>
  </si>
  <si>
    <t xml:space="preserve">Učební a kompenzační pomůcky </t>
  </si>
  <si>
    <t>Učební a kompenzační pomůcky 276,70 a NRPM 750,00</t>
  </si>
  <si>
    <t>Hlavní město Praha *</t>
  </si>
  <si>
    <t>* Transfer MHMP je zaúčtován na položce 6342 (má být na položce 6341)</t>
  </si>
  <si>
    <t>Údaj v tabulce odpovídá údaji na položce rozpočtové skladby 6342</t>
  </si>
  <si>
    <t>Údaj v tabulce odpovídá údaji na položce rozpočtové skladby 6341</t>
  </si>
  <si>
    <t>Údaj v tabulce odpovídá údaji na položce rozpočtové skladby 5321</t>
  </si>
  <si>
    <t>Údaj v tabulce odpovídá údaji na položce rozpočtové skladby 5323</t>
  </si>
  <si>
    <t>* Transfer MHMP je zaúčtován na položce 5323 (má být na položce 5321)</t>
  </si>
  <si>
    <t>Plzeň-město</t>
  </si>
  <si>
    <t xml:space="preserve">Blansko </t>
  </si>
  <si>
    <t xml:space="preserve">Písek </t>
  </si>
  <si>
    <t>ISPROFIN program 233 010 (NRPM)</t>
  </si>
  <si>
    <t>Cheb</t>
  </si>
  <si>
    <t>Liberec</t>
  </si>
  <si>
    <t>Hodonín</t>
  </si>
  <si>
    <t xml:space="preserve">Šumperk </t>
  </si>
  <si>
    <t>ISPROFIN program 233 510</t>
  </si>
  <si>
    <t>Ústí nad Orlicí</t>
  </si>
  <si>
    <t xml:space="preserve">Neinvestiční transfery celkem </t>
  </si>
  <si>
    <t>Uherské Hradiště</t>
  </si>
  <si>
    <t xml:space="preserve">Hradec Králové </t>
  </si>
  <si>
    <t>Brno-venkov</t>
  </si>
  <si>
    <t>Znojmo</t>
  </si>
  <si>
    <t>Kroměříž</t>
  </si>
  <si>
    <t xml:space="preserve">Výdaje účelově určené na financování programů reprodukce majetku vedených v ISPROFIN </t>
  </si>
  <si>
    <t>Období: 2007</t>
  </si>
  <si>
    <t>Kapitola: 333 MŠMT</t>
  </si>
  <si>
    <t xml:space="preserve">  (v tis.Kč)</t>
  </si>
  <si>
    <t xml:space="preserve">Evidenční </t>
  </si>
  <si>
    <t xml:space="preserve">           Kapitálové výdaje celkem</t>
  </si>
  <si>
    <t xml:space="preserve">Běžné výdaje účelově určené na financování programů reprodukce majetku </t>
  </si>
  <si>
    <t>Výdaje účelově určené na financování programů reprodukce majetku celkem</t>
  </si>
  <si>
    <t>číslo</t>
  </si>
  <si>
    <t>Název  programu</t>
  </si>
  <si>
    <t>rozpočet</t>
  </si>
  <si>
    <t>skutečnost</t>
  </si>
  <si>
    <t>%</t>
  </si>
  <si>
    <t>programu</t>
  </si>
  <si>
    <t>plnění</t>
  </si>
  <si>
    <t>Rozvoj a obnova MTZ systému říz.MŠMT</t>
  </si>
  <si>
    <t>Rozvoj a obnova MTZ st.škol a vých. zař.</t>
  </si>
  <si>
    <t>Rozvoj a obnova MTZ UK v Praze</t>
  </si>
  <si>
    <t>Rozvoj a obnova MTZ ČVUT v Praze</t>
  </si>
  <si>
    <t>Rozvoj a obnova MTZ MU v Brně</t>
  </si>
  <si>
    <t>Rozvoj a obnova MTZ VVŠ</t>
  </si>
  <si>
    <t>Rozvoj a obnova MTZ sportu a tělovýchovy</t>
  </si>
  <si>
    <t>Výstavba a obnova budov a staveb VVŠ</t>
  </si>
  <si>
    <t>Celkem za všechny programy</t>
  </si>
  <si>
    <t>Vypracoval :</t>
  </si>
  <si>
    <t>A.Libichová, 257193689</t>
  </si>
  <si>
    <t>Kontroloval:</t>
  </si>
  <si>
    <t>Ing.K.Škarková</t>
  </si>
  <si>
    <t>Datum:</t>
  </si>
  <si>
    <t>Datum: 21.1.2008</t>
  </si>
  <si>
    <t>(příjmení, telefon, podpis)</t>
  </si>
  <si>
    <t>Příloha č. 6</t>
  </si>
  <si>
    <t>Přehled  účelových dotací krajům a obcím</t>
  </si>
  <si>
    <t xml:space="preserve"> a půjček (návratných finančních výpomocí)</t>
  </si>
  <si>
    <t xml:space="preserve"> k 31.12.2006</t>
  </si>
  <si>
    <t xml:space="preserve"> k 31.12.2007</t>
  </si>
  <si>
    <t>Účelové neinvestiční dotace krajům celkem</t>
  </si>
  <si>
    <t xml:space="preserve"> z toho: </t>
  </si>
  <si>
    <t xml:space="preserve">na škody způsobené přírodními katastrofami </t>
  </si>
  <si>
    <t>Účelové investiční dotace krajům celkem</t>
  </si>
  <si>
    <t>Účelové neinvestiční půjčky (NVF) krajům celkem</t>
  </si>
  <si>
    <t>Účelové investiční půjčky (NFV) krajům celkem</t>
  </si>
  <si>
    <t>Účelové neinvestiční dotace obcím celkem</t>
  </si>
  <si>
    <t>Účelové investiční dotace obcím celkem</t>
  </si>
  <si>
    <t>Účelové neinvestiční půjčky (NFV) obcím celkem</t>
  </si>
  <si>
    <t>Účelové investiční půjčky (NFV) obcím celkem</t>
  </si>
  <si>
    <t>Vypracoval: Brumovská, 257 193 974</t>
  </si>
  <si>
    <t>Kontroloval: Ing. S. Festová, 257 193 975</t>
  </si>
  <si>
    <t>Datum: 8.2.2008</t>
  </si>
  <si>
    <t xml:space="preserve"> </t>
  </si>
  <si>
    <t xml:space="preserve">Celkem </t>
  </si>
  <si>
    <t>v tis. Kč</t>
  </si>
  <si>
    <t xml:space="preserve">Rozbor zaměstnanosti a čerpání mzdových prostředků </t>
  </si>
  <si>
    <t>Schválený rozpočet na rok 2007</t>
  </si>
  <si>
    <t>Rozpočet po změnách 2007</t>
  </si>
  <si>
    <t xml:space="preserve">Převod do rezervního fondu  </t>
  </si>
  <si>
    <t xml:space="preserve">Čerpání </t>
  </si>
  <si>
    <t>Prostředky</t>
  </si>
  <si>
    <t xml:space="preserve"> z toho:</t>
  </si>
  <si>
    <t xml:space="preserve">z nečerpaných </t>
  </si>
  <si>
    <t>z toho:</t>
  </si>
  <si>
    <t>Podpora</t>
  </si>
  <si>
    <t>mimorozpočtových zdrojů</t>
  </si>
  <si>
    <t>Zůstatek</t>
  </si>
  <si>
    <t xml:space="preserve">na platy </t>
  </si>
  <si>
    <t xml:space="preserve">Ostatní platby </t>
  </si>
  <si>
    <t>Počet</t>
  </si>
  <si>
    <t>Průměr.</t>
  </si>
  <si>
    <t>prostředků na platy</t>
  </si>
  <si>
    <t>z prostředky</t>
  </si>
  <si>
    <t>na vědu</t>
  </si>
  <si>
    <t xml:space="preserve">ostatní 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</si>
  <si>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</si>
  <si>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</si>
  <si>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</si>
  <si>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</si>
  <si>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</si>
  <si>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</si>
  <si>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</si>
  <si>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</si>
  <si>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</si>
  <si>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 xml:space="preserve">rezervní </t>
  </si>
  <si>
    <t>fond</t>
  </si>
  <si>
    <t>mimorozpočtové</t>
  </si>
  <si>
    <t>odměn</t>
  </si>
  <si>
    <t>za provedenou</t>
  </si>
  <si>
    <t>práci</t>
  </si>
  <si>
    <t>nanců</t>
  </si>
  <si>
    <t>ročním</t>
  </si>
  <si>
    <t>počet</t>
  </si>
  <si>
    <t>za provedenou práci</t>
  </si>
  <si>
    <t>výzkum</t>
  </si>
  <si>
    <t>zdroje</t>
  </si>
  <si>
    <t>k 31.12.</t>
  </si>
  <si>
    <t>práci v tis. Kč</t>
  </si>
  <si>
    <t>v Kč</t>
  </si>
  <si>
    <t>průměru</t>
  </si>
  <si>
    <t>zaměst.</t>
  </si>
  <si>
    <t xml:space="preserve"> v tis. Kč</t>
  </si>
  <si>
    <t>I.  Organizační složky státu</t>
  </si>
  <si>
    <t xml:space="preserve">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</si>
  <si>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</si>
  <si>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</si>
  <si>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</si>
  <si>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</si>
  <si>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</si>
  <si>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</si>
  <si>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</si>
  <si>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Česká školní inspekce</t>
  </si>
  <si>
    <t xml:space="preserve">       státu - státní správa</t>
  </si>
  <si>
    <t xml:space="preserve">       jednotlivé SOBCPO</t>
  </si>
  <si>
    <t xml:space="preserve">       z toho:</t>
  </si>
  <si>
    <t xml:space="preserve">       prostředky na platy příslušníků</t>
  </si>
  <si>
    <t xml:space="preserve">  b) ost. organiz.složky státu</t>
  </si>
  <si>
    <t>II.  Příspěvkové organizace</t>
  </si>
  <si>
    <t>v tom: OPŘO</t>
  </si>
  <si>
    <t xml:space="preserve">       Regionální školství územních celků</t>
  </si>
  <si>
    <t xml:space="preserve">       Regionální školství MŠMT</t>
  </si>
  <si>
    <t xml:space="preserve">       z toho: </t>
  </si>
  <si>
    <t xml:space="preserve">       prostředky na vědu a výzkum</t>
  </si>
  <si>
    <t>*)</t>
  </si>
  <si>
    <t>Ústředně řízené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</si>
  <si>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</si>
  <si>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</si>
  <si>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</si>
  <si>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</si>
  <si>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</si>
  <si>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</si>
  <si>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>odměňující podle zákona č. 262/2006, § 109, odst. 2</t>
  </si>
  <si>
    <t>*) průměrný plat není vyčíslen, neboť rozpočtovaný objem prostředků na platy se nevtahuje lpouze k limitu počtu zaměstnanců (prostředky jsou určeny též na odměny v rámci VaV mito tento limit)</t>
  </si>
  <si>
    <t xml:space="preserve">Ve sloupcích 11 až 13 se uvede skutečné čerpání rozpočtovaných prostředků v roce 2007 bez převodu nečerpaných prostředků do rezervního fondu (položka 5346). </t>
  </si>
  <si>
    <t xml:space="preserve">Ve slouvci 16 a 17 se uvede převod nečerpaných mzdových prostředků do rezervního fondu k 31.12.2007 - položka 5346.  </t>
  </si>
  <si>
    <t xml:space="preserve">Ve sloupci 18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</si>
  <si>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</si>
  <si>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</si>
  <si>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>U příspěvkových organizací se ve sloupcích prostředky na platy a ostatní platby za provedenou práci uvedou mzdové náklady a ve sloupcích ostatní platby za provedenou práci se uvedou ostatní osobní náklady.</t>
  </si>
  <si>
    <t xml:space="preserve">Kapitola 333 MŠMT uvádí v části II. Příspěvkové organizace údaje v členění podle skupin organizací v rozsahu rozpisu závazných limitů mzdových nákladů a počtu zaměstnanců na rok 2007 (příloha k rozpisu závazných ukazatelů státního rozpočtu na rok 2007) . </t>
  </si>
  <si>
    <t>V části I. a II. se uvedou platy poskytované zaměstnanci podle zákona č. 262/2006 Sb., § 109, odst. 3.</t>
  </si>
  <si>
    <t xml:space="preserve">V části III. se uvedou informativně údaje odpovídající záhlaví.  </t>
  </si>
  <si>
    <t>V části IV. se uvedou mzdy poskytované zaměstnanci podle zákona č. 262/2006 Sb., § 109, odst. 2.</t>
  </si>
  <si>
    <t>Datum: 21.2.2008</t>
  </si>
  <si>
    <t>Ing. Eva Kutinová</t>
  </si>
  <si>
    <t>D.Dušková</t>
  </si>
  <si>
    <r>
      <t>Skutečnost za rok 2007</t>
    </r>
    <r>
      <rPr>
        <b/>
        <vertAlign val="superscript"/>
        <sz val="10"/>
        <rFont val="Arial CE"/>
        <family val="2"/>
      </rPr>
      <t xml:space="preserve"> </t>
    </r>
  </si>
  <si>
    <r>
      <t xml:space="preserve">Ve skutečnosti za rok 2007 je zahrnuto i čerpání prostředků na podporu vědy a výzkumu (sl. 18) a mimorozpočtových zdrojů (sl. </t>
    </r>
    <r>
      <rPr>
        <b/>
        <sz val="11"/>
        <rFont val="Arial CE"/>
        <family val="0"/>
      </rPr>
      <t>19, 20 a 21).</t>
    </r>
  </si>
  <si>
    <t>Příloha  č. 3</t>
  </si>
  <si>
    <t>Kapitola:   333 Ministerstvo školství, mládeže a tělovýchovy</t>
  </si>
  <si>
    <t xml:space="preserve"> strana 1</t>
  </si>
  <si>
    <t>Přehled výdajů státního rozpočtu na podporu výzkumu a vývoje</t>
  </si>
  <si>
    <t xml:space="preserve">A. Přehled účelových výdajů na podporu  výzkumu a vývoje v roce 2007 </t>
  </si>
  <si>
    <t>Kapitola 333 MŠMT</t>
  </si>
  <si>
    <t>Skutečnostk 31.12.2007</t>
  </si>
  <si>
    <t>z toho čerpáno z rezervního fondu</t>
  </si>
  <si>
    <t>Rozdíl</t>
  </si>
  <si>
    <t>řádek</t>
  </si>
  <si>
    <t>Organizace</t>
  </si>
  <si>
    <t>(sl. 1-4-7)</t>
  </si>
  <si>
    <t>(sl. 2-5-8)</t>
  </si>
  <si>
    <t>(sl. 3-6-9)</t>
  </si>
  <si>
    <t>běžné</t>
  </si>
  <si>
    <t>kapitálové</t>
  </si>
  <si>
    <t>celkem</t>
  </si>
  <si>
    <t>výdaje</t>
  </si>
  <si>
    <t xml:space="preserve">celkem </t>
  </si>
  <si>
    <t>b</t>
  </si>
  <si>
    <t>1.</t>
  </si>
  <si>
    <t xml:space="preserve">Státní organizace: celkem </t>
  </si>
  <si>
    <t>1.1.</t>
  </si>
  <si>
    <t>v tom:   OSS</t>
  </si>
  <si>
    <t>1.2.</t>
  </si>
  <si>
    <t xml:space="preserve">              PO</t>
  </si>
  <si>
    <t>1.3.</t>
  </si>
  <si>
    <t xml:space="preserve">              PO)*</t>
  </si>
  <si>
    <t>2.</t>
  </si>
  <si>
    <t xml:space="preserve">Územní organizace: celkem </t>
  </si>
  <si>
    <t>2.1.</t>
  </si>
  <si>
    <t>v tom:    OS</t>
  </si>
  <si>
    <t>2.2.</t>
  </si>
  <si>
    <t>3.</t>
  </si>
  <si>
    <t xml:space="preserve">Vysoké školy: celkem </t>
  </si>
  <si>
    <t>4.</t>
  </si>
  <si>
    <t xml:space="preserve">Veřejné výzkumné instituce </t>
  </si>
  <si>
    <t>5.</t>
  </si>
  <si>
    <t>Ostatní subjekty celkem</t>
  </si>
  <si>
    <t>5.1.</t>
  </si>
  <si>
    <t>v tom: podnikatel. subjekty</t>
  </si>
  <si>
    <t>5.2.</t>
  </si>
  <si>
    <t xml:space="preserve">              neziskové apod. org. </t>
  </si>
  <si>
    <t>6.</t>
  </si>
  <si>
    <t xml:space="preserve">Související výdaje </t>
  </si>
  <si>
    <t>7.</t>
  </si>
  <si>
    <t xml:space="preserve">Účelové výdaje celkem </t>
  </si>
  <si>
    <t>Vysvětlivky k tabulce A:</t>
  </si>
  <si>
    <t>řádek 1: státní orgaizace - zřizovatelem je stát</t>
  </si>
  <si>
    <t>řádek 1.3)*: PO jiných zřizovatelů (státních)</t>
  </si>
  <si>
    <t xml:space="preserve">řádek 2: orgaizace zřizované územními orgány </t>
  </si>
  <si>
    <t>řádek 3: veřejné vysoké školy, vojenské a policejní vysoké školy, soukromé vysoké školy</t>
  </si>
  <si>
    <t xml:space="preserve">              bez ohledu na právní formu (o tyto údaje budou nižší ostatní uvedené právní formy)</t>
  </si>
  <si>
    <t xml:space="preserve">řádek 4: podle návrhu zákona o veřejných výzkumných institucích </t>
  </si>
  <si>
    <t xml:space="preserve">řádek 6: náklady na zabezpečení veřejné soutěže apod., podle § 3 odst. 2 zákona č. 130/2002 Sb. </t>
  </si>
  <si>
    <t xml:space="preserve"> strana 2</t>
  </si>
  <si>
    <t xml:space="preserve"> B. Přehled institucionálních výdajů na výzkum a vývoj v roce 2007</t>
  </si>
  <si>
    <t>PO</t>
  </si>
  <si>
    <t>OS + PO - územní orgaizace</t>
  </si>
  <si>
    <t xml:space="preserve">Vysoké školy </t>
  </si>
  <si>
    <t xml:space="preserve">Podnikatelské subjekty </t>
  </si>
  <si>
    <t>Neziskové a pod. organizace</t>
  </si>
  <si>
    <t>8.</t>
  </si>
  <si>
    <t>9.</t>
  </si>
  <si>
    <t>Vysvětlivky k tabulce B:</t>
  </si>
  <si>
    <t>řádek 1 a 2: státní organizace</t>
  </si>
  <si>
    <t xml:space="preserve">řádek 3: organizace zřizované územními orgány </t>
  </si>
  <si>
    <t>řádek 4: veřejné vysoké školy, vojenské a policejní vysoké školy, soukromé vysoké školy</t>
  </si>
  <si>
    <t xml:space="preserve">řádek 5: podle návrhu zákona o veřejných výzkumných institucích </t>
  </si>
  <si>
    <t xml:space="preserve">C. Přehled prostředků na výzkum a vývoj převáděných do rezervního fondu </t>
  </si>
  <si>
    <t>Zůstatek k 1.1.2007</t>
  </si>
  <si>
    <t xml:space="preserve">Převod v roce 2007             </t>
  </si>
  <si>
    <t xml:space="preserve">Zůstává k využití do dalších let </t>
  </si>
  <si>
    <t xml:space="preserve">Účelové prostředky </t>
  </si>
  <si>
    <t xml:space="preserve">Institucionální prostředky </t>
  </si>
  <si>
    <t>Vysvětlivky k tabulce C:</t>
  </si>
  <si>
    <t>Ve sloupci 7 bude uveden převod v roce 2007 + případný zůstatek z převodů z předchozích let</t>
  </si>
  <si>
    <t>Údaje v přehledech musí odpovídat příslušným údajům v účetním a finančním výkaze OSS a PO a budou doloženy podrobným komentářem</t>
  </si>
  <si>
    <t xml:space="preserve">   ve výši 158 tis. Kč (209 976 tis.+ 158 tis. = 210 134 tis. Kč).</t>
  </si>
  <si>
    <t>•  Ve sloupci 7 je zohledněno usnesení 629/2007 - převod přes depozitní účet do příjmů</t>
  </si>
  <si>
    <t>Datum: 24.1.2008</t>
  </si>
  <si>
    <r>
      <t>•</t>
    </r>
    <r>
      <rPr>
        <b/>
        <sz val="10"/>
        <rFont val="Arial"/>
        <family val="2"/>
      </rPr>
      <t xml:space="preserve">  Ve sloupci 6  je zahrnut mimo výzkum a vývoj i převod finančních prostředků do rezervního fondu z rozpočtu  Rady pro výzkum a vývoj - delimitace prostředků k 1.1.2007 </t>
    </r>
  </si>
  <si>
    <t>Příloha č. 4a</t>
  </si>
  <si>
    <t>Plnění závazných ukazatelů státního rozpočtu</t>
  </si>
  <si>
    <t>Období :  leden až prosinec 2007</t>
  </si>
  <si>
    <t xml:space="preserve">
Ukazatele</t>
  </si>
  <si>
    <t>ř.</t>
  </si>
  <si>
    <t>Schválený rozpočet</t>
  </si>
  <si>
    <t>Rozpočet 
po změnách</t>
  </si>
  <si>
    <t>Výsledek od
počátku roku</t>
  </si>
  <si>
    <t>Plnění
v %</t>
  </si>
  <si>
    <t>3 : 2</t>
  </si>
  <si>
    <t>Souhrnné ukazatele</t>
  </si>
  <si>
    <t xml:space="preserve"> Příjmy celkem </t>
  </si>
  <si>
    <t>0010</t>
  </si>
  <si>
    <t>Výdaje celkem</t>
  </si>
  <si>
    <t>0020</t>
  </si>
  <si>
    <t>Specifické ukazatele - příjmy</t>
  </si>
  <si>
    <t>Nedaňové příjmy, kapitálové příjmy 
 a přijaté transfery celkem</t>
  </si>
  <si>
    <t>3301</t>
  </si>
  <si>
    <t xml:space="preserve"> v tom: 
  příjmy z rozpočtu Evropské unie bez SZP -
  programovací období 2004 až 2006 celkem</t>
  </si>
  <si>
    <t>3302</t>
  </si>
  <si>
    <t xml:space="preserve"> příjmy z rozpočtu Evropské unie bez SZP -
  programovací období  2007 až 2013 celkem</t>
  </si>
  <si>
    <t>3303</t>
  </si>
  <si>
    <t xml:space="preserve">  příjmy z prostředků ostatních 
   zahraničních programů </t>
  </si>
  <si>
    <t>3304</t>
  </si>
  <si>
    <t xml:space="preserve"> ostatní nedaňové příjmy, kapitálové
  příjmy a přijaté transfery celkem</t>
  </si>
  <si>
    <t>3305</t>
  </si>
  <si>
    <t>Specifické ukazatele - výdaje</t>
  </si>
  <si>
    <t>Věda a vysoké školy</t>
  </si>
  <si>
    <t>3306</t>
  </si>
  <si>
    <t xml:space="preserve">   v tom: vysoké školy</t>
  </si>
  <si>
    <t>3307</t>
  </si>
  <si>
    <t xml:space="preserve">             výzkum a vývoj</t>
  </si>
  <si>
    <t>3308</t>
  </si>
  <si>
    <t xml:space="preserve"> Přímé výdaje regionálního školství </t>
  </si>
  <si>
    <t>3309</t>
  </si>
  <si>
    <t xml:space="preserve"> Přímé výdaje přímo řízených organizací</t>
  </si>
  <si>
    <t>3310</t>
  </si>
  <si>
    <t xml:space="preserve"> Rozvojové programy </t>
  </si>
  <si>
    <t>3311</t>
  </si>
  <si>
    <t xml:space="preserve">   v tom: státní informační politika</t>
  </si>
  <si>
    <t>3312</t>
  </si>
  <si>
    <t xml:space="preserve">             ostatní</t>
  </si>
  <si>
    <t>3313</t>
  </si>
  <si>
    <t xml:space="preserve"> Podpora činnosti v oblasti mládeže</t>
  </si>
  <si>
    <t>3314</t>
  </si>
  <si>
    <t xml:space="preserve"> Podpora činnosti v oblasti sportu </t>
  </si>
  <si>
    <t>3315</t>
  </si>
  <si>
    <t xml:space="preserve">  v tom: sportovní reprezentace 
            bez programu 233510</t>
  </si>
  <si>
    <t>3316</t>
  </si>
  <si>
    <t xml:space="preserve">            tělovýchova včetně programu 233510 </t>
  </si>
  <si>
    <t>3317</t>
  </si>
  <si>
    <t xml:space="preserve"> Výdaje na programy spolufinancované 
 z rozpočtu EU jinde nezařazené</t>
  </si>
  <si>
    <t>3318</t>
  </si>
  <si>
    <t xml:space="preserve"> Ostatní : </t>
  </si>
  <si>
    <t>3319</t>
  </si>
  <si>
    <t xml:space="preserve">    v tom: 
      zahraniční rozvojová spolupráce</t>
  </si>
  <si>
    <t>3320</t>
  </si>
  <si>
    <t xml:space="preserve">      výdaje spojené s výkonem předsednictví 
      ČR v Radě Evropské unie</t>
  </si>
  <si>
    <t>3321</t>
  </si>
  <si>
    <t xml:space="preserve">      mezinárodní konference 
      členských zemí SICI</t>
  </si>
  <si>
    <t>3322</t>
  </si>
  <si>
    <t xml:space="preserve">      program podpory vzdělávání 
      národnostních menšin
      a multikulturní výchova</t>
  </si>
  <si>
    <t>3323</t>
  </si>
  <si>
    <t xml:space="preserve">      ostatní</t>
  </si>
  <si>
    <t>3324</t>
  </si>
  <si>
    <t>Průřezové ukazatele</t>
  </si>
  <si>
    <t>Platy zaměstnanců a ostatní
 platby za provedenou práci</t>
  </si>
  <si>
    <t>3325</t>
  </si>
  <si>
    <t xml:space="preserve">   v tom: platy zaměstnanců</t>
  </si>
  <si>
    <t>3326</t>
  </si>
  <si>
    <t xml:space="preserve">             ostatní platby za provedenou práci</t>
  </si>
  <si>
    <t>3327</t>
  </si>
  <si>
    <t>3328</t>
  </si>
  <si>
    <t>Převod fondu kulturních
 a sociálních potřeb</t>
  </si>
  <si>
    <t>3329</t>
  </si>
  <si>
    <t xml:space="preserve"> Platy zaměstnanců ve státní správě    </t>
  </si>
  <si>
    <t>3330</t>
  </si>
  <si>
    <t xml:space="preserve"> Platy státních zaměstnanců 
 ve správních úřadech      </t>
  </si>
  <si>
    <t>3331</t>
  </si>
  <si>
    <t xml:space="preserve"> Platy představitelů státní moci 
 a některých orgánů            </t>
  </si>
  <si>
    <t>3332</t>
  </si>
  <si>
    <t xml:space="preserve"> Výdaje na výzkum a vývoj včetně programů
 spolufinancovaných z prostředků EU celkem </t>
  </si>
  <si>
    <t>3333</t>
  </si>
  <si>
    <t xml:space="preserve"> v tom: ze státního rozpočtu celkem</t>
  </si>
  <si>
    <t>3334</t>
  </si>
  <si>
    <t>3335</t>
  </si>
  <si>
    <t>3336</t>
  </si>
  <si>
    <t xml:space="preserve">           kryté příjmem z rozpočtu EU</t>
  </si>
  <si>
    <t>3337</t>
  </si>
  <si>
    <t>3338</t>
  </si>
  <si>
    <t>3339</t>
  </si>
  <si>
    <t>3340</t>
  </si>
  <si>
    <t>3341</t>
  </si>
  <si>
    <t>3342</t>
  </si>
  <si>
    <t xml:space="preserve"> Výdaje na mezinárodní konference</t>
  </si>
  <si>
    <t>3343</t>
  </si>
  <si>
    <t xml:space="preserve"> Zahraniční rozvojová spolupráce</t>
  </si>
  <si>
    <t>3344</t>
  </si>
  <si>
    <t xml:space="preserve"> Program sociální prevence 
 a prevence kriminality</t>
  </si>
  <si>
    <t>3345</t>
  </si>
  <si>
    <t xml:space="preserve"> Program protidrogové politiky</t>
  </si>
  <si>
    <t>3346</t>
  </si>
  <si>
    <t xml:space="preserve"> Podpora projektů integrace 
 příslušníků romské komunity</t>
  </si>
  <si>
    <t>3347</t>
  </si>
  <si>
    <t xml:space="preserve"> Zajištění přípravy na krizové situace 
 podle zákona č. 240/2000 Sb.</t>
  </si>
  <si>
    <t>3348</t>
  </si>
  <si>
    <t xml:space="preserve"> Výdaje na programy spolufinancované 
 z prostředků EU bez SZP - programovací
 období 2004 až 2006 celkem </t>
  </si>
  <si>
    <t>3349</t>
  </si>
  <si>
    <t xml:space="preserve">    v tom: ze státního rozpočtu  </t>
  </si>
  <si>
    <t>3350</t>
  </si>
  <si>
    <t xml:space="preserve">              kryté příjmem z rozpočtu EU  </t>
  </si>
  <si>
    <t>3351</t>
  </si>
  <si>
    <t xml:space="preserve"> Výdaje na programy spolufinancované 
 z prostředků EU bez SZP - programovací
 období 2007 až 2013 celkem </t>
  </si>
  <si>
    <t>3352</t>
  </si>
  <si>
    <t>3353</t>
  </si>
  <si>
    <t xml:space="preserve">              kryté příjmem z prostředků EU</t>
  </si>
  <si>
    <t>3354</t>
  </si>
  <si>
    <t>Výdaje na společné projekty, které jsou
 zčásti financovány  z prostředků ostatních 
 zahraničních programů</t>
  </si>
  <si>
    <t>3355</t>
  </si>
  <si>
    <t xml:space="preserve">   v tom: ze státního rozpočtu</t>
  </si>
  <si>
    <t>3356</t>
  </si>
  <si>
    <t xml:space="preserve">             kryté příjmem z prostředků 
             ostatních zahraničních programů </t>
  </si>
  <si>
    <t>3357</t>
  </si>
  <si>
    <r>
      <t xml:space="preserve">Kapitola: </t>
    </r>
    <r>
      <rPr>
        <b/>
        <sz val="11"/>
        <rFont val="Arial CE"/>
        <family val="2"/>
      </rPr>
      <t xml:space="preserve">333  Ministerstvo školství, mládeže a tělovýchovy </t>
    </r>
  </si>
  <si>
    <r>
      <t xml:space="preserve"> Povinné pojistné placené 
 zaměstnavatelem </t>
    </r>
    <r>
      <rPr>
        <vertAlign val="superscript"/>
        <sz val="10"/>
        <rFont val="Arial CE"/>
        <family val="2"/>
      </rPr>
      <t>1)</t>
    </r>
  </si>
  <si>
    <r>
      <t xml:space="preserve">            v tom: institucionální výdaje celkem </t>
    </r>
    <r>
      <rPr>
        <vertAlign val="superscript"/>
        <sz val="10"/>
        <rFont val="Arial CE"/>
        <family val="2"/>
      </rPr>
      <t>2)</t>
    </r>
  </si>
  <si>
    <r>
      <t xml:space="preserve">                      účelové výdaje celkem </t>
    </r>
    <r>
      <rPr>
        <vertAlign val="superscript"/>
        <sz val="10"/>
        <rFont val="Arial CE"/>
        <family val="2"/>
      </rPr>
      <t>2)</t>
    </r>
  </si>
  <si>
    <r>
      <t xml:space="preserve"> Národní program výzkumu </t>
    </r>
    <r>
      <rPr>
        <vertAlign val="superscript"/>
        <sz val="10"/>
        <color indexed="8"/>
        <rFont val="Arial CE"/>
        <family val="2"/>
      </rPr>
      <t>3)</t>
    </r>
    <r>
      <rPr>
        <sz val="10"/>
        <color indexed="8"/>
        <rFont val="Arial CE"/>
        <family val="2"/>
      </rPr>
      <t xml:space="preserve"> </t>
    </r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</si>
  <si>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3)</t>
    </r>
  </si>
  <si>
    <r>
      <t xml:space="preserve"> Veřejné zakázky </t>
    </r>
    <r>
      <rPr>
        <vertAlign val="superscript"/>
        <sz val="10"/>
        <color indexed="8"/>
        <rFont val="Arial CE"/>
        <family val="2"/>
      </rPr>
      <t>3)</t>
    </r>
  </si>
  <si>
    <r>
      <t xml:space="preserve"> Specifický výzkum na vysokých školách </t>
    </r>
    <r>
      <rPr>
        <vertAlign val="superscript"/>
        <sz val="10"/>
        <color indexed="8"/>
        <rFont val="Arial CE"/>
        <family val="2"/>
      </rPr>
      <t>3)</t>
    </r>
  </si>
  <si>
    <r>
      <t xml:space="preserve"> Mezinárodní spolupráce 
 ve výzkumu a vývoji </t>
    </r>
    <r>
      <rPr>
        <vertAlign val="superscript"/>
        <sz val="10"/>
        <color indexed="8"/>
        <rFont val="Arial CE"/>
        <family val="2"/>
      </rPr>
      <t>3)</t>
    </r>
  </si>
  <si>
    <r>
      <t xml:space="preserve">1) </t>
    </r>
    <r>
      <rPr>
        <sz val="9"/>
        <rFont val="Arial CE"/>
        <family val="2"/>
      </rPr>
      <t>povinné pojistné na sociální zabezpečení a příspěvek na státní politiku zaměstnanosti a pojistné na veřejné zdravotní pojištění</t>
    </r>
  </si>
  <si>
    <r>
      <t>2)</t>
    </r>
    <r>
      <rPr>
        <sz val="9"/>
        <rFont val="Arial CE"/>
        <family val="2"/>
      </rPr>
      <t xml:space="preserve"> výdaje na výzkum a vývoj podle § 6 odst. 1 zákona č. 130/2002 Sb.</t>
    </r>
  </si>
  <si>
    <r>
      <t>3)</t>
    </r>
    <r>
      <rPr>
        <sz val="9"/>
        <rFont val="Arial CE"/>
        <family val="2"/>
      </rPr>
      <t xml:space="preserve"> výdaje na výzkum a vývoj podle § 6 odst. 2 zákona č. 130/2002 Sb.</t>
    </r>
  </si>
  <si>
    <t>KAPITOLA: 333 Ministerstvo školství, mládeže a tělovýchovy</t>
  </si>
  <si>
    <t>R o z p o č e t   2007</t>
  </si>
  <si>
    <t>Index</t>
  </si>
  <si>
    <t>U K A Z A T E L</t>
  </si>
  <si>
    <t>Skutečnost 2006</t>
  </si>
  <si>
    <t>Skutečnost 2007</t>
  </si>
  <si>
    <t>Sk2007/Sk06</t>
  </si>
  <si>
    <t>3:2</t>
  </si>
  <si>
    <t>3:0</t>
  </si>
  <si>
    <t xml:space="preserve"> P Ř Í J M Y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</si>
  <si>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</si>
  <si>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</si>
  <si>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</si>
  <si>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</si>
  <si>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 xml:space="preserve"> Daně z příjmů právnických osob</t>
  </si>
  <si>
    <t xml:space="preserve"> Daně z příjmů, zisku a kapitálových výnosů</t>
  </si>
  <si>
    <t xml:space="preserve"> Obecné daně ze zboží a služeb v tuzemsku </t>
  </si>
  <si>
    <t xml:space="preserve">     v tom: Daň z přidané hodnoty  </t>
  </si>
  <si>
    <t xml:space="preserve"> Zvláštní daně a poplatky ze zboží a služeb v tuzemsku 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</si>
  <si>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</si>
  <si>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</si>
  <si>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</si>
  <si>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</si>
  <si>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</si>
  <si>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</si>
  <si>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</si>
  <si>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 xml:space="preserve"> Daně a cla za zboží a služby ze zahraničí </t>
  </si>
  <si>
    <t xml:space="preserve">    v tom: Clo</t>
  </si>
  <si>
    <t xml:space="preserve">               Podíl na vybraných clech</t>
  </si>
  <si>
    <t xml:space="preserve"> Daně z majetku</t>
  </si>
  <si>
    <t xml:space="preserve"> Daně z majetkových a kapitálových převodů</t>
  </si>
  <si>
    <t xml:space="preserve">    v tom:  Daň dědická, darovací a z převodu nemovitostí</t>
  </si>
  <si>
    <t xml:space="preserve"> Majetkové daně</t>
  </si>
  <si>
    <t xml:space="preserve"> Pojistné na sociální zabezpečení 
 a příspěvek na státní politiku zaměstnanosti  *) 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</si>
  <si>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</si>
  <si>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</si>
  <si>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Zdroje rezervního fondu kapitoly 333 na rok 2007 </t>
  </si>
  <si>
    <t>V tis.Kč</t>
  </si>
  <si>
    <t>Členění dle závazných ukazatelů</t>
  </si>
  <si>
    <t xml:space="preserve">Paragraf dle rozpočtové skladby (orientační údaj z mimoúčetní evidence) </t>
  </si>
  <si>
    <t>Položka, na které bylo uspořeno dle rozpočtové skladby (orientační údaj z mimoúčetní evidence)</t>
  </si>
  <si>
    <t>ISPROFIN číslo programu (orientační údaj z mimoúčetní evidence)</t>
  </si>
  <si>
    <t>Uspořená částka převedená do RF          za rok 2007 (v Kč)</t>
  </si>
  <si>
    <t>požaduje se převést do RF převodem z účtu</t>
  </si>
  <si>
    <t>Financování programů</t>
  </si>
  <si>
    <t>Financování programů a zároveň projektů spolufin.z EU - prostř.SR</t>
  </si>
  <si>
    <t>Financování programů a zároveň projektů spolufin.z EU - prostř.EU</t>
  </si>
  <si>
    <t>AGS 3.1. 5.1.</t>
  </si>
  <si>
    <t>AGS 3.2. 5.1.</t>
  </si>
  <si>
    <t>Cestovné</t>
  </si>
  <si>
    <t>České kulturní dědictví v zahr. - podpora výuky českého jazyka</t>
  </si>
  <si>
    <t>Čin.Ústř.OSS ve vzděl.</t>
  </si>
  <si>
    <t>činnost v oblasti mládeže</t>
  </si>
  <si>
    <t>činnost vysokých škol</t>
  </si>
  <si>
    <t>Dárkový sklad</t>
  </si>
  <si>
    <t>EHP/Norsko</t>
  </si>
  <si>
    <t>Grantové projekty</t>
  </si>
  <si>
    <t>Institucionální prostředky-mezinárodní spolupráce</t>
  </si>
  <si>
    <t>integrace příslušníků romské komunity</t>
  </si>
  <si>
    <t>Jazyky</t>
  </si>
  <si>
    <t>Konference - vratka ČŠI</t>
  </si>
  <si>
    <t>krizové situace</t>
  </si>
  <si>
    <t>Krizové situace - st.správa</t>
  </si>
  <si>
    <t>Kvalita 1, ŘV</t>
  </si>
  <si>
    <t>Nákup ostatních služeb</t>
  </si>
  <si>
    <t>Národnostní menšiny</t>
  </si>
  <si>
    <t>Nevyčerpané konference</t>
  </si>
  <si>
    <t>ONIV</t>
  </si>
  <si>
    <t>OON</t>
  </si>
  <si>
    <t>OPŘO a společné úkoly</t>
  </si>
  <si>
    <t>Ostatní aktivity odborů 10 a 12 -pohoštění a dary</t>
  </si>
  <si>
    <t>Ostatní osobní výdaje</t>
  </si>
  <si>
    <t>Pilot</t>
  </si>
  <si>
    <t>Pilot-Hasič</t>
  </si>
  <si>
    <t>Platy</t>
  </si>
  <si>
    <t>Pojistné</t>
  </si>
  <si>
    <t>Pilot G</t>
  </si>
  <si>
    <t>Prevence drog.závislosti</t>
  </si>
  <si>
    <t>Prevence kriminality</t>
  </si>
  <si>
    <t>Programování</t>
  </si>
  <si>
    <t>Programy kulturního dědictví</t>
  </si>
  <si>
    <t>Předsednictví ČR v EU - cestovné</t>
  </si>
  <si>
    <t>Předsednictví ČR v EU - kurzové ztráty</t>
  </si>
  <si>
    <t>Předsednictví ČR v EU - materiál</t>
  </si>
  <si>
    <t>Předsednictví ČR v EU - nákup DHM</t>
  </si>
  <si>
    <t>Předsednictví ČR v EU - ostatní neinvestiční výdaje</t>
  </si>
  <si>
    <t>Předsednictví ČR v EU - pohoštění</t>
  </si>
  <si>
    <t>Předsednictví ČR v EU - poplatky</t>
  </si>
  <si>
    <t>Předsednictví ČR v EU - služby p. ú.</t>
  </si>
  <si>
    <t>Předsednictví ČR v EU - školení</t>
  </si>
  <si>
    <t>Předsednictví ČR v EU - telekomunikační služby</t>
  </si>
  <si>
    <t>Předsednictví v Radě EU</t>
  </si>
  <si>
    <t>Příspěvky mezinárodním organizacím</t>
  </si>
  <si>
    <t>Příspěvky mezinárodním organizacím - poplatky</t>
  </si>
  <si>
    <t>Příspěvky na FKSP PO</t>
  </si>
  <si>
    <t>Příspěvky na OON</t>
  </si>
  <si>
    <t>Příspěvky na platy PO</t>
  </si>
  <si>
    <t>Příspěvky na pojištění PO</t>
  </si>
  <si>
    <t>Publicita IV</t>
  </si>
  <si>
    <t>Rada VaV institucionální prostředky a ostatní</t>
  </si>
  <si>
    <t>Programy RgŠ sk. 2</t>
  </si>
  <si>
    <t>Rozvojová zahraniční činnost</t>
  </si>
  <si>
    <t>Semináře a výměna</t>
  </si>
  <si>
    <t>SIPVZ</t>
  </si>
  <si>
    <t>SIPVZ ostatní</t>
  </si>
  <si>
    <t>SIPVZ rezerva</t>
  </si>
  <si>
    <t>sk 4 2004-6 OPRLZ  z roz. EU</t>
  </si>
  <si>
    <t>sk 4 2004-6 OPRLZ  z roz. SR</t>
  </si>
  <si>
    <t>sk 4 2004-6 OPRLZ z roz. EU</t>
  </si>
  <si>
    <t>sk 4 2004-6 OPRLZ z roz. SR</t>
  </si>
  <si>
    <t>sk. 4 rezerva 2007-2013 OP VK</t>
  </si>
  <si>
    <t>sk. 4 společné úkoly</t>
  </si>
  <si>
    <t>Sk.1TA 2004-2006 ve st.správě OP RLZ z r.EU</t>
  </si>
  <si>
    <t>Sk.1TA 2004-2006 ve st.správě OP RLZ ze SR</t>
  </si>
  <si>
    <t>Sk.1TA 2007-13 ve st.správě OP VpK z rozp.EU</t>
  </si>
  <si>
    <t>Sk.1TA 2007-13 ve st.správě OP VpK ze SR</t>
  </si>
  <si>
    <t>Sk.1TA 2007-13 ve st.správě OP Vpl z rozp.EU</t>
  </si>
  <si>
    <t>Sk.1TA 2007-13 ve st.správě OP VVI mez.spol.ze SR</t>
  </si>
  <si>
    <t>SK.3 - OST.VÝD.OP RLZ ZE EU ROZPOČTU (MIMO OPŘO A PŘO)</t>
  </si>
  <si>
    <t>SK.3 - OST.VÝD.OP RLZ ZE SR (MIMO OPŘO A PŘO)</t>
  </si>
  <si>
    <t>sk.4 OP RLZ  2004-6 - ČINNOST VŠ z rozp. EU</t>
  </si>
  <si>
    <t>sk.4 OP RLZ  2004-6 - ČINNOST VŠ z rozp. SR</t>
  </si>
  <si>
    <t>sk.4 OP RLZ  2004-6 RP RGŠ z rozp.EU</t>
  </si>
  <si>
    <t>sk.4 OP RLZ  2004-6 RP RGŠ z rozp.SR</t>
  </si>
  <si>
    <t xml:space="preserve">sk.4 rezerva 2007-13 OP VVpI </t>
  </si>
  <si>
    <t>Socrates</t>
  </si>
  <si>
    <t>Společné úkoly</t>
  </si>
  <si>
    <t>Společné úkoly - odbor 50</t>
  </si>
  <si>
    <t>Společné úkoly - vládní zmocněnec pro MSL</t>
  </si>
  <si>
    <t>Společné úkoly odborů 10 - dotace  gymnáziím</t>
  </si>
  <si>
    <t>Společné úkoly odborů 10 - dotace církevním gymnáziím</t>
  </si>
  <si>
    <t>Společné úkoly odborů 10 a 12 - cestovné</t>
  </si>
  <si>
    <t>Společné úkoly odborů 10 a 12 - finanční poradenství</t>
  </si>
  <si>
    <t>Společné úkoly odborů 10 a 12 - nákup služeb j.n.</t>
  </si>
  <si>
    <t>Společné úkoly- recenze</t>
  </si>
  <si>
    <t>Společné úkoly skupiny 3</t>
  </si>
  <si>
    <t>společné úkoly-soutěže</t>
  </si>
  <si>
    <t>Státní sportovní reprezentace</t>
  </si>
  <si>
    <t>Studie a Analýzy</t>
  </si>
  <si>
    <t>Technické zajištění</t>
  </si>
  <si>
    <t>Tělovýchovná činnost</t>
  </si>
  <si>
    <t>VIP Kariera, ŘV</t>
  </si>
  <si>
    <t>Zahraniční pracovní cesty - cestovné vč. převodu platební karty</t>
  </si>
  <si>
    <t>Zahraniční pracovní cesty - konferenční poplatky</t>
  </si>
  <si>
    <t>Zahraniční pracovní cesty - kurzové rozdíly</t>
  </si>
  <si>
    <t>Zahraniční pracovní cesty - ostatní služby</t>
  </si>
  <si>
    <t>Celkem převedeno v OSS -  úřad MŠMT</t>
  </si>
  <si>
    <t>x</t>
  </si>
  <si>
    <t>Vráceno do RF dle § 50 rozpočtových pravidel (programové fin.)</t>
  </si>
  <si>
    <t>Ostatní OSS mimo vlastní úřad MŠMT:</t>
  </si>
  <si>
    <t xml:space="preserve">1.ČŠI  </t>
  </si>
  <si>
    <t>v tom: OON a odvody</t>
  </si>
  <si>
    <t xml:space="preserve">            ostatní běžné výdaje</t>
  </si>
  <si>
    <t xml:space="preserve">2.VSC </t>
  </si>
  <si>
    <t xml:space="preserve">3. CZVV </t>
  </si>
  <si>
    <t>v tom: projekt spolufinancovaný z ESF - KVALITA I</t>
  </si>
  <si>
    <t xml:space="preserve">            nevyčerpané prostředky z kmenové činnosti</t>
  </si>
  <si>
    <t>Celkem převody do RF v OSS kapitoly 333 MŠMT</t>
  </si>
  <si>
    <t xml:space="preserve"> Pojistné na úrazové pojištění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</si>
  <si>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</si>
  <si>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</si>
  <si>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 xml:space="preserve"> Ostatní daňové příjmy</t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</si>
  <si>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</si>
  <si>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</si>
  <si>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</si>
  <si>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</si>
  <si>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</si>
  <si>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</si>
  <si>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</si>
  <si>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</si>
  <si>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</si>
  <si>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</si>
  <si>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</si>
  <si>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</si>
  <si>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</si>
  <si>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</si>
  <si>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</si>
  <si>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</si>
  <si>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</si>
  <si>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</si>
  <si>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</si>
  <si>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</si>
  <si>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</si>
  <si>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</si>
  <si>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</si>
  <si>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</si>
  <si>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</si>
  <si>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t xml:space="preserve"> Příjmy z prodeje dlouhodobého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</si>
  <si>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</si>
  <si>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</si>
  <si>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</si>
  <si>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</si>
  <si>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</si>
  <si>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</si>
  <si>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</si>
  <si>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</si>
  <si>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>Přehled rozpočtových opatření provedených v roce 2007 v členění podle jednotlivých druhů změn</t>
  </si>
  <si>
    <t>v tis. Kč (mimo počtu zam.)</t>
  </si>
  <si>
    <t>PŘÍJMY</t>
  </si>
  <si>
    <t>VÝDAJE</t>
  </si>
  <si>
    <t>Popis změny</t>
  </si>
  <si>
    <t>CELKEM</t>
  </si>
  <si>
    <t>mzdové</t>
  </si>
  <si>
    <t>pojistné</t>
  </si>
  <si>
    <t>ostatní běžné</t>
  </si>
  <si>
    <t>prostředky</t>
  </si>
  <si>
    <t>FKSP</t>
  </si>
  <si>
    <t>1. převody z kapitoly VPS celkem</t>
  </si>
  <si>
    <t xml:space="preserve"> 1.1</t>
  </si>
  <si>
    <t>na bezplatnou výuku ČJ pro azylanty (UV č.1463/06)</t>
  </si>
  <si>
    <t xml:space="preserve"> 1.2</t>
  </si>
  <si>
    <t>zahraniční rozvojová spolupráce (UV č.686/06)</t>
  </si>
  <si>
    <t xml:space="preserve"> 1.3</t>
  </si>
  <si>
    <t>zahraniční rozvojová spolupráce ISPROFIN (UV č.686/06)</t>
  </si>
  <si>
    <t xml:space="preserve"> 1.4</t>
  </si>
  <si>
    <t>do ISPROFIN dle usn. RV PSP č.340 a 363/07)</t>
  </si>
  <si>
    <t xml:space="preserve"> 1.5</t>
  </si>
  <si>
    <t>do ISPROFIN</t>
  </si>
  <si>
    <t xml:space="preserve"> 1.6</t>
  </si>
  <si>
    <t>do oblasti tělovýchovy  (dle usn.RV PSP č. 258)</t>
  </si>
  <si>
    <t xml:space="preserve"> 1.7</t>
  </si>
  <si>
    <t>na přípravu předsednictví ČR v Radě EU (UV č.27, 341, 819/07)</t>
  </si>
  <si>
    <t xml:space="preserve"> 1.8</t>
  </si>
  <si>
    <t>podp.čes.kult.dědictví v zahr.(UV č.1622/06)</t>
  </si>
  <si>
    <t xml:space="preserve"> 1.9</t>
  </si>
  <si>
    <t>na program integrace cizinců (UV č. 126/07)</t>
  </si>
  <si>
    <t>2. převody z jiných kapitol celkem</t>
  </si>
  <si>
    <t xml:space="preserve"> 2.1</t>
  </si>
  <si>
    <t>z kapitoly OSFA do ISPROFIN</t>
  </si>
  <si>
    <t xml:space="preserve"> 2.2</t>
  </si>
  <si>
    <t>z kapitoly MK</t>
  </si>
  <si>
    <t xml:space="preserve"> 2.3</t>
  </si>
  <si>
    <t>z úřadu vlády delimit.prostř.na čin.Rady pro VaV (UV č.1088/06)</t>
  </si>
  <si>
    <t xml:space="preserve"> 2.4</t>
  </si>
  <si>
    <t>z kapitoly MV (na projekty spolufin. Evropským uprchlickým fondem)</t>
  </si>
  <si>
    <t xml:space="preserve"> 2.5</t>
  </si>
  <si>
    <t>z kapitoly MV (do ISPROFIN)</t>
  </si>
  <si>
    <t>3. převod do VPS celkem</t>
  </si>
  <si>
    <t xml:space="preserve"> 3.1</t>
  </si>
  <si>
    <t xml:space="preserve">krácení rozpočtu kapitoly dle UV č. 290/07 </t>
  </si>
  <si>
    <t xml:space="preserve"> 3.2</t>
  </si>
  <si>
    <t>krácení rozpočtu kapitoly dle UV č. 290/07 (ISPROFIN)</t>
  </si>
  <si>
    <t xml:space="preserve"> 3.3</t>
  </si>
  <si>
    <t>dle usn. RV PSP</t>
  </si>
  <si>
    <t xml:space="preserve"> 3.4</t>
  </si>
  <si>
    <t>dle usn. RV PSP (ISPROFIN)</t>
  </si>
  <si>
    <t xml:space="preserve"> 3.5</t>
  </si>
  <si>
    <t xml:space="preserve">dle UV č. 870/2007 </t>
  </si>
  <si>
    <t xml:space="preserve"> 3.6</t>
  </si>
  <si>
    <t>pro obec Cizkrajov odškodné žák Filip Němec</t>
  </si>
  <si>
    <t>4. převody do jiných kapitol celkem</t>
  </si>
  <si>
    <t xml:space="preserve"> 4.1</t>
  </si>
  <si>
    <t>na Úřad vlády (delimitace Rady pro VaV dle usn.vl. č. 635/07)</t>
  </si>
  <si>
    <t xml:space="preserve"> 4.2</t>
  </si>
  <si>
    <t>do kapitoly MO (sportovní reprezentace)</t>
  </si>
  <si>
    <t xml:space="preserve"> 4.3</t>
  </si>
  <si>
    <t>do kapitoly MV (sportovní reprezentace)</t>
  </si>
  <si>
    <t xml:space="preserve"> 4.4</t>
  </si>
  <si>
    <t xml:space="preserve">převod do MK dle usn. RV PSP 284/2007 </t>
  </si>
  <si>
    <t xml:space="preserve"> 4.5</t>
  </si>
  <si>
    <t>do kapitoly MK</t>
  </si>
  <si>
    <t xml:space="preserve"> 4.6</t>
  </si>
  <si>
    <t>VaV - do kapitoly MŽP</t>
  </si>
  <si>
    <t xml:space="preserve"> 4.7</t>
  </si>
  <si>
    <t>VaV - do kapitoly GA</t>
  </si>
  <si>
    <t xml:space="preserve"> 4.8</t>
  </si>
  <si>
    <t>VaV - do kapitoly MO</t>
  </si>
  <si>
    <t xml:space="preserve"> 4.9</t>
  </si>
  <si>
    <t>do kapitoly MO z ISPROFIN (transfery vydané)</t>
  </si>
  <si>
    <t xml:space="preserve"> 4.10</t>
  </si>
  <si>
    <t>do kapitoly MV z ISPROFIN (transfery vydané)</t>
  </si>
  <si>
    <t xml:space="preserve"> 4.11</t>
  </si>
  <si>
    <t>do kapitoly MV (podpora projektů integrace romské komunity)</t>
  </si>
  <si>
    <t xml:space="preserve"> 4.12</t>
  </si>
  <si>
    <t>do kapitoly MV dle UV č. 359 (spr.rada College of Europe v Bruggách)</t>
  </si>
  <si>
    <t xml:space="preserve"> 4.13</t>
  </si>
  <si>
    <t>do kapitoly MZdr (na projekty OP RLZ)</t>
  </si>
  <si>
    <t xml:space="preserve"> 4.14</t>
  </si>
  <si>
    <t>do kapitoly AV (na projekty OP RLZ)</t>
  </si>
  <si>
    <t xml:space="preserve"> 4.15</t>
  </si>
  <si>
    <t xml:space="preserve">do kapitoly OSFA z ISPROFIN </t>
  </si>
  <si>
    <t>5. přesuny v rámci kapitoly MŠMT celkem</t>
  </si>
  <si>
    <t xml:space="preserve"> 5.1</t>
  </si>
  <si>
    <t>přesuny v oblasti mzdových prostředků</t>
  </si>
  <si>
    <t xml:space="preserve"> 5.2</t>
  </si>
  <si>
    <t>ostatní přesuny mezi záv.ukazateli</t>
  </si>
  <si>
    <t xml:space="preserve"> 5.3</t>
  </si>
  <si>
    <t>přesuny v oblasti ISPROFIN</t>
  </si>
  <si>
    <t xml:space="preserve"> 5.4</t>
  </si>
  <si>
    <t>přesuny mezi programy ISPROFIN VŠ (dle usn. RV PSP č. 376/2007)</t>
  </si>
  <si>
    <t xml:space="preserve"> 5.5</t>
  </si>
  <si>
    <t>přesuny v oblasti projektů spolufinancovaných z rozpočtu EU</t>
  </si>
  <si>
    <t xml:space="preserve"> 5.6</t>
  </si>
  <si>
    <t>přesun do OPPP (odst.,akred.kom.) nad 10% ZU dle usn.RV PSP 267</t>
  </si>
  <si>
    <t xml:space="preserve"> 5.7</t>
  </si>
  <si>
    <t>přesun mezi MP a ost.výdaji (do soukr. škol a v rámci prg OP VpK)</t>
  </si>
  <si>
    <t xml:space="preserve"> 5.8</t>
  </si>
  <si>
    <t>přesun mezi ZU dle usn. RV PSPč. 304 (do RGŠ z ESF OP VpK)</t>
  </si>
  <si>
    <t>6. interní přesuny v rámci kapitoly MŠMT celkem</t>
  </si>
  <si>
    <t xml:space="preserve"> 6.1</t>
  </si>
  <si>
    <t>interní opatření (s kódem  "1") ostatní přesuny</t>
  </si>
  <si>
    <t xml:space="preserve"> 6.2</t>
  </si>
  <si>
    <t>interní opatření (s kódem  "1") v ISPROFIN</t>
  </si>
  <si>
    <t>7. převody z VPS s kódem "5" celkem</t>
  </si>
  <si>
    <t xml:space="preserve"> 7.1</t>
  </si>
  <si>
    <t xml:space="preserve">převod z VPS dle UV 629/2007 (a 870/2007) (ISPROFIN) </t>
  </si>
  <si>
    <t xml:space="preserve"> 7.2</t>
  </si>
  <si>
    <t xml:space="preserve">převod z VPS dle UV 629/2007 (a 870/2007) </t>
  </si>
  <si>
    <t>CELKEM ZMĚNY s kódem "1", "3" a "5"</t>
  </si>
  <si>
    <t>Vypracovala: Ing. Milena Dušková</t>
  </si>
  <si>
    <r>
      <t xml:space="preserve">CELKEM ZMĚNY kód "3" </t>
    </r>
    <r>
      <rPr>
        <i/>
        <sz val="10"/>
        <rFont val="Arial"/>
        <family val="2"/>
      </rPr>
      <t>(opatření MF se změnou záv.ukaz.)</t>
    </r>
  </si>
  <si>
    <r>
      <t>CELKEM ZMĚNY kód "1"</t>
    </r>
    <r>
      <rPr>
        <sz val="12"/>
        <rFont val="Arial"/>
        <family val="2"/>
      </rPr>
      <t xml:space="preserve"> (</t>
    </r>
    <r>
      <rPr>
        <i/>
        <sz val="10"/>
        <rFont val="Arial"/>
        <family val="2"/>
      </rPr>
      <t>vnitřní úpravy MŠMT bez změny záv.ukaz.)</t>
    </r>
  </si>
  <si>
    <r>
      <t xml:space="preserve">CELKEM ZMĚNY kód "5" </t>
    </r>
    <r>
      <rPr>
        <i/>
        <sz val="10"/>
        <rFont val="Arial"/>
        <family val="2"/>
      </rPr>
      <t>(převody dle rozhodnutí vlády se změnou ZU)</t>
    </r>
  </si>
  <si>
    <t>Podrobný přehled rozpočtových opatření provedených v roce 2007 v členění podle jednotlivých druhů změn</t>
  </si>
  <si>
    <t>poř</t>
  </si>
  <si>
    <t>č.</t>
  </si>
  <si>
    <t xml:space="preserve">VÝDAJE </t>
  </si>
  <si>
    <t>Čj. dle MF</t>
  </si>
  <si>
    <t>dle</t>
  </si>
  <si>
    <t>úpr.</t>
  </si>
  <si>
    <t>MP</t>
  </si>
  <si>
    <t>14/13178/2007-142 1.č.</t>
  </si>
  <si>
    <t>převod z VPS na bezpl.výuku ČJ pro azylanty (usn.vl.č.1463/06)</t>
  </si>
  <si>
    <t xml:space="preserve">14/116011/2006-142 </t>
  </si>
  <si>
    <t>převod z VPS-rozv.zahr.spol.(UV č. 686/06) vč.podp.čes.kult.dědictví v zahr.</t>
  </si>
  <si>
    <t>14/76681/2007-142</t>
  </si>
  <si>
    <t>38.</t>
  </si>
  <si>
    <t>převod z MZV (na prog.stipendií v rámci zahr.rozvoj.pomoci dle usn.vl.č.847)</t>
  </si>
  <si>
    <t>14/44145/2007-142 2.č</t>
  </si>
  <si>
    <t>20.</t>
  </si>
  <si>
    <t>přesun ze ZRS (UV 686/06) na prg podpory čs. kult.dědictví (UV 1622/05)</t>
  </si>
  <si>
    <t>14/27970/2007-142 2.č</t>
  </si>
  <si>
    <t>10.</t>
  </si>
  <si>
    <t>převod z VPS na Zahraniční rozv.spolupráci ISPROFIN (UV č. 686/06)</t>
  </si>
  <si>
    <t>14/93592/2007-142 2.č</t>
  </si>
  <si>
    <t>převod z VPS (ISPROFIN dle usn. RV PSP č. 340/2007)</t>
  </si>
  <si>
    <t>14/97743/2007-142 1.č</t>
  </si>
  <si>
    <t>převod z VPS (ISPROFIN dle usn. RV PSP č. 363/2007)</t>
  </si>
  <si>
    <t>14/81330/2007-142 4.č.</t>
  </si>
  <si>
    <t>převod z VPS  do ISPROFIN (oblast sportu a tělovýchovy)</t>
  </si>
  <si>
    <t>14/96937/2007-142</t>
  </si>
  <si>
    <t>52.</t>
  </si>
  <si>
    <t>převod z VPS (ISPROFIN posílení pro TU Liberec)</t>
  </si>
  <si>
    <t>14/99902/2007-142</t>
  </si>
  <si>
    <t>57.</t>
  </si>
  <si>
    <t>převod z VPS (do ISPROFIN posílení MU na kurzové ztráty dle usn.vl.1340)</t>
  </si>
  <si>
    <t>14/99511/2007-142 2.č</t>
  </si>
  <si>
    <t>56.</t>
  </si>
  <si>
    <t>převody z VPS (posílení ISPROFIN v oblasti sportu)</t>
  </si>
  <si>
    <t>14/74793/2007-142 2.č.</t>
  </si>
  <si>
    <t>převod z VPS (dle usn. RV PSP č.258 do oblasti tělovýchovy)</t>
  </si>
  <si>
    <t>14/13178/2007-142 2.č</t>
  </si>
  <si>
    <t>převod z VPS na předsednictví v Radě EU (dle usn.vl.č.27/07)</t>
  </si>
  <si>
    <t>14/46383/2007-142</t>
  </si>
  <si>
    <t>21.</t>
  </si>
  <si>
    <t>převod z VPS (na předsednictví ČR v Radě EU dle UV 341/07)</t>
  </si>
  <si>
    <t>14/65575/2007-142 1.č.</t>
  </si>
  <si>
    <t>33.</t>
  </si>
  <si>
    <t>16.</t>
  </si>
  <si>
    <t>přesun z VPS na přípravu předsednictví ČR v Radě EU (dle usn.vl.č. 819)</t>
  </si>
  <si>
    <t>14/44145/2007-142 3.č</t>
  </si>
  <si>
    <t>14/27970/2007-142 1.č</t>
  </si>
  <si>
    <t>převod z VPS na Integraci cizinců (UV č. 126/07)</t>
  </si>
  <si>
    <t>14/25193/2007-142</t>
  </si>
  <si>
    <t>převod z OSFA do ISPROFIN (7.tranše z EIB - MU Brno)</t>
  </si>
  <si>
    <t>14/27970/2007-142 4.č</t>
  </si>
  <si>
    <t>převod z OSFA do ISPROFIN (restituční akce AVU)</t>
  </si>
  <si>
    <t>14/39561/2007-142</t>
  </si>
  <si>
    <t>18.</t>
  </si>
  <si>
    <t>převod z OSFA do ISPROFIN (8. tranše pro MU Brno)</t>
  </si>
  <si>
    <t>14/77576/2007-142</t>
  </si>
  <si>
    <t>39.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</si>
</sst>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;\-#,##0.00&quot; &quot;;&quot; &quot;;&quot; &quot;\ "/>
    <numFmt numFmtId="165" formatCode="#,##0.00&quot; &quot;"/>
    <numFmt numFmtId="166" formatCode="&quot; &quot;@"/>
    <numFmt numFmtId="167" formatCode="#,##0.0"/>
    <numFmt numFmtId="168" formatCode="#,##0&quot; 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#\9&quot; &quot;"/>
    <numFmt numFmtId="173" formatCode="#,###&quot; &quot;"/>
    <numFmt numFmtId="174" formatCode="#,##0.0&quot; &quot;"/>
    <numFmt numFmtId="175" formatCode="#,###.##&quot; &quot;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d/m\."/>
    <numFmt numFmtId="185" formatCode="###,###,##0.00\ ;###,###,##0.00\-"/>
    <numFmt numFmtId="186" formatCode="#,##0;[Red]&quot;NELZE !&quot;"/>
    <numFmt numFmtId="187" formatCode="#,##0;[Red]\-#,##0;&quot;  &quot;"/>
    <numFmt numFmtId="188" formatCode="#,##0\ "/>
    <numFmt numFmtId="189" formatCode="#,##0.00&quot; &quot;;\-#,##0.00&quot; &quot;;&quot; 0,00&quot;;&quot; 0,00&quot;\ "/>
    <numFmt numFmtId="190" formatCode="#,###,##0"/>
    <numFmt numFmtId="191" formatCode="#,##0.0;[Red]&quot;NELZE !&quot;"/>
    <numFmt numFmtId="192" formatCode="mmm/yyyy"/>
    <numFmt numFmtId="193" formatCode="_-* #,##0\ _K_č_-;\-* #,##0\ _K_č_-;_-* &quot;-&quot;??\ _K_č_-;_-@_-"/>
    <numFmt numFmtId="194" formatCode="_-* #,##0.0\ _K_č_-;\-* #,##0.0\ _K_č_-;_-* &quot;-&quot;??\ _K_č_-;_-@_-"/>
    <numFmt numFmtId="195" formatCode="0.0"/>
    <numFmt numFmtId="196" formatCode="#,##0.000"/>
    <numFmt numFmtId="197" formatCode="#,##0\ &quot;Kc&quot;;\-#,##0\ &quot;Kc&quot;"/>
    <numFmt numFmtId="198" formatCode="#,##0\ &quot;Kc&quot;;[Red]\-#,##0\ &quot;Kc&quot;"/>
    <numFmt numFmtId="199" formatCode="#,##0.00\ &quot;Kc&quot;;\-#,##0.00\ &quot;Kc&quot;"/>
    <numFmt numFmtId="200" formatCode="#,##0.00\ &quot;Kc&quot;;[Red]\-#,##0.00\ &quot;Kc&quot;"/>
    <numFmt numFmtId="201" formatCode="_-* #,##0\ &quot;Kc&quot;_-;\-* #,##0\ &quot;Kc&quot;_-;_-* &quot;-&quot;\ &quot;Kc&quot;_-;_-@_-"/>
    <numFmt numFmtId="202" formatCode="_-* #,##0\ _K_c_-;\-* #,##0\ _K_c_-;_-* &quot;-&quot;\ _K_c_-;_-@_-"/>
    <numFmt numFmtId="203" formatCode="_-* #,##0.00\ &quot;Kc&quot;_-;\-* #,##0.00\ &quot;Kc&quot;_-;_-* &quot;-&quot;??\ &quot;Kc&quot;_-;_-@_-"/>
    <numFmt numFmtId="204" formatCode="_-* #,##0.00\ _K_c_-;\-* #,##0.00\ _K_c_-;_-* &quot;-&quot;??\ _K_c_-;_-@_-"/>
    <numFmt numFmtId="205" formatCode="_-* #,##0\ _K_c_-;\-* #,##0\ _K_c_-;_-* &quot;-&quot;??\ _K_c_-;_-@_-"/>
    <numFmt numFmtId="206" formatCode="_-* #,##0.0\ _K_c_-;\-* #,##0.0\ _K_c_-;_-* &quot;-&quot;??\ _K_c_-;_-@_-"/>
    <numFmt numFmtId="207" formatCode="#,##0.0000"/>
    <numFmt numFmtId="208" formatCode="#,##0.00000"/>
    <numFmt numFmtId="209" formatCode="_-* #,##0.0\ _K_č_-;\-* #,##0.0\ _K_č_-;_-* &quot;-&quot;?\ _K_č_-;_-@_-"/>
    <numFmt numFmtId="210" formatCode="#,##0.0_ ;\-#,##0.0\ "/>
    <numFmt numFmtId="211" formatCode="#,##0.000_ ;\-#,##0.000\ "/>
    <numFmt numFmtId="212" formatCode="0.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</numFmts>
  <fonts count="1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4"/>
      <name val="Arial CE"/>
      <family val="0"/>
    </font>
    <font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Times New Roman"/>
      <family val="1"/>
    </font>
    <font>
      <b/>
      <sz val="11"/>
      <name val="Times New Roman CE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 CE"/>
      <family val="0"/>
    </font>
    <font>
      <sz val="12"/>
      <name val="Times New Roman CE"/>
      <family val="1"/>
    </font>
    <font>
      <sz val="16"/>
      <name val="Times New Roman CE"/>
      <family val="1"/>
    </font>
    <font>
      <b/>
      <sz val="18"/>
      <name val="Times New Roman CE"/>
      <family val="1"/>
    </font>
    <font>
      <sz val="18"/>
      <name val="Times New Roman CE"/>
      <family val="1"/>
    </font>
    <font>
      <sz val="2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vertAlign val="superscript"/>
      <sz val="10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b/>
      <sz val="20"/>
      <name val="Arial CE"/>
      <family val="2"/>
    </font>
    <font>
      <sz val="10"/>
      <name val="Times New Roman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0"/>
    </font>
    <font>
      <u val="single"/>
      <sz val="10"/>
      <name val="Times New Roman CE"/>
      <family val="1"/>
    </font>
    <font>
      <b/>
      <u val="single"/>
      <sz val="8"/>
      <name val="Times New Roman CE"/>
      <family val="1"/>
    </font>
    <font>
      <sz val="8"/>
      <name val="Times New Roman"/>
      <family val="1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4"/>
      <color indexed="8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i/>
      <sz val="8"/>
      <color indexed="8"/>
      <name val="Arial CE"/>
      <family val="2"/>
    </font>
    <font>
      <b/>
      <sz val="12"/>
      <name val="Arial CE"/>
      <family val="2"/>
    </font>
    <font>
      <u val="single"/>
      <sz val="12"/>
      <color indexed="8"/>
      <name val="Arial CE"/>
      <family val="2"/>
    </font>
    <font>
      <u val="single"/>
      <sz val="8"/>
      <name val="Arial CE"/>
      <family val="2"/>
    </font>
    <font>
      <b/>
      <i/>
      <sz val="12"/>
      <name val="Arial CE"/>
      <family val="2"/>
    </font>
    <font>
      <vertAlign val="superscript"/>
      <sz val="10"/>
      <name val="Arial CE"/>
      <family val="2"/>
    </font>
    <font>
      <vertAlign val="superscript"/>
      <sz val="10"/>
      <color indexed="8"/>
      <name val="Arial CE"/>
      <family val="2"/>
    </font>
    <font>
      <vertAlign val="superscript"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b/>
      <sz val="18"/>
      <name val="Arial CE"/>
      <family val="2"/>
    </font>
    <font>
      <sz val="10"/>
      <color indexed="53"/>
      <name val="Arial CE"/>
      <family val="0"/>
    </font>
    <font>
      <b/>
      <i/>
      <sz val="12"/>
      <name val="Times New Roman CE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name val="Times New Roman CE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CE"/>
      <family val="1"/>
    </font>
    <font>
      <sz val="8"/>
      <color indexed="8"/>
      <name val="Calibri"/>
      <family val="2"/>
    </font>
    <font>
      <i/>
      <sz val="8"/>
      <name val="Times New Roman CE"/>
      <family val="0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/>
      <right style="thin"/>
      <top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double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>
        <color indexed="63"/>
      </left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>
        <color indexed="63"/>
      </left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 style="medium"/>
      <top/>
      <bottom/>
    </border>
    <border>
      <left/>
      <right style="medium"/>
      <top style="medium"/>
      <bottom/>
    </border>
    <border>
      <left style="thin"/>
      <right/>
      <top>
        <color indexed="63"/>
      </top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168" fontId="0" fillId="0" borderId="0">
      <alignment/>
      <protection/>
    </xf>
    <xf numFmtId="43" fontId="0" fillId="0" borderId="0" applyFont="0" applyFill="0" applyBorder="0" applyAlignment="0" applyProtection="0"/>
    <xf numFmtId="41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1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9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2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9" xfId="0" applyFont="1" applyBorder="1" applyAlignment="1">
      <alignment horizontal="centerContinuous"/>
    </xf>
    <xf numFmtId="0" fontId="9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4" fontId="7" fillId="0" borderId="31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4" fontId="8" fillId="0" borderId="29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4" fillId="0" borderId="39" xfId="0" applyFont="1" applyBorder="1" applyAlignment="1">
      <alignment/>
    </xf>
    <xf numFmtId="4" fontId="8" fillId="0" borderId="39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1" xfId="0" applyFont="1" applyBorder="1" applyAlignment="1">
      <alignment horizontal="left" wrapText="1"/>
    </xf>
    <xf numFmtId="0" fontId="8" fillId="0" borderId="4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26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5" xfId="0" applyFont="1" applyBorder="1" applyAlignment="1">
      <alignment/>
    </xf>
    <xf numFmtId="4" fontId="4" fillId="0" borderId="45" xfId="0" applyNumberFormat="1" applyFont="1" applyBorder="1" applyAlignment="1">
      <alignment/>
    </xf>
    <xf numFmtId="4" fontId="15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14" fillId="0" borderId="5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/>
    </xf>
    <xf numFmtId="4" fontId="8" fillId="0" borderId="44" xfId="0" applyNumberFormat="1" applyFont="1" applyBorder="1" applyAlignment="1">
      <alignment/>
    </xf>
    <xf numFmtId="0" fontId="4" fillId="0" borderId="41" xfId="0" applyFont="1" applyBorder="1" applyAlignment="1">
      <alignment wrapText="1"/>
    </xf>
    <xf numFmtId="0" fontId="4" fillId="0" borderId="43" xfId="0" applyFont="1" applyBorder="1" applyAlignment="1">
      <alignment/>
    </xf>
    <xf numFmtId="0" fontId="7" fillId="0" borderId="42" xfId="0" applyFont="1" applyBorder="1" applyAlignment="1">
      <alignment horizontal="centerContinuous"/>
    </xf>
    <xf numFmtId="0" fontId="14" fillId="0" borderId="34" xfId="0" applyFont="1" applyBorder="1" applyAlignment="1">
      <alignment horizontal="left"/>
    </xf>
    <xf numFmtId="0" fontId="14" fillId="0" borderId="34" xfId="0" applyFont="1" applyBorder="1" applyAlignment="1">
      <alignment/>
    </xf>
    <xf numFmtId="4" fontId="8" fillId="0" borderId="23" xfId="0" applyNumberFormat="1" applyFont="1" applyBorder="1" applyAlignment="1">
      <alignment/>
    </xf>
    <xf numFmtId="0" fontId="4" fillId="0" borderId="40" xfId="0" applyFont="1" applyBorder="1" applyAlignment="1">
      <alignment wrapText="1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5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42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52" xfId="0" applyFont="1" applyBorder="1" applyAlignment="1">
      <alignment/>
    </xf>
    <xf numFmtId="0" fontId="18" fillId="0" borderId="0" xfId="0" applyFont="1" applyAlignment="1">
      <alignment/>
    </xf>
    <xf numFmtId="0" fontId="6" fillId="0" borderId="46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0" fontId="6" fillId="0" borderId="46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6" fillId="0" borderId="53" xfId="0" applyFont="1" applyBorder="1" applyAlignment="1">
      <alignment horizontal="centerContinuous"/>
    </xf>
    <xf numFmtId="0" fontId="6" fillId="0" borderId="46" xfId="0" applyFont="1" applyBorder="1" applyAlignment="1">
      <alignment horizontal="centerContinuous" wrapText="1"/>
    </xf>
    <xf numFmtId="0" fontId="6" fillId="0" borderId="1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54" xfId="0" applyFont="1" applyBorder="1" applyAlignment="1">
      <alignment horizontal="centerContinuous"/>
    </xf>
    <xf numFmtId="0" fontId="6" fillId="0" borderId="5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Continuous"/>
    </xf>
    <xf numFmtId="0" fontId="6" fillId="0" borderId="52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2" xfId="0" applyFont="1" applyBorder="1" applyAlignment="1">
      <alignment vertical="top"/>
    </xf>
    <xf numFmtId="0" fontId="6" fillId="0" borderId="55" xfId="0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54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4" fontId="18" fillId="0" borderId="54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52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6" fillId="0" borderId="16" xfId="0" applyFont="1" applyBorder="1" applyAlignment="1">
      <alignment/>
    </xf>
    <xf numFmtId="4" fontId="18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18" fillId="0" borderId="0" xfId="0" applyNumberFormat="1" applyFont="1" applyAlignment="1">
      <alignment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4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4" fillId="0" borderId="40" xfId="0" applyFont="1" applyBorder="1" applyAlignment="1">
      <alignment horizontal="left" wrapText="1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41" xfId="0" applyFont="1" applyBorder="1" applyAlignment="1">
      <alignment horizontal="left" wrapText="1"/>
    </xf>
    <xf numFmtId="0" fontId="4" fillId="0" borderId="35" xfId="0" applyFont="1" applyBorder="1" applyAlignment="1">
      <alignment/>
    </xf>
    <xf numFmtId="0" fontId="7" fillId="0" borderId="5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4" fillId="0" borderId="30" xfId="0" applyFont="1" applyBorder="1" applyAlignment="1">
      <alignment/>
    </xf>
    <xf numFmtId="4" fontId="4" fillId="0" borderId="30" xfId="0" applyNumberFormat="1" applyFont="1" applyBorder="1" applyAlignment="1">
      <alignment/>
    </xf>
    <xf numFmtId="0" fontId="4" fillId="0" borderId="42" xfId="0" applyFont="1" applyBorder="1" applyAlignment="1">
      <alignment wrapText="1"/>
    </xf>
    <xf numFmtId="0" fontId="16" fillId="0" borderId="0" xfId="59">
      <alignment/>
      <protection/>
    </xf>
    <xf numFmtId="0" fontId="17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23" fillId="0" borderId="0" xfId="59" applyFont="1" applyAlignment="1">
      <alignment horizontal="centerContinuous"/>
      <protection/>
    </xf>
    <xf numFmtId="0" fontId="24" fillId="0" borderId="0" xfId="59" applyFont="1" applyAlignment="1">
      <alignment horizontal="centerContinuous"/>
      <protection/>
    </xf>
    <xf numFmtId="0" fontId="9" fillId="0" borderId="0" xfId="59" applyFont="1">
      <alignment/>
      <protection/>
    </xf>
    <xf numFmtId="0" fontId="16" fillId="0" borderId="0" xfId="59" applyAlignment="1">
      <alignment/>
      <protection/>
    </xf>
    <xf numFmtId="0" fontId="7" fillId="0" borderId="0" xfId="59" applyFont="1" applyAlignment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0" fontId="7" fillId="0" borderId="46" xfId="59" applyFont="1" applyBorder="1">
      <alignment/>
      <protection/>
    </xf>
    <xf numFmtId="0" fontId="4" fillId="0" borderId="39" xfId="59" applyFont="1" applyBorder="1">
      <alignment/>
      <protection/>
    </xf>
    <xf numFmtId="0" fontId="7" fillId="0" borderId="56" xfId="59" applyFont="1" applyBorder="1" applyAlignment="1">
      <alignment horizontal="centerContinuous"/>
      <protection/>
    </xf>
    <xf numFmtId="0" fontId="7" fillId="0" borderId="29" xfId="59" applyFont="1" applyBorder="1" applyAlignment="1">
      <alignment horizontal="centerContinuous"/>
      <protection/>
    </xf>
    <xf numFmtId="0" fontId="7" fillId="0" borderId="23" xfId="59" applyFont="1" applyBorder="1" applyAlignment="1">
      <alignment horizontal="centerContinuous"/>
      <protection/>
    </xf>
    <xf numFmtId="0" fontId="7" fillId="0" borderId="18" xfId="59" applyFont="1" applyBorder="1" applyAlignment="1">
      <alignment horizontal="centerContinuous"/>
      <protection/>
    </xf>
    <xf numFmtId="0" fontId="4" fillId="0" borderId="16" xfId="59" applyFont="1" applyBorder="1">
      <alignment/>
      <protection/>
    </xf>
    <xf numFmtId="0" fontId="4" fillId="0" borderId="52" xfId="59" applyFont="1" applyBorder="1">
      <alignment/>
      <protection/>
    </xf>
    <xf numFmtId="0" fontId="7" fillId="0" borderId="13" xfId="59" applyFont="1" applyBorder="1" applyAlignment="1">
      <alignment horizontal="centerContinuous"/>
      <protection/>
    </xf>
    <xf numFmtId="0" fontId="7" fillId="0" borderId="30" xfId="59" applyFont="1" applyBorder="1" applyAlignment="1">
      <alignment horizontal="centerContinuous"/>
      <protection/>
    </xf>
    <xf numFmtId="0" fontId="7" fillId="0" borderId="26" xfId="59" applyFont="1" applyBorder="1" applyAlignment="1">
      <alignment horizontal="centerContinuous"/>
      <protection/>
    </xf>
    <xf numFmtId="0" fontId="7" fillId="0" borderId="20" xfId="59" applyFont="1" applyBorder="1" applyAlignment="1">
      <alignment horizontal="centerContinuous"/>
      <protection/>
    </xf>
    <xf numFmtId="0" fontId="4" fillId="0" borderId="47" xfId="59" applyFont="1" applyBorder="1">
      <alignment/>
      <protection/>
    </xf>
    <xf numFmtId="0" fontId="4" fillId="0" borderId="57" xfId="59" applyFont="1" applyBorder="1">
      <alignment/>
      <protection/>
    </xf>
    <xf numFmtId="4" fontId="4" fillId="0" borderId="22" xfId="59" applyNumberFormat="1" applyFont="1" applyBorder="1">
      <alignment/>
      <protection/>
    </xf>
    <xf numFmtId="0" fontId="4" fillId="0" borderId="29" xfId="59" applyFont="1" applyBorder="1">
      <alignment/>
      <protection/>
    </xf>
    <xf numFmtId="0" fontId="4" fillId="0" borderId="23" xfId="59" applyFont="1" applyBorder="1">
      <alignment/>
      <protection/>
    </xf>
    <xf numFmtId="0" fontId="4" fillId="0" borderId="40" xfId="59" applyFont="1" applyBorder="1">
      <alignment/>
      <protection/>
    </xf>
    <xf numFmtId="0" fontId="4" fillId="0" borderId="48" xfId="59" applyFont="1" applyBorder="1">
      <alignment/>
      <protection/>
    </xf>
    <xf numFmtId="0" fontId="4" fillId="0" borderId="58" xfId="59" applyFont="1" applyBorder="1">
      <alignment/>
      <protection/>
    </xf>
    <xf numFmtId="4" fontId="4" fillId="0" borderId="43" xfId="59" applyNumberFormat="1" applyFont="1" applyBorder="1">
      <alignment/>
      <protection/>
    </xf>
    <xf numFmtId="4" fontId="4" fillId="0" borderId="36" xfId="59" applyNumberFormat="1" applyFont="1" applyBorder="1">
      <alignment/>
      <protection/>
    </xf>
    <xf numFmtId="4" fontId="4" fillId="0" borderId="59" xfId="59" applyNumberFormat="1" applyFont="1" applyBorder="1">
      <alignment/>
      <protection/>
    </xf>
    <xf numFmtId="4" fontId="4" fillId="0" borderId="44" xfId="59" applyNumberFormat="1" applyFont="1" applyBorder="1">
      <alignment/>
      <protection/>
    </xf>
    <xf numFmtId="4" fontId="4" fillId="0" borderId="41" xfId="59" applyNumberFormat="1" applyFont="1" applyBorder="1">
      <alignment/>
      <protection/>
    </xf>
    <xf numFmtId="4" fontId="4" fillId="0" borderId="12" xfId="59" applyNumberFormat="1" applyFont="1" applyFill="1" applyBorder="1">
      <alignment/>
      <protection/>
    </xf>
    <xf numFmtId="0" fontId="4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0" fontId="4" fillId="0" borderId="49" xfId="59" applyFont="1" applyBorder="1">
      <alignment/>
      <protection/>
    </xf>
    <xf numFmtId="0" fontId="4" fillId="0" borderId="60" xfId="59" applyFont="1" applyBorder="1">
      <alignment/>
      <protection/>
    </xf>
    <xf numFmtId="4" fontId="4" fillId="0" borderId="61" xfId="59" applyNumberFormat="1" applyFont="1" applyBorder="1">
      <alignment/>
      <protection/>
    </xf>
    <xf numFmtId="4" fontId="4" fillId="0" borderId="38" xfId="59" applyNumberFormat="1" applyFont="1" applyBorder="1">
      <alignment/>
      <protection/>
    </xf>
    <xf numFmtId="4" fontId="4" fillId="0" borderId="45" xfId="59" applyNumberFormat="1" applyFont="1" applyBorder="1">
      <alignment/>
      <protection/>
    </xf>
    <xf numFmtId="4" fontId="4" fillId="0" borderId="62" xfId="59" applyNumberFormat="1" applyFont="1" applyBorder="1">
      <alignment/>
      <protection/>
    </xf>
    <xf numFmtId="0" fontId="4" fillId="0" borderId="63" xfId="59" applyFont="1" applyBorder="1">
      <alignment/>
      <protection/>
    </xf>
    <xf numFmtId="0" fontId="7" fillId="0" borderId="50" xfId="59" applyFont="1" applyBorder="1">
      <alignment/>
      <protection/>
    </xf>
    <xf numFmtId="0" fontId="7" fillId="0" borderId="0" xfId="59" applyFont="1">
      <alignment/>
      <protection/>
    </xf>
    <xf numFmtId="4" fontId="7" fillId="0" borderId="64" xfId="59" applyNumberFormat="1" applyFont="1" applyBorder="1">
      <alignment/>
      <protection/>
    </xf>
    <xf numFmtId="4" fontId="7" fillId="0" borderId="33" xfId="59" applyNumberFormat="1" applyFont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7" fillId="0" borderId="0" xfId="0" applyFont="1" applyFill="1" applyAlignment="1">
      <alignment horizontal="centerContinuous"/>
    </xf>
    <xf numFmtId="0" fontId="46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65" xfId="0" applyFont="1" applyFill="1" applyBorder="1" applyAlignment="1">
      <alignment/>
    </xf>
    <xf numFmtId="0" fontId="1" fillId="0" borderId="66" xfId="0" applyFont="1" applyFill="1" applyBorder="1" applyAlignment="1">
      <alignment horizontal="centerContinuous"/>
    </xf>
    <xf numFmtId="0" fontId="1" fillId="0" borderId="67" xfId="0" applyFont="1" applyFill="1" applyBorder="1" applyAlignment="1">
      <alignment horizontal="centerContinuous"/>
    </xf>
    <xf numFmtId="0" fontId="1" fillId="0" borderId="68" xfId="0" applyFont="1" applyFill="1" applyBorder="1" applyAlignment="1">
      <alignment horizontal="centerContinuous"/>
    </xf>
    <xf numFmtId="0" fontId="1" fillId="0" borderId="69" xfId="0" applyFont="1" applyFill="1" applyBorder="1" applyAlignment="1">
      <alignment horizontal="centerContinuous"/>
    </xf>
    <xf numFmtId="0" fontId="1" fillId="0" borderId="70" xfId="0" applyFont="1" applyFill="1" applyBorder="1" applyAlignment="1">
      <alignment horizontal="centerContinuous"/>
    </xf>
    <xf numFmtId="0" fontId="1" fillId="0" borderId="71" xfId="0" applyFont="1" applyFill="1" applyBorder="1" applyAlignment="1">
      <alignment horizontal="centerContinuous"/>
    </xf>
    <xf numFmtId="0" fontId="1" fillId="0" borderId="72" xfId="0" applyFont="1" applyFill="1" applyBorder="1" applyAlignment="1">
      <alignment horizontal="centerContinuous"/>
    </xf>
    <xf numFmtId="0" fontId="1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/>
    </xf>
    <xf numFmtId="3" fontId="27" fillId="0" borderId="12" xfId="0" applyNumberFormat="1" applyFont="1" applyFill="1" applyBorder="1" applyAlignment="1">
      <alignment horizontal="center"/>
    </xf>
    <xf numFmtId="3" fontId="27" fillId="0" borderId="75" xfId="0" applyNumberFormat="1" applyFont="1" applyFill="1" applyBorder="1" applyAlignment="1">
      <alignment/>
    </xf>
    <xf numFmtId="3" fontId="27" fillId="0" borderId="29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27" fillId="0" borderId="54" xfId="0" applyNumberFormat="1" applyFont="1" applyFill="1" applyBorder="1" applyAlignment="1">
      <alignment horizontal="center"/>
    </xf>
    <xf numFmtId="3" fontId="27" fillId="0" borderId="54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 horizontal="left"/>
    </xf>
    <xf numFmtId="3" fontId="27" fillId="0" borderId="2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Continuous"/>
    </xf>
    <xf numFmtId="0" fontId="1" fillId="0" borderId="52" xfId="0" applyFont="1" applyFill="1" applyBorder="1" applyAlignment="1">
      <alignment horizontal="centerContinuous"/>
    </xf>
    <xf numFmtId="0" fontId="1" fillId="0" borderId="55" xfId="0" applyFont="1" applyFill="1" applyBorder="1" applyAlignment="1">
      <alignment horizontal="centerContinuous"/>
    </xf>
    <xf numFmtId="0" fontId="1" fillId="0" borderId="76" xfId="0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center"/>
    </xf>
    <xf numFmtId="3" fontId="27" fillId="0" borderId="19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78" xfId="0" applyFont="1" applyFill="1" applyBorder="1" applyAlignment="1">
      <alignment/>
    </xf>
    <xf numFmtId="3" fontId="27" fillId="0" borderId="13" xfId="0" applyNumberFormat="1" applyFont="1" applyFill="1" applyBorder="1" applyAlignment="1">
      <alignment horizontal="center"/>
    </xf>
    <xf numFmtId="3" fontId="27" fillId="0" borderId="11" xfId="0" applyNumberFormat="1" applyFont="1" applyFill="1" applyBorder="1" applyAlignment="1">
      <alignment horizontal="center"/>
    </xf>
    <xf numFmtId="3" fontId="27" fillId="0" borderId="55" xfId="0" applyNumberFormat="1" applyFont="1" applyFill="1" applyBorder="1" applyAlignment="1">
      <alignment horizontal="center"/>
    </xf>
    <xf numFmtId="3" fontId="27" fillId="0" borderId="20" xfId="0" applyNumberFormat="1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5" fillId="0" borderId="81" xfId="0" applyFont="1" applyBorder="1" applyAlignment="1">
      <alignment horizontal="left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1" fillId="0" borderId="82" xfId="0" applyFont="1" applyBorder="1" applyAlignment="1">
      <alignment horizontal="left"/>
    </xf>
    <xf numFmtId="4" fontId="25" fillId="0" borderId="83" xfId="0" applyNumberFormat="1" applyFont="1" applyFill="1" applyBorder="1" applyAlignment="1">
      <alignment/>
    </xf>
    <xf numFmtId="4" fontId="25" fillId="0" borderId="84" xfId="0" applyNumberFormat="1" applyFont="1" applyFill="1" applyBorder="1" applyAlignment="1">
      <alignment/>
    </xf>
    <xf numFmtId="4" fontId="25" fillId="0" borderId="85" xfId="0" applyNumberFormat="1" applyFont="1" applyFill="1" applyBorder="1" applyAlignment="1">
      <alignment/>
    </xf>
    <xf numFmtId="0" fontId="0" fillId="0" borderId="74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77" xfId="0" applyNumberFormat="1" applyFont="1" applyFill="1" applyBorder="1" applyAlignment="1">
      <alignment/>
    </xf>
    <xf numFmtId="0" fontId="0" fillId="0" borderId="81" xfId="0" applyFont="1" applyBorder="1" applyAlignment="1">
      <alignment/>
    </xf>
    <xf numFmtId="0" fontId="0" fillId="4" borderId="80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74" xfId="0" applyFont="1" applyBorder="1" applyAlignment="1">
      <alignment/>
    </xf>
    <xf numFmtId="0" fontId="25" fillId="0" borderId="8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6" xfId="0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26" fillId="0" borderId="87" xfId="0" applyFont="1" applyBorder="1" applyAlignment="1">
      <alignment vertical="top"/>
    </xf>
    <xf numFmtId="4" fontId="0" fillId="0" borderId="83" xfId="0" applyNumberFormat="1" applyFont="1" applyFill="1" applyBorder="1" applyAlignment="1">
      <alignment/>
    </xf>
    <xf numFmtId="0" fontId="0" fillId="0" borderId="88" xfId="0" applyFont="1" applyBorder="1" applyAlignment="1">
      <alignment horizontal="left" wrapText="1" shrinkToFit="1"/>
    </xf>
    <xf numFmtId="0" fontId="0" fillId="0" borderId="88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0" fillId="0" borderId="89" xfId="0" applyFont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89" xfId="0" applyFont="1" applyBorder="1" applyAlignment="1">
      <alignment horizontal="left"/>
    </xf>
    <xf numFmtId="0" fontId="0" fillId="4" borderId="82" xfId="0" applyFont="1" applyFill="1" applyBorder="1" applyAlignment="1">
      <alignment horizontal="left"/>
    </xf>
    <xf numFmtId="4" fontId="0" fillId="0" borderId="84" xfId="0" applyNumberFormat="1" applyFont="1" applyFill="1" applyBorder="1" applyAlignment="1">
      <alignment/>
    </xf>
    <xf numFmtId="4" fontId="0" fillId="0" borderId="85" xfId="0" applyNumberFormat="1" applyFont="1" applyFill="1" applyBorder="1" applyAlignment="1">
      <alignment/>
    </xf>
    <xf numFmtId="4" fontId="0" fillId="0" borderId="61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76" xfId="0" applyNumberFormat="1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90" xfId="0" applyFont="1" applyBorder="1" applyAlignment="1">
      <alignment vertical="center"/>
    </xf>
    <xf numFmtId="0" fontId="25" fillId="0" borderId="81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91" xfId="0" applyFont="1" applyBorder="1" applyAlignment="1">
      <alignment/>
    </xf>
    <xf numFmtId="4" fontId="25" fillId="0" borderId="12" xfId="0" applyNumberFormat="1" applyFont="1" applyFill="1" applyBorder="1" applyAlignment="1">
      <alignment/>
    </xf>
    <xf numFmtId="4" fontId="25" fillId="0" borderId="77" xfId="0" applyNumberFormat="1" applyFont="1" applyFill="1" applyBorder="1" applyAlignment="1">
      <alignment/>
    </xf>
    <xf numFmtId="0" fontId="0" fillId="0" borderId="8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1" xfId="0" applyFont="1" applyBorder="1" applyAlignment="1">
      <alignment horizontal="left"/>
    </xf>
    <xf numFmtId="0" fontId="0" fillId="0" borderId="81" xfId="0" applyFont="1" applyBorder="1" applyAlignment="1">
      <alignment horizontal="left" shrinkToFit="1"/>
    </xf>
    <xf numFmtId="0" fontId="0" fillId="0" borderId="74" xfId="0" applyBorder="1" applyAlignment="1">
      <alignment/>
    </xf>
    <xf numFmtId="0" fontId="26" fillId="0" borderId="78" xfId="0" applyFont="1" applyBorder="1" applyAlignment="1">
      <alignment/>
    </xf>
    <xf numFmtId="0" fontId="25" fillId="0" borderId="65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0" fillId="0" borderId="92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7" fillId="0" borderId="65" xfId="0" applyFont="1" applyBorder="1" applyAlignment="1">
      <alignment horizontal="left"/>
    </xf>
    <xf numFmtId="0" fontId="27" fillId="0" borderId="74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27" fillId="0" borderId="92" xfId="0" applyFont="1" applyBorder="1" applyAlignment="1">
      <alignment horizontal="left"/>
    </xf>
    <xf numFmtId="0" fontId="26" fillId="0" borderId="0" xfId="0" applyFont="1" applyFill="1" applyBorder="1" applyAlignment="1">
      <alignment/>
    </xf>
    <xf numFmtId="0" fontId="0" fillId="0" borderId="65" xfId="0" applyFont="1" applyBorder="1" applyAlignment="1">
      <alignment/>
    </xf>
    <xf numFmtId="0" fontId="1" fillId="0" borderId="74" xfId="0" applyFont="1" applyBorder="1" applyAlignment="1">
      <alignment horizontal="left"/>
    </xf>
    <xf numFmtId="0" fontId="27" fillId="0" borderId="9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54">
      <alignment/>
      <protection/>
    </xf>
    <xf numFmtId="0" fontId="16" fillId="0" borderId="0" xfId="63">
      <alignment/>
      <protection/>
    </xf>
    <xf numFmtId="0" fontId="0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15" fillId="0" borderId="0" xfId="54" applyFont="1">
      <alignment/>
      <protection/>
    </xf>
    <xf numFmtId="0" fontId="1" fillId="0" borderId="0" xfId="54" applyFont="1">
      <alignment/>
      <protection/>
    </xf>
    <xf numFmtId="0" fontId="4" fillId="0" borderId="0" xfId="54" applyFont="1">
      <alignment/>
      <protection/>
    </xf>
    <xf numFmtId="0" fontId="54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4" fillId="0" borderId="10" xfId="54" applyFont="1" applyBorder="1" applyAlignment="1">
      <alignment horizontal="center"/>
      <protection/>
    </xf>
    <xf numFmtId="0" fontId="55" fillId="0" borderId="24" xfId="54" applyFont="1" applyBorder="1" applyAlignment="1">
      <alignment horizontal="centerContinuous"/>
      <protection/>
    </xf>
    <xf numFmtId="0" fontId="7" fillId="0" borderId="93" xfId="54" applyFont="1" applyBorder="1" applyAlignment="1">
      <alignment horizontal="centerContinuous"/>
      <protection/>
    </xf>
    <xf numFmtId="0" fontId="4" fillId="0" borderId="18" xfId="54" applyFont="1" applyBorder="1" applyAlignment="1">
      <alignment horizontal="centerContinuous"/>
      <protection/>
    </xf>
    <xf numFmtId="0" fontId="7" fillId="0" borderId="21" xfId="54" applyFont="1" applyBorder="1" applyAlignment="1">
      <alignment horizontal="center"/>
      <protection/>
    </xf>
    <xf numFmtId="0" fontId="7" fillId="0" borderId="21" xfId="54" applyFont="1" applyBorder="1" applyAlignment="1">
      <alignment horizontal="centerContinuous"/>
      <protection/>
    </xf>
    <xf numFmtId="0" fontId="5" fillId="0" borderId="30" xfId="54" applyFont="1" applyBorder="1" applyAlignment="1">
      <alignment horizontal="center"/>
      <protection/>
    </xf>
    <xf numFmtId="0" fontId="5" fillId="0" borderId="94" xfId="54" applyFont="1" applyBorder="1" applyAlignment="1">
      <alignment/>
      <protection/>
    </xf>
    <xf numFmtId="0" fontId="5" fillId="0" borderId="42" xfId="54" applyFont="1" applyBorder="1" applyAlignment="1">
      <alignment/>
      <protection/>
    </xf>
    <xf numFmtId="0" fontId="4" fillId="0" borderId="2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7" fillId="0" borderId="19" xfId="54" applyFont="1" applyBorder="1" applyAlignment="1">
      <alignment horizontal="center"/>
      <protection/>
    </xf>
    <xf numFmtId="0" fontId="7" fillId="0" borderId="27" xfId="54" applyFont="1" applyBorder="1" applyAlignment="1">
      <alignment horizontal="center"/>
      <protection/>
    </xf>
    <xf numFmtId="0" fontId="7" fillId="0" borderId="54" xfId="54" applyFont="1" applyBorder="1" applyAlignment="1">
      <alignment horizontal="center"/>
      <protection/>
    </xf>
    <xf numFmtId="0" fontId="7" fillId="0" borderId="56" xfId="54" applyFont="1" applyBorder="1" applyAlignment="1">
      <alignment horizontal="center"/>
      <protection/>
    </xf>
    <xf numFmtId="0" fontId="7" fillId="0" borderId="53" xfId="54" applyFont="1" applyBorder="1" applyAlignment="1">
      <alignment horizontal="center"/>
      <protection/>
    </xf>
    <xf numFmtId="0" fontId="7" fillId="0" borderId="95" xfId="54" applyFont="1" applyBorder="1" applyAlignment="1">
      <alignment horizontal="center"/>
      <protection/>
    </xf>
    <xf numFmtId="0" fontId="4" fillId="0" borderId="17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52" xfId="54" applyFont="1" applyBorder="1" applyAlignment="1">
      <alignment horizontal="center"/>
      <protection/>
    </xf>
    <xf numFmtId="0" fontId="7" fillId="0" borderId="20" xfId="54" applyFont="1" applyBorder="1" applyAlignment="1">
      <alignment horizontal="center"/>
      <protection/>
    </xf>
    <xf numFmtId="0" fontId="7" fillId="0" borderId="28" xfId="54" applyFont="1" applyBorder="1" applyAlignment="1">
      <alignment horizontal="center"/>
      <protection/>
    </xf>
    <xf numFmtId="0" fontId="7" fillId="0" borderId="55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7" fillId="0" borderId="96" xfId="54" applyFont="1" applyBorder="1" applyAlignment="1">
      <alignment horizontal="center"/>
      <protection/>
    </xf>
    <xf numFmtId="0" fontId="4" fillId="0" borderId="21" xfId="54" applyFont="1" applyBorder="1" applyAlignment="1">
      <alignment horizontal="centerContinuous"/>
      <protection/>
    </xf>
    <xf numFmtId="0" fontId="4" fillId="0" borderId="14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4" fillId="0" borderId="19" xfId="54" applyFont="1" applyBorder="1" applyAlignment="1">
      <alignment horizontal="center"/>
      <protection/>
    </xf>
    <xf numFmtId="0" fontId="4" fillId="0" borderId="77" xfId="54" applyFont="1" applyBorder="1" applyAlignment="1">
      <alignment horizontal="center"/>
      <protection/>
    </xf>
    <xf numFmtId="0" fontId="4" fillId="0" borderId="54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/>
      <protection/>
    </xf>
    <xf numFmtId="0" fontId="1" fillId="0" borderId="55" xfId="54" applyFont="1" applyBorder="1" applyAlignment="1">
      <alignment horizontal="center"/>
      <protection/>
    </xf>
    <xf numFmtId="0" fontId="4" fillId="0" borderId="95" xfId="54" applyFont="1" applyBorder="1" applyAlignment="1">
      <alignment horizontal="center"/>
      <protection/>
    </xf>
    <xf numFmtId="0" fontId="4" fillId="0" borderId="19" xfId="54" applyFont="1" applyBorder="1">
      <alignment/>
      <protection/>
    </xf>
    <xf numFmtId="0" fontId="4" fillId="0" borderId="33" xfId="54" applyFont="1" applyBorder="1" applyAlignment="1">
      <alignment horizontal="center"/>
      <protection/>
    </xf>
    <xf numFmtId="0" fontId="4" fillId="0" borderId="33" xfId="54" applyFont="1" applyBorder="1" applyAlignment="1">
      <alignment horizontal="centerContinuous"/>
      <protection/>
    </xf>
    <xf numFmtId="0" fontId="4" fillId="0" borderId="31" xfId="54" applyFont="1" applyBorder="1" applyAlignment="1">
      <alignment horizontal="center"/>
      <protection/>
    </xf>
    <xf numFmtId="0" fontId="4" fillId="0" borderId="63" xfId="54" applyFont="1" applyBorder="1" applyAlignment="1">
      <alignment horizontal="center"/>
      <protection/>
    </xf>
    <xf numFmtId="0" fontId="4" fillId="0" borderId="32" xfId="54" applyFont="1" applyBorder="1" applyAlignment="1">
      <alignment horizontal="center"/>
      <protection/>
    </xf>
    <xf numFmtId="0" fontId="4" fillId="0" borderId="97" xfId="54" applyFont="1" applyBorder="1" applyAlignment="1">
      <alignment horizontal="center"/>
      <protection/>
    </xf>
    <xf numFmtId="0" fontId="4" fillId="0" borderId="98" xfId="54" applyFont="1" applyBorder="1" applyAlignment="1">
      <alignment horizontal="center"/>
      <protection/>
    </xf>
    <xf numFmtId="0" fontId="4" fillId="0" borderId="64" xfId="54" applyFont="1" applyBorder="1" applyAlignment="1">
      <alignment horizontal="center"/>
      <protection/>
    </xf>
    <xf numFmtId="0" fontId="4" fillId="0" borderId="99" xfId="54" applyFont="1" applyBorder="1" applyAlignment="1">
      <alignment horizontal="center"/>
      <protection/>
    </xf>
    <xf numFmtId="0" fontId="4" fillId="0" borderId="100" xfId="54" applyFont="1" applyBorder="1" applyAlignment="1">
      <alignment horizontal="center"/>
      <protection/>
    </xf>
    <xf numFmtId="0" fontId="56" fillId="0" borderId="21" xfId="54" applyFont="1" applyBorder="1" applyAlignment="1">
      <alignment horizontal="left"/>
      <protection/>
    </xf>
    <xf numFmtId="3" fontId="4" fillId="0" borderId="14" xfId="54" applyNumberFormat="1" applyFont="1" applyBorder="1" applyAlignment="1">
      <alignment horizontal="right"/>
      <protection/>
    </xf>
    <xf numFmtId="3" fontId="4" fillId="0" borderId="40" xfId="54" applyNumberFormat="1" applyFont="1" applyBorder="1" applyAlignment="1">
      <alignment horizontal="right"/>
      <protection/>
    </xf>
    <xf numFmtId="0" fontId="4" fillId="0" borderId="35" xfId="54" applyFont="1" applyBorder="1" applyAlignment="1">
      <alignment horizontal="center"/>
      <protection/>
    </xf>
    <xf numFmtId="0" fontId="57" fillId="0" borderId="35" xfId="54" applyFont="1" applyBorder="1" applyAlignment="1">
      <alignment horizontal="left"/>
      <protection/>
    </xf>
    <xf numFmtId="3" fontId="4" fillId="0" borderId="36" xfId="54" applyNumberFormat="1" applyFont="1" applyBorder="1">
      <alignment/>
      <protection/>
    </xf>
    <xf numFmtId="3" fontId="4" fillId="0" borderId="58" xfId="54" applyNumberFormat="1" applyFont="1" applyBorder="1">
      <alignment/>
      <protection/>
    </xf>
    <xf numFmtId="3" fontId="4" fillId="0" borderId="41" xfId="54" applyNumberFormat="1" applyFont="1" applyBorder="1">
      <alignment/>
      <protection/>
    </xf>
    <xf numFmtId="3" fontId="4" fillId="0" borderId="44" xfId="54" applyNumberFormat="1" applyFont="1" applyBorder="1">
      <alignment/>
      <protection/>
    </xf>
    <xf numFmtId="3" fontId="4" fillId="0" borderId="59" xfId="54" applyNumberFormat="1" applyFont="1" applyBorder="1">
      <alignment/>
      <protection/>
    </xf>
    <xf numFmtId="3" fontId="4" fillId="0" borderId="43" xfId="54" applyNumberFormat="1" applyFont="1" applyBorder="1">
      <alignment/>
      <protection/>
    </xf>
    <xf numFmtId="3" fontId="4" fillId="0" borderId="101" xfId="54" applyNumberFormat="1" applyFont="1" applyBorder="1">
      <alignment/>
      <protection/>
    </xf>
    <xf numFmtId="3" fontId="4" fillId="0" borderId="38" xfId="54" applyNumberFormat="1" applyFont="1" applyFill="1" applyBorder="1">
      <alignment/>
      <protection/>
    </xf>
    <xf numFmtId="3" fontId="4" fillId="0" borderId="60" xfId="54" applyNumberFormat="1" applyFont="1" applyFill="1" applyBorder="1">
      <alignment/>
      <protection/>
    </xf>
    <xf numFmtId="3" fontId="4" fillId="0" borderId="41" xfId="54" applyNumberFormat="1" applyFont="1" applyFill="1" applyBorder="1">
      <alignment/>
      <protection/>
    </xf>
    <xf numFmtId="3" fontId="4" fillId="0" borderId="45" xfId="54" applyNumberFormat="1" applyFont="1" applyFill="1" applyBorder="1">
      <alignment/>
      <protection/>
    </xf>
    <xf numFmtId="3" fontId="4" fillId="0" borderId="59" xfId="54" applyNumberFormat="1" applyFont="1" applyFill="1" applyBorder="1">
      <alignment/>
      <protection/>
    </xf>
    <xf numFmtId="3" fontId="4" fillId="0" borderId="43" xfId="54" applyNumberFormat="1" applyFont="1" applyFill="1" applyBorder="1">
      <alignment/>
      <protection/>
    </xf>
    <xf numFmtId="3" fontId="4" fillId="0" borderId="44" xfId="54" applyNumberFormat="1" applyFont="1" applyFill="1" applyBorder="1">
      <alignment/>
      <protection/>
    </xf>
    <xf numFmtId="3" fontId="4" fillId="0" borderId="101" xfId="54" applyNumberFormat="1" applyFont="1" applyFill="1" applyBorder="1">
      <alignment/>
      <protection/>
    </xf>
    <xf numFmtId="0" fontId="4" fillId="0" borderId="51" xfId="54" applyFont="1" applyBorder="1" applyAlignment="1">
      <alignment horizontal="center"/>
      <protection/>
    </xf>
    <xf numFmtId="0" fontId="57" fillId="0" borderId="51" xfId="54" applyFont="1" applyBorder="1" applyAlignment="1">
      <alignment horizontal="left"/>
      <protection/>
    </xf>
    <xf numFmtId="3" fontId="4" fillId="0" borderId="30" xfId="54" applyNumberFormat="1" applyFont="1" applyFill="1" applyBorder="1">
      <alignment/>
      <protection/>
    </xf>
    <xf numFmtId="3" fontId="4" fillId="0" borderId="102" xfId="54" applyNumberFormat="1" applyFont="1" applyFill="1" applyBorder="1">
      <alignment/>
      <protection/>
    </xf>
    <xf numFmtId="3" fontId="4" fillId="0" borderId="42" xfId="54" applyNumberFormat="1" applyFont="1" applyFill="1" applyBorder="1">
      <alignment/>
      <protection/>
    </xf>
    <xf numFmtId="3" fontId="4" fillId="0" borderId="26" xfId="54" applyNumberFormat="1" applyFont="1" applyFill="1" applyBorder="1">
      <alignment/>
      <protection/>
    </xf>
    <xf numFmtId="3" fontId="4" fillId="0" borderId="103" xfId="54" applyNumberFormat="1" applyFont="1" applyFill="1" applyBorder="1">
      <alignment/>
      <protection/>
    </xf>
    <xf numFmtId="3" fontId="4" fillId="0" borderId="25" xfId="54" applyNumberFormat="1" applyFont="1" applyFill="1" applyBorder="1">
      <alignment/>
      <protection/>
    </xf>
    <xf numFmtId="3" fontId="4" fillId="0" borderId="11" xfId="54" applyNumberFormat="1" applyFont="1" applyFill="1" applyBorder="1">
      <alignment/>
      <protection/>
    </xf>
    <xf numFmtId="3" fontId="4" fillId="0" borderId="96" xfId="54" applyNumberFormat="1" applyFont="1" applyFill="1" applyBorder="1">
      <alignment/>
      <protection/>
    </xf>
    <xf numFmtId="3" fontId="4" fillId="0" borderId="20" xfId="54" applyNumberFormat="1" applyFont="1" applyFill="1" applyBorder="1">
      <alignment/>
      <protection/>
    </xf>
    <xf numFmtId="3" fontId="4" fillId="0" borderId="14" xfId="54" applyNumberFormat="1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3" fontId="4" fillId="0" borderId="104" xfId="54" applyNumberFormat="1" applyFont="1" applyFill="1" applyBorder="1">
      <alignment/>
      <protection/>
    </xf>
    <xf numFmtId="3" fontId="4" fillId="0" borderId="77" xfId="54" applyNumberFormat="1" applyFont="1" applyFill="1" applyBorder="1">
      <alignment/>
      <protection/>
    </xf>
    <xf numFmtId="3" fontId="4" fillId="0" borderId="105" xfId="54" applyNumberFormat="1" applyFont="1" applyFill="1" applyBorder="1">
      <alignment/>
      <protection/>
    </xf>
    <xf numFmtId="3" fontId="4" fillId="0" borderId="84" xfId="54" applyNumberFormat="1" applyFont="1" applyFill="1" applyBorder="1">
      <alignment/>
      <protection/>
    </xf>
    <xf numFmtId="3" fontId="4" fillId="0" borderId="85" xfId="54" applyNumberFormat="1" applyFont="1" applyFill="1" applyBorder="1">
      <alignment/>
      <protection/>
    </xf>
    <xf numFmtId="3" fontId="4" fillId="0" borderId="83" xfId="54" applyNumberFormat="1" applyFont="1" applyFill="1" applyBorder="1">
      <alignment/>
      <protection/>
    </xf>
    <xf numFmtId="3" fontId="4" fillId="0" borderId="106" xfId="54" applyNumberFormat="1" applyFont="1" applyFill="1" applyBorder="1">
      <alignment/>
      <protection/>
    </xf>
    <xf numFmtId="3" fontId="4" fillId="0" borderId="36" xfId="54" applyNumberFormat="1" applyFont="1" applyFill="1" applyBorder="1">
      <alignment/>
      <protection/>
    </xf>
    <xf numFmtId="3" fontId="4" fillId="0" borderId="58" xfId="54" applyNumberFormat="1" applyFont="1" applyFill="1" applyBorder="1">
      <alignment/>
      <protection/>
    </xf>
    <xf numFmtId="3" fontId="4" fillId="0" borderId="94" xfId="54" applyNumberFormat="1" applyFont="1" applyFill="1" applyBorder="1">
      <alignment/>
      <protection/>
    </xf>
    <xf numFmtId="0" fontId="56" fillId="0" borderId="33" xfId="54" applyFont="1" applyBorder="1" applyAlignment="1">
      <alignment horizontal="left"/>
      <protection/>
    </xf>
    <xf numFmtId="3" fontId="4" fillId="0" borderId="31" xfId="54" applyNumberFormat="1" applyFont="1" applyFill="1" applyBorder="1">
      <alignment/>
      <protection/>
    </xf>
    <xf numFmtId="3" fontId="4" fillId="0" borderId="63" xfId="54" applyNumberFormat="1" applyFont="1" applyFill="1" applyBorder="1">
      <alignment/>
      <protection/>
    </xf>
    <xf numFmtId="3" fontId="4" fillId="0" borderId="32" xfId="54" applyNumberFormat="1" applyFont="1" applyFill="1" applyBorder="1">
      <alignment/>
      <protection/>
    </xf>
    <xf numFmtId="3" fontId="4" fillId="0" borderId="97" xfId="54" applyNumberFormat="1" applyFont="1" applyFill="1" applyBorder="1">
      <alignment/>
      <protection/>
    </xf>
    <xf numFmtId="3" fontId="4" fillId="0" borderId="98" xfId="54" applyNumberFormat="1" applyFont="1" applyFill="1" applyBorder="1">
      <alignment/>
      <protection/>
    </xf>
    <xf numFmtId="3" fontId="4" fillId="0" borderId="64" xfId="54" applyNumberFormat="1" applyFont="1" applyFill="1" applyBorder="1">
      <alignment/>
      <protection/>
    </xf>
    <xf numFmtId="3" fontId="4" fillId="0" borderId="99" xfId="54" applyNumberFormat="1" applyFont="1" applyFill="1" applyBorder="1">
      <alignment/>
      <protection/>
    </xf>
    <xf numFmtId="0" fontId="4" fillId="0" borderId="34" xfId="54" applyFont="1" applyBorder="1" applyAlignment="1">
      <alignment horizontal="center"/>
      <protection/>
    </xf>
    <xf numFmtId="0" fontId="56" fillId="0" borderId="34" xfId="54" applyFont="1" applyBorder="1" applyAlignment="1">
      <alignment horizontal="left" wrapText="1"/>
      <protection/>
    </xf>
    <xf numFmtId="3" fontId="4" fillId="0" borderId="29" xfId="54" applyNumberFormat="1" applyFont="1" applyFill="1" applyBorder="1">
      <alignment/>
      <protection/>
    </xf>
    <xf numFmtId="3" fontId="4" fillId="0" borderId="40" xfId="54" applyNumberFormat="1" applyFont="1" applyFill="1" applyBorder="1">
      <alignment/>
      <protection/>
    </xf>
    <xf numFmtId="0" fontId="4" fillId="0" borderId="100" xfId="54" applyFont="1" applyBorder="1" applyAlignment="1">
      <alignment horizontal="center" vertical="center" wrapText="1"/>
      <protection/>
    </xf>
    <xf numFmtId="0" fontId="57" fillId="0" borderId="21" xfId="54" applyFont="1" applyBorder="1" applyAlignment="1">
      <alignment horizontal="left"/>
      <protection/>
    </xf>
    <xf numFmtId="0" fontId="4" fillId="0" borderId="37" xfId="54" applyFont="1" applyBorder="1" applyAlignment="1">
      <alignment horizontal="center"/>
      <protection/>
    </xf>
    <xf numFmtId="0" fontId="57" fillId="0" borderId="37" xfId="54" applyFont="1" applyBorder="1" applyAlignment="1">
      <alignment horizontal="left" wrapText="1"/>
      <protection/>
    </xf>
    <xf numFmtId="3" fontId="4" fillId="0" borderId="62" xfId="54" applyNumberFormat="1" applyFont="1" applyFill="1" applyBorder="1">
      <alignment/>
      <protection/>
    </xf>
    <xf numFmtId="3" fontId="4" fillId="0" borderId="107" xfId="54" applyNumberFormat="1" applyFont="1" applyFill="1" applyBorder="1">
      <alignment/>
      <protection/>
    </xf>
    <xf numFmtId="3" fontId="4" fillId="0" borderId="61" xfId="54" applyNumberFormat="1" applyFont="1" applyFill="1" applyBorder="1">
      <alignment/>
      <protection/>
    </xf>
    <xf numFmtId="3" fontId="4" fillId="0" borderId="108" xfId="54" applyNumberFormat="1" applyFont="1" applyFill="1" applyBorder="1">
      <alignment/>
      <protection/>
    </xf>
    <xf numFmtId="0" fontId="56" fillId="0" borderId="17" xfId="54" applyFont="1" applyBorder="1">
      <alignment/>
      <protection/>
    </xf>
    <xf numFmtId="3" fontId="4" fillId="0" borderId="11" xfId="54" applyNumberFormat="1" applyFont="1" applyBorder="1">
      <alignment/>
      <protection/>
    </xf>
    <xf numFmtId="0" fontId="4" fillId="0" borderId="0" xfId="54" applyFont="1" applyBorder="1">
      <alignment/>
      <protection/>
    </xf>
    <xf numFmtId="0" fontId="58" fillId="0" borderId="0" xfId="54" applyFont="1" applyBorder="1">
      <alignment/>
      <protection/>
    </xf>
    <xf numFmtId="0" fontId="58" fillId="0" borderId="0" xfId="54" applyFont="1">
      <alignment/>
      <protection/>
    </xf>
    <xf numFmtId="0" fontId="4" fillId="0" borderId="0" xfId="54" applyFont="1" applyBorder="1" applyAlignment="1">
      <alignment horizontal="left"/>
      <protection/>
    </xf>
    <xf numFmtId="0" fontId="17" fillId="0" borderId="0" xfId="54" applyFont="1">
      <alignment/>
      <protection/>
    </xf>
    <xf numFmtId="0" fontId="5" fillId="0" borderId="0" xfId="54" applyFont="1">
      <alignment/>
      <protection/>
    </xf>
    <xf numFmtId="0" fontId="59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55" fillId="0" borderId="93" xfId="54" applyFont="1" applyBorder="1" applyAlignment="1">
      <alignment horizontal="centerContinuous"/>
      <protection/>
    </xf>
    <xf numFmtId="0" fontId="5" fillId="0" borderId="94" xfId="54" applyFont="1" applyBorder="1" applyAlignment="1">
      <alignment horizontal="center"/>
      <protection/>
    </xf>
    <xf numFmtId="0" fontId="5" fillId="0" borderId="4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24" xfId="54" applyFont="1" applyBorder="1" applyAlignment="1">
      <alignment horizontal="center"/>
      <protection/>
    </xf>
    <xf numFmtId="0" fontId="7" fillId="0" borderId="77" xfId="54" applyFont="1" applyBorder="1" applyAlignment="1">
      <alignment horizontal="center"/>
      <protection/>
    </xf>
    <xf numFmtId="0" fontId="4" fillId="0" borderId="51" xfId="54" applyFont="1" applyBorder="1" applyAlignment="1">
      <alignment horizontal="centerContinuous"/>
      <protection/>
    </xf>
    <xf numFmtId="0" fontId="4" fillId="0" borderId="25" xfId="54" applyFont="1" applyBorder="1" applyAlignment="1">
      <alignment horizontal="center"/>
      <protection/>
    </xf>
    <xf numFmtId="0" fontId="4" fillId="0" borderId="26" xfId="54" applyFont="1" applyBorder="1" applyAlignment="1">
      <alignment horizontal="center"/>
      <protection/>
    </xf>
    <xf numFmtId="0" fontId="4" fillId="0" borderId="103" xfId="54" applyFont="1" applyBorder="1" applyAlignment="1">
      <alignment horizontal="center"/>
      <protection/>
    </xf>
    <xf numFmtId="0" fontId="4" fillId="0" borderId="30" xfId="54" applyFont="1" applyBorder="1" applyAlignment="1">
      <alignment horizontal="center"/>
      <protection/>
    </xf>
    <xf numFmtId="0" fontId="56" fillId="0" borderId="34" xfId="54" applyFont="1" applyBorder="1" applyAlignment="1">
      <alignment horizontal="left"/>
      <protection/>
    </xf>
    <xf numFmtId="3" fontId="4" fillId="0" borderId="22" xfId="54" applyNumberFormat="1" applyFont="1" applyBorder="1" applyAlignment="1">
      <alignment horizontal="right"/>
      <protection/>
    </xf>
    <xf numFmtId="3" fontId="4" fillId="0" borderId="23" xfId="54" applyNumberFormat="1" applyFont="1" applyBorder="1" applyAlignment="1">
      <alignment horizontal="right"/>
      <protection/>
    </xf>
    <xf numFmtId="3" fontId="4" fillId="0" borderId="109" xfId="54" applyNumberFormat="1" applyFont="1" applyBorder="1" applyAlignment="1">
      <alignment horizontal="right"/>
      <protection/>
    </xf>
    <xf numFmtId="3" fontId="4" fillId="0" borderId="29" xfId="54" applyNumberFormat="1" applyFont="1" applyBorder="1" applyAlignment="1">
      <alignment horizontal="right"/>
      <protection/>
    </xf>
    <xf numFmtId="0" fontId="56" fillId="0" borderId="35" xfId="54" applyFont="1" applyBorder="1" applyAlignment="1">
      <alignment horizontal="left"/>
      <protection/>
    </xf>
    <xf numFmtId="3" fontId="4" fillId="0" borderId="43" xfId="54" applyNumberFormat="1" applyFont="1" applyBorder="1" applyAlignment="1">
      <alignment horizontal="right"/>
      <protection/>
    </xf>
    <xf numFmtId="3" fontId="4" fillId="0" borderId="44" xfId="54" applyNumberFormat="1" applyFont="1" applyBorder="1" applyAlignment="1">
      <alignment horizontal="right"/>
      <protection/>
    </xf>
    <xf numFmtId="3" fontId="4" fillId="0" borderId="59" xfId="54" applyNumberFormat="1" applyFont="1" applyBorder="1" applyAlignment="1">
      <alignment horizontal="right"/>
      <protection/>
    </xf>
    <xf numFmtId="3" fontId="4" fillId="0" borderId="36" xfId="54" applyNumberFormat="1" applyFont="1" applyBorder="1" applyAlignment="1">
      <alignment horizontal="right"/>
      <protection/>
    </xf>
    <xf numFmtId="3" fontId="4" fillId="0" borderId="41" xfId="54" applyNumberFormat="1" applyFont="1" applyBorder="1" applyAlignment="1">
      <alignment horizontal="right"/>
      <protection/>
    </xf>
    <xf numFmtId="3" fontId="4" fillId="0" borderId="43" xfId="54" applyNumberFormat="1" applyFont="1" applyFill="1" applyBorder="1" applyAlignment="1">
      <alignment horizontal="right"/>
      <protection/>
    </xf>
    <xf numFmtId="3" fontId="4" fillId="0" borderId="44" xfId="54" applyNumberFormat="1" applyFont="1" applyFill="1" applyBorder="1" applyAlignment="1">
      <alignment horizontal="right"/>
      <protection/>
    </xf>
    <xf numFmtId="3" fontId="4" fillId="0" borderId="59" xfId="54" applyNumberFormat="1" applyFont="1" applyFill="1" applyBorder="1" applyAlignment="1">
      <alignment horizontal="right"/>
      <protection/>
    </xf>
    <xf numFmtId="3" fontId="4" fillId="0" borderId="36" xfId="54" applyNumberFormat="1" applyFont="1" applyFill="1" applyBorder="1" applyAlignment="1">
      <alignment horizontal="right"/>
      <protection/>
    </xf>
    <xf numFmtId="3" fontId="4" fillId="0" borderId="41" xfId="54" applyNumberFormat="1" applyFont="1" applyFill="1" applyBorder="1" applyAlignment="1">
      <alignment horizontal="right"/>
      <protection/>
    </xf>
    <xf numFmtId="0" fontId="56" fillId="0" borderId="51" xfId="54" applyFont="1" applyBorder="1" applyAlignment="1">
      <alignment horizontal="left"/>
      <protection/>
    </xf>
    <xf numFmtId="3" fontId="4" fillId="0" borderId="25" xfId="54" applyNumberFormat="1" applyFont="1" applyFill="1" applyBorder="1" applyAlignment="1">
      <alignment horizontal="right"/>
      <protection/>
    </xf>
    <xf numFmtId="3" fontId="4" fillId="0" borderId="26" xfId="54" applyNumberFormat="1" applyFont="1" applyFill="1" applyBorder="1" applyAlignment="1">
      <alignment horizontal="right"/>
      <protection/>
    </xf>
    <xf numFmtId="3" fontId="4" fillId="0" borderId="30" xfId="54" applyNumberFormat="1" applyFont="1" applyFill="1" applyBorder="1" applyAlignment="1">
      <alignment horizontal="right"/>
      <protection/>
    </xf>
    <xf numFmtId="3" fontId="4" fillId="0" borderId="42" xfId="54" applyNumberFormat="1" applyFont="1" applyFill="1" applyBorder="1" applyAlignment="1">
      <alignment horizontal="right"/>
      <protection/>
    </xf>
    <xf numFmtId="0" fontId="7" fillId="0" borderId="17" xfId="54" applyFont="1" applyBorder="1">
      <alignment/>
      <protection/>
    </xf>
    <xf numFmtId="3" fontId="4" fillId="0" borderId="64" xfId="54" applyNumberFormat="1" applyFont="1" applyBorder="1" applyAlignment="1">
      <alignment horizontal="right"/>
      <protection/>
    </xf>
    <xf numFmtId="3" fontId="4" fillId="0" borderId="97" xfId="54" applyNumberFormat="1" applyFont="1" applyBorder="1" applyAlignment="1">
      <alignment horizontal="right"/>
      <protection/>
    </xf>
    <xf numFmtId="3" fontId="4" fillId="0" borderId="98" xfId="54" applyNumberFormat="1" applyFont="1" applyBorder="1" applyAlignment="1">
      <alignment horizontal="right"/>
      <protection/>
    </xf>
    <xf numFmtId="3" fontId="4" fillId="0" borderId="18" xfId="54" applyNumberFormat="1" applyFont="1" applyBorder="1" applyAlignment="1">
      <alignment horizontal="right"/>
      <protection/>
    </xf>
    <xf numFmtId="3" fontId="4" fillId="0" borderId="25" xfId="54" applyNumberFormat="1" applyFont="1" applyBorder="1" applyAlignment="1">
      <alignment horizontal="right"/>
      <protection/>
    </xf>
    <xf numFmtId="3" fontId="4" fillId="0" borderId="30" xfId="54" applyNumberFormat="1" applyFont="1" applyBorder="1" applyAlignment="1">
      <alignment horizontal="right"/>
      <protection/>
    </xf>
    <xf numFmtId="3" fontId="4" fillId="0" borderId="42" xfId="54" applyNumberFormat="1" applyFont="1" applyBorder="1" applyAlignment="1">
      <alignment horizontal="right"/>
      <protection/>
    </xf>
    <xf numFmtId="0" fontId="50" fillId="0" borderId="0" xfId="63" applyFont="1">
      <alignment/>
      <protection/>
    </xf>
    <xf numFmtId="0" fontId="16" fillId="0" borderId="0" xfId="63" applyFont="1">
      <alignment/>
      <protection/>
    </xf>
    <xf numFmtId="0" fontId="50" fillId="0" borderId="0" xfId="63" applyFont="1">
      <alignment/>
      <protection/>
    </xf>
    <xf numFmtId="0" fontId="50" fillId="0" borderId="0" xfId="54" applyFont="1">
      <alignment/>
      <protection/>
    </xf>
    <xf numFmtId="0" fontId="0" fillId="0" borderId="0" xfId="54" applyFont="1">
      <alignment/>
      <protection/>
    </xf>
    <xf numFmtId="44" fontId="23" fillId="0" borderId="0" xfId="41" applyFont="1" applyAlignment="1">
      <alignment horizontal="center"/>
    </xf>
    <xf numFmtId="3" fontId="18" fillId="0" borderId="46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0" fontId="7" fillId="0" borderId="0" xfId="54" applyFont="1" applyBorder="1">
      <alignment/>
      <protection/>
    </xf>
    <xf numFmtId="3" fontId="4" fillId="0" borderId="0" xfId="54" applyNumberFormat="1" applyFont="1" applyBorder="1" applyAlignment="1">
      <alignment horizontal="right"/>
      <protection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63" fillId="0" borderId="0" xfId="0" applyFont="1" applyFill="1" applyAlignment="1">
      <alignment horizontal="centerContinuous" vertical="center"/>
    </xf>
    <xf numFmtId="0" fontId="61" fillId="0" borderId="0" xfId="0" applyFont="1" applyFill="1" applyAlignment="1">
      <alignment horizontal="centerContinuous" vertical="center"/>
    </xf>
    <xf numFmtId="0" fontId="62" fillId="0" borderId="0" xfId="0" applyFont="1" applyFill="1" applyAlignment="1">
      <alignment horizontal="centerContinuous" vertical="center"/>
    </xf>
    <xf numFmtId="0" fontId="61" fillId="0" borderId="0" xfId="0" applyNumberFormat="1" applyFont="1" applyAlignment="1">
      <alignment horizontal="centerContinuous" vertical="center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centerContinuous"/>
    </xf>
    <xf numFmtId="0" fontId="66" fillId="0" borderId="0" xfId="0" applyFont="1" applyFill="1" applyAlignment="1">
      <alignment horizontal="centerContinuous"/>
    </xf>
    <xf numFmtId="0" fontId="61" fillId="0" borderId="0" xfId="0" applyNumberFormat="1" applyFont="1" applyAlignment="1">
      <alignment horizontal="centerContinuous"/>
    </xf>
    <xf numFmtId="0" fontId="2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Continuous"/>
    </xf>
    <xf numFmtId="168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 vertical="top"/>
    </xf>
    <xf numFmtId="0" fontId="25" fillId="0" borderId="46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61" fillId="0" borderId="23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1" fillId="0" borderId="109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49" fontId="69" fillId="0" borderId="55" xfId="0" applyNumberFormat="1" applyFont="1" applyBorder="1" applyAlignment="1">
      <alignment horizontal="center" vertical="center" wrapText="1"/>
    </xf>
    <xf numFmtId="0" fontId="70" fillId="0" borderId="46" xfId="0" applyFont="1" applyFill="1" applyBorder="1" applyAlignment="1">
      <alignment vertical="center"/>
    </xf>
    <xf numFmtId="0" fontId="71" fillId="0" borderId="57" xfId="0" applyFont="1" applyFill="1" applyBorder="1" applyAlignment="1">
      <alignment horizontal="center"/>
    </xf>
    <xf numFmtId="0" fontId="72" fillId="0" borderId="57" xfId="0" applyFont="1" applyFill="1" applyBorder="1" applyAlignment="1">
      <alignment horizontal="center"/>
    </xf>
    <xf numFmtId="168" fontId="0" fillId="0" borderId="57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/>
    </xf>
    <xf numFmtId="0" fontId="0" fillId="0" borderId="109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61" fillId="0" borderId="110" xfId="0" applyNumberFormat="1" applyFont="1" applyBorder="1" applyAlignment="1">
      <alignment horizontal="left" wrapText="1"/>
    </xf>
    <xf numFmtId="49" fontId="26" fillId="0" borderId="111" xfId="0" applyNumberFormat="1" applyFont="1" applyFill="1" applyBorder="1" applyAlignment="1">
      <alignment horizontal="center"/>
    </xf>
    <xf numFmtId="168" fontId="0" fillId="0" borderId="111" xfId="0" applyNumberFormat="1" applyFont="1" applyBorder="1" applyAlignment="1">
      <alignment horizontal="right"/>
    </xf>
    <xf numFmtId="165" fontId="0" fillId="0" borderId="111" xfId="0" applyNumberFormat="1" applyFont="1" applyBorder="1" applyAlignment="1">
      <alignment horizontal="right"/>
    </xf>
    <xf numFmtId="165" fontId="0" fillId="0" borderId="1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66" fontId="61" fillId="0" borderId="83" xfId="0" applyNumberFormat="1" applyFont="1" applyBorder="1" applyAlignment="1">
      <alignment/>
    </xf>
    <xf numFmtId="49" fontId="26" fillId="0" borderId="83" xfId="0" applyNumberFormat="1" applyFont="1" applyFill="1" applyBorder="1" applyAlignment="1">
      <alignment horizontal="center"/>
    </xf>
    <xf numFmtId="168" fontId="0" fillId="0" borderId="83" xfId="0" applyNumberFormat="1" applyFont="1" applyBorder="1" applyAlignment="1">
      <alignment horizontal="right"/>
    </xf>
    <xf numFmtId="165" fontId="0" fillId="0" borderId="113" xfId="0" applyNumberFormat="1" applyFont="1" applyFill="1" applyBorder="1" applyAlignment="1">
      <alignment horizontal="right"/>
    </xf>
    <xf numFmtId="165" fontId="0" fillId="0" borderId="105" xfId="0" applyNumberFormat="1" applyFont="1" applyBorder="1" applyAlignment="1">
      <alignment horizontal="right"/>
    </xf>
    <xf numFmtId="0" fontId="70" fillId="0" borderId="15" xfId="0" applyFont="1" applyBorder="1" applyAlignment="1">
      <alignment horizontal="left" vertical="center"/>
    </xf>
    <xf numFmtId="0" fontId="61" fillId="0" borderId="114" xfId="0" applyFont="1" applyBorder="1" applyAlignment="1">
      <alignment/>
    </xf>
    <xf numFmtId="49" fontId="26" fillId="0" borderId="114" xfId="0" applyNumberFormat="1" applyFont="1" applyFill="1" applyBorder="1" applyAlignment="1">
      <alignment horizontal="center"/>
    </xf>
    <xf numFmtId="168" fontId="0" fillId="0" borderId="114" xfId="0" applyNumberFormat="1" applyFont="1" applyBorder="1" applyAlignment="1">
      <alignment horizontal="right"/>
    </xf>
    <xf numFmtId="165" fontId="0" fillId="0" borderId="114" xfId="0" applyNumberFormat="1" applyFont="1" applyBorder="1" applyAlignment="1">
      <alignment horizontal="right"/>
    </xf>
    <xf numFmtId="0" fontId="73" fillId="0" borderId="15" xfId="0" applyFont="1" applyBorder="1" applyAlignment="1">
      <alignment/>
    </xf>
    <xf numFmtId="166" fontId="61" fillId="0" borderId="110" xfId="0" applyNumberFormat="1" applyFont="1" applyBorder="1" applyAlignment="1">
      <alignment horizontal="left" wrapText="1"/>
    </xf>
    <xf numFmtId="49" fontId="26" fillId="0" borderId="110" xfId="0" applyNumberFormat="1" applyFont="1" applyFill="1" applyBorder="1" applyAlignment="1">
      <alignment horizontal="center"/>
    </xf>
    <xf numFmtId="168" fontId="0" fillId="0" borderId="110" xfId="53" applyNumberFormat="1" applyFont="1" applyFill="1" applyBorder="1" applyAlignment="1">
      <alignment horizontal="right"/>
      <protection/>
    </xf>
    <xf numFmtId="165" fontId="0" fillId="0" borderId="110" xfId="0" applyNumberFormat="1" applyFont="1" applyBorder="1" applyAlignment="1">
      <alignment horizontal="right"/>
    </xf>
    <xf numFmtId="165" fontId="0" fillId="0" borderId="115" xfId="0" applyNumberFormat="1" applyFont="1" applyBorder="1" applyAlignment="1">
      <alignment horizontal="right"/>
    </xf>
    <xf numFmtId="0" fontId="73" fillId="0" borderId="12" xfId="0" applyFont="1" applyBorder="1" applyAlignment="1">
      <alignment/>
    </xf>
    <xf numFmtId="166" fontId="61" fillId="0" borderId="116" xfId="0" applyNumberFormat="1" applyFont="1" applyBorder="1" applyAlignment="1">
      <alignment horizontal="left" wrapText="1"/>
    </xf>
    <xf numFmtId="49" fontId="26" fillId="0" borderId="116" xfId="0" applyNumberFormat="1" applyFont="1" applyFill="1" applyBorder="1" applyAlignment="1">
      <alignment horizontal="center"/>
    </xf>
    <xf numFmtId="168" fontId="0" fillId="0" borderId="116" xfId="53" applyNumberFormat="1" applyFont="1" applyFill="1" applyBorder="1" applyAlignment="1">
      <alignment horizontal="right"/>
      <protection/>
    </xf>
    <xf numFmtId="165" fontId="0" fillId="0" borderId="116" xfId="0" applyNumberFormat="1" applyFont="1" applyBorder="1" applyAlignment="1">
      <alignment horizontal="right"/>
    </xf>
    <xf numFmtId="165" fontId="0" fillId="0" borderId="117" xfId="0" applyNumberFormat="1" applyFont="1" applyBorder="1" applyAlignment="1">
      <alignment horizontal="right"/>
    </xf>
    <xf numFmtId="166" fontId="61" fillId="0" borderId="113" xfId="0" applyNumberFormat="1" applyFont="1" applyBorder="1" applyAlignment="1">
      <alignment horizontal="left" wrapText="1"/>
    </xf>
    <xf numFmtId="49" fontId="26" fillId="0" borderId="113" xfId="0" applyNumberFormat="1" applyFont="1" applyFill="1" applyBorder="1" applyAlignment="1">
      <alignment horizontal="center"/>
    </xf>
    <xf numFmtId="168" fontId="0" fillId="0" borderId="113" xfId="53" applyNumberFormat="1" applyFont="1" applyFill="1" applyBorder="1" applyAlignment="1">
      <alignment horizontal="right"/>
      <protection/>
    </xf>
    <xf numFmtId="165" fontId="0" fillId="0" borderId="113" xfId="0" applyNumberFormat="1" applyFont="1" applyBorder="1" applyAlignment="1">
      <alignment horizontal="right"/>
    </xf>
    <xf numFmtId="165" fontId="0" fillId="0" borderId="118" xfId="0" applyNumberFormat="1" applyFont="1" applyBorder="1" applyAlignment="1">
      <alignment horizontal="right"/>
    </xf>
    <xf numFmtId="166" fontId="61" fillId="0" borderId="119" xfId="0" applyNumberFormat="1" applyFont="1" applyBorder="1" applyAlignment="1">
      <alignment wrapText="1"/>
    </xf>
    <xf numFmtId="49" fontId="26" fillId="0" borderId="119" xfId="0" applyNumberFormat="1" applyFont="1" applyFill="1" applyBorder="1" applyAlignment="1">
      <alignment horizontal="center"/>
    </xf>
    <xf numFmtId="165" fontId="0" fillId="0" borderId="119" xfId="0" applyNumberFormat="1" applyFont="1" applyBorder="1" applyAlignment="1">
      <alignment horizontal="right"/>
    </xf>
    <xf numFmtId="165" fontId="0" fillId="0" borderId="112" xfId="0" applyNumberFormat="1" applyFont="1" applyFill="1" applyBorder="1" applyAlignment="1">
      <alignment horizontal="right"/>
    </xf>
    <xf numFmtId="0" fontId="61" fillId="0" borderId="116" xfId="0" applyNumberFormat="1" applyFont="1" applyBorder="1" applyAlignment="1">
      <alignment wrapText="1"/>
    </xf>
    <xf numFmtId="168" fontId="0" fillId="0" borderId="120" xfId="53" applyNumberFormat="1" applyFont="1" applyFill="1" applyBorder="1" applyAlignment="1">
      <alignment horizontal="right"/>
      <protection/>
    </xf>
    <xf numFmtId="165" fontId="0" fillId="0" borderId="121" xfId="0" applyNumberFormat="1" applyFont="1" applyBorder="1" applyAlignment="1">
      <alignment horizontal="right"/>
    </xf>
    <xf numFmtId="165" fontId="0" fillId="0" borderId="122" xfId="0" applyNumberFormat="1" applyFont="1" applyBorder="1" applyAlignment="1">
      <alignment horizontal="right"/>
    </xf>
    <xf numFmtId="0" fontId="0" fillId="0" borderId="84" xfId="0" applyFont="1" applyBorder="1" applyAlignment="1">
      <alignment/>
    </xf>
    <xf numFmtId="0" fontId="61" fillId="0" borderId="113" xfId="0" applyNumberFormat="1" applyFont="1" applyBorder="1" applyAlignment="1">
      <alignment wrapText="1"/>
    </xf>
    <xf numFmtId="49" fontId="26" fillId="0" borderId="123" xfId="0" applyNumberFormat="1" applyFont="1" applyFill="1" applyBorder="1" applyAlignment="1">
      <alignment horizontal="center"/>
    </xf>
    <xf numFmtId="165" fontId="0" fillId="0" borderId="123" xfId="0" applyNumberFormat="1" applyFont="1" applyBorder="1" applyAlignment="1">
      <alignment horizontal="right"/>
    </xf>
    <xf numFmtId="165" fontId="0" fillId="0" borderId="12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66" fontId="61" fillId="0" borderId="110" xfId="0" applyNumberFormat="1" applyFont="1" applyFill="1" applyBorder="1" applyAlignment="1">
      <alignment wrapText="1"/>
    </xf>
    <xf numFmtId="168" fontId="0" fillId="0" borderId="110" xfId="0" applyNumberFormat="1" applyFont="1" applyFill="1" applyBorder="1" applyAlignment="1">
      <alignment horizontal="right"/>
    </xf>
    <xf numFmtId="165" fontId="0" fillId="0" borderId="110" xfId="0" applyNumberFormat="1" applyFont="1" applyFill="1" applyBorder="1" applyAlignment="1">
      <alignment horizontal="right"/>
    </xf>
    <xf numFmtId="166" fontId="61" fillId="0" borderId="116" xfId="0" applyNumberFormat="1" applyFont="1" applyBorder="1" applyAlignment="1">
      <alignment/>
    </xf>
    <xf numFmtId="168" fontId="0" fillId="0" borderId="116" xfId="0" applyNumberFormat="1" applyFont="1" applyFill="1" applyBorder="1" applyAlignment="1">
      <alignment horizontal="right"/>
    </xf>
    <xf numFmtId="165" fontId="0" fillId="0" borderId="116" xfId="0" applyNumberFormat="1" applyFont="1" applyFill="1" applyBorder="1" applyAlignment="1">
      <alignment horizontal="right"/>
    </xf>
    <xf numFmtId="0" fontId="0" fillId="0" borderId="116" xfId="0" applyBorder="1" applyAlignment="1">
      <alignment wrapText="1"/>
    </xf>
    <xf numFmtId="166" fontId="61" fillId="0" borderId="116" xfId="0" applyNumberFormat="1" applyFont="1" applyBorder="1" applyAlignment="1">
      <alignment wrapText="1"/>
    </xf>
    <xf numFmtId="0" fontId="0" fillId="0" borderId="116" xfId="0" applyFont="1" applyBorder="1" applyAlignment="1">
      <alignment wrapText="1"/>
    </xf>
    <xf numFmtId="0" fontId="0" fillId="0" borderId="120" xfId="0" applyFont="1" applyBorder="1" applyAlignment="1">
      <alignment wrapText="1"/>
    </xf>
    <xf numFmtId="0" fontId="0" fillId="0" borderId="116" xfId="0" applyFont="1" applyFill="1" applyBorder="1" applyAlignment="1">
      <alignment wrapText="1"/>
    </xf>
    <xf numFmtId="0" fontId="0" fillId="0" borderId="116" xfId="0" applyFont="1" applyFill="1" applyBorder="1" applyAlignment="1">
      <alignment/>
    </xf>
    <xf numFmtId="0" fontId="61" fillId="0" borderId="116" xfId="0" applyFont="1" applyFill="1" applyBorder="1" applyAlignment="1">
      <alignment wrapText="1"/>
    </xf>
    <xf numFmtId="0" fontId="0" fillId="0" borderId="116" xfId="0" applyBorder="1" applyAlignment="1">
      <alignment/>
    </xf>
    <xf numFmtId="165" fontId="0" fillId="0" borderId="120" xfId="0" applyNumberFormat="1" applyFont="1" applyFill="1" applyBorder="1" applyAlignment="1">
      <alignment horizontal="right"/>
    </xf>
    <xf numFmtId="165" fontId="0" fillId="0" borderId="119" xfId="0" applyNumberFormat="1" applyFont="1" applyFill="1" applyBorder="1" applyAlignment="1">
      <alignment horizontal="right"/>
    </xf>
    <xf numFmtId="0" fontId="0" fillId="0" borderId="125" xfId="0" applyFont="1" applyBorder="1" applyAlignment="1">
      <alignment/>
    </xf>
    <xf numFmtId="0" fontId="0" fillId="0" borderId="113" xfId="0" applyBorder="1" applyAlignment="1">
      <alignment wrapText="1"/>
    </xf>
    <xf numFmtId="168" fontId="0" fillId="0" borderId="113" xfId="0" applyNumberFormat="1" applyFont="1" applyFill="1" applyBorder="1" applyAlignment="1">
      <alignment horizontal="right"/>
    </xf>
    <xf numFmtId="165" fontId="0" fillId="0" borderId="83" xfId="0" applyNumberFormat="1" applyFont="1" applyFill="1" applyBorder="1" applyAlignment="1">
      <alignment horizontal="right"/>
    </xf>
    <xf numFmtId="0" fontId="61" fillId="0" borderId="120" xfId="0" applyFont="1" applyFill="1" applyBorder="1" applyAlignment="1">
      <alignment wrapText="1"/>
    </xf>
    <xf numFmtId="49" fontId="26" fillId="0" borderId="120" xfId="0" applyNumberFormat="1" applyFont="1" applyFill="1" applyBorder="1" applyAlignment="1">
      <alignment horizontal="center"/>
    </xf>
    <xf numFmtId="168" fontId="0" fillId="0" borderId="119" xfId="53" applyNumberFormat="1" applyFont="1" applyFill="1" applyBorder="1" applyAlignment="1">
      <alignment horizontal="right"/>
      <protection/>
    </xf>
    <xf numFmtId="165" fontId="0" fillId="0" borderId="120" xfId="0" applyNumberFormat="1" applyFont="1" applyBorder="1" applyAlignment="1">
      <alignment horizontal="right"/>
    </xf>
    <xf numFmtId="165" fontId="0" fillId="0" borderId="126" xfId="0" applyNumberFormat="1" applyFont="1" applyBorder="1" applyAlignment="1">
      <alignment horizontal="right"/>
    </xf>
    <xf numFmtId="168" fontId="0" fillId="0" borderId="121" xfId="53" applyNumberFormat="1" applyFont="1" applyFill="1" applyBorder="1" applyAlignment="1">
      <alignment horizontal="right"/>
      <protection/>
    </xf>
    <xf numFmtId="166" fontId="61" fillId="0" borderId="116" xfId="0" applyNumberFormat="1" applyFont="1" applyFill="1" applyBorder="1" applyAlignment="1">
      <alignment wrapText="1"/>
    </xf>
    <xf numFmtId="0" fontId="61" fillId="0" borderId="127" xfId="0" applyFont="1" applyFill="1" applyBorder="1" applyAlignment="1">
      <alignment wrapText="1"/>
    </xf>
    <xf numFmtId="49" fontId="26" fillId="0" borderId="127" xfId="0" applyNumberFormat="1" applyFont="1" applyFill="1" applyBorder="1" applyAlignment="1">
      <alignment horizontal="center"/>
    </xf>
    <xf numFmtId="168" fontId="0" fillId="0" borderId="127" xfId="53" applyNumberFormat="1" applyFont="1" applyFill="1" applyBorder="1" applyAlignment="1">
      <alignment horizontal="right"/>
      <protection/>
    </xf>
    <xf numFmtId="165" fontId="0" fillId="0" borderId="127" xfId="0" applyNumberFormat="1" applyFont="1" applyBorder="1" applyAlignment="1">
      <alignment horizontal="right"/>
    </xf>
    <xf numFmtId="165" fontId="0" fillId="0" borderId="128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8" xfId="0" applyBorder="1" applyAlignment="1">
      <alignment/>
    </xf>
    <xf numFmtId="0" fontId="17" fillId="0" borderId="28" xfId="0" applyFont="1" applyBorder="1" applyAlignment="1">
      <alignment/>
    </xf>
    <xf numFmtId="168" fontId="0" fillId="0" borderId="28" xfId="0" applyNumberFormat="1" applyFont="1" applyBorder="1" applyAlignment="1">
      <alignment horizontal="right"/>
    </xf>
    <xf numFmtId="165" fontId="0" fillId="0" borderId="28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76" fillId="0" borderId="0" xfId="0" applyFont="1" applyAlignment="1">
      <alignment vertical="top"/>
    </xf>
    <xf numFmtId="0" fontId="0" fillId="0" borderId="0" xfId="0" applyFill="1" applyAlignment="1">
      <alignment/>
    </xf>
    <xf numFmtId="3" fontId="17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right"/>
    </xf>
    <xf numFmtId="0" fontId="70" fillId="0" borderId="0" xfId="0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0" fillId="0" borderId="56" xfId="0" applyFont="1" applyFill="1" applyBorder="1" applyAlignment="1">
      <alignment/>
    </xf>
    <xf numFmtId="0" fontId="17" fillId="0" borderId="27" xfId="0" applyFont="1" applyFill="1" applyBorder="1" applyAlignment="1">
      <alignment horizontal="left"/>
    </xf>
    <xf numFmtId="0" fontId="17" fillId="0" borderId="40" xfId="0" applyFont="1" applyFill="1" applyBorder="1" applyAlignment="1">
      <alignment horizontal="centerContinuous" vertical="center"/>
    </xf>
    <xf numFmtId="0" fontId="17" fillId="0" borderId="57" xfId="0" applyFont="1" applyFill="1" applyBorder="1" applyAlignment="1">
      <alignment horizontal="centerContinuous"/>
    </xf>
    <xf numFmtId="0" fontId="17" fillId="0" borderId="24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Continuous"/>
    </xf>
    <xf numFmtId="0" fontId="17" fillId="0" borderId="7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7" fillId="0" borderId="85" xfId="0" applyFont="1" applyFill="1" applyBorder="1" applyAlignment="1">
      <alignment/>
    </xf>
    <xf numFmtId="0" fontId="17" fillId="0" borderId="85" xfId="0" applyFont="1" applyFill="1" applyBorder="1" applyAlignment="1">
      <alignment horizontal="center" vertical="top"/>
    </xf>
    <xf numFmtId="0" fontId="17" fillId="0" borderId="114" xfId="0" applyFont="1" applyFill="1" applyBorder="1" applyAlignment="1">
      <alignment horizontal="center" vertical="top"/>
    </xf>
    <xf numFmtId="0" fontId="17" fillId="0" borderId="83" xfId="0" applyNumberFormat="1" applyFont="1" applyFill="1" applyBorder="1" applyAlignment="1" quotePrefix="1">
      <alignment horizontal="center"/>
    </xf>
    <xf numFmtId="0" fontId="17" fillId="0" borderId="105" xfId="0" applyNumberFormat="1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68" fillId="0" borderId="28" xfId="0" applyFont="1" applyFill="1" applyBorder="1" applyAlignment="1">
      <alignment horizontal="center"/>
    </xf>
    <xf numFmtId="0" fontId="68" fillId="0" borderId="52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55" xfId="0" applyFont="1" applyFill="1" applyBorder="1" applyAlignment="1">
      <alignment horizontal="center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horizontal="right"/>
    </xf>
    <xf numFmtId="164" fontId="1" fillId="0" borderId="5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7" fillId="0" borderId="129" xfId="0" applyFont="1" applyFill="1" applyBorder="1" applyAlignment="1" applyProtection="1">
      <alignment wrapText="1"/>
      <protection locked="0"/>
    </xf>
    <xf numFmtId="164" fontId="0" fillId="0" borderId="119" xfId="0" applyNumberFormat="1" applyFont="1" applyFill="1" applyBorder="1" applyAlignment="1">
      <alignment horizontal="right"/>
    </xf>
    <xf numFmtId="164" fontId="0" fillId="0" borderId="112" xfId="0" applyNumberFormat="1" applyFont="1" applyFill="1" applyBorder="1" applyAlignment="1">
      <alignment horizontal="right"/>
    </xf>
    <xf numFmtId="0" fontId="77" fillId="0" borderId="129" xfId="0" applyFont="1" applyFill="1" applyBorder="1" applyAlignment="1" applyProtection="1">
      <alignment wrapText="1"/>
      <protection locked="0"/>
    </xf>
    <xf numFmtId="164" fontId="1" fillId="0" borderId="119" xfId="0" applyNumberFormat="1" applyFont="1" applyFill="1" applyBorder="1" applyAlignment="1">
      <alignment horizontal="right"/>
    </xf>
    <xf numFmtId="164" fontId="1" fillId="0" borderId="112" xfId="0" applyNumberFormat="1" applyFont="1" applyFill="1" applyBorder="1" applyAlignment="1">
      <alignment horizontal="right"/>
    </xf>
    <xf numFmtId="0" fontId="78" fillId="0" borderId="129" xfId="0" applyFont="1" applyFill="1" applyBorder="1" applyAlignment="1" applyProtection="1">
      <alignment wrapText="1"/>
      <protection locked="0"/>
    </xf>
    <xf numFmtId="164" fontId="0" fillId="0" borderId="119" xfId="0" applyNumberFormat="1" applyFont="1" applyFill="1" applyBorder="1" applyAlignment="1">
      <alignment horizontal="right"/>
    </xf>
    <xf numFmtId="164" fontId="0" fillId="0" borderId="112" xfId="0" applyNumberFormat="1" applyFont="1" applyFill="1" applyBorder="1" applyAlignment="1">
      <alignment horizontal="right"/>
    </xf>
    <xf numFmtId="0" fontId="1" fillId="0" borderId="64" xfId="0" applyFont="1" applyFill="1" applyBorder="1" applyAlignment="1" applyProtection="1">
      <alignment vertical="center" wrapText="1"/>
      <protection locked="0"/>
    </xf>
    <xf numFmtId="164" fontId="1" fillId="0" borderId="31" xfId="0" applyNumberFormat="1" applyFont="1" applyFill="1" applyBorder="1" applyAlignment="1">
      <alignment horizontal="right" vertical="center"/>
    </xf>
    <xf numFmtId="164" fontId="1" fillId="0" borderId="98" xfId="0" applyNumberFormat="1" applyFont="1" applyFill="1" applyBorder="1" applyAlignment="1">
      <alignment horizontal="right" vertical="center"/>
    </xf>
    <xf numFmtId="0" fontId="27" fillId="0" borderId="64" xfId="0" applyFont="1" applyFill="1" applyBorder="1" applyAlignment="1" applyProtection="1">
      <alignment vertical="center" wrapText="1"/>
      <protection locked="0"/>
    </xf>
    <xf numFmtId="164" fontId="1" fillId="0" borderId="97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0" fontId="17" fillId="0" borderId="129" xfId="0" applyFont="1" applyFill="1" applyBorder="1" applyAlignment="1">
      <alignment wrapText="1"/>
    </xf>
    <xf numFmtId="0" fontId="77" fillId="0" borderId="129" xfId="0" applyFont="1" applyFill="1" applyBorder="1" applyAlignment="1">
      <alignment wrapText="1"/>
    </xf>
    <xf numFmtId="0" fontId="1" fillId="0" borderId="6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vertical="center" wrapText="1"/>
    </xf>
    <xf numFmtId="164" fontId="0" fillId="0" borderId="31" xfId="0" applyNumberFormat="1" applyFont="1" applyFill="1" applyBorder="1" applyAlignment="1">
      <alignment horizontal="right" vertical="center"/>
    </xf>
    <xf numFmtId="164" fontId="0" fillId="0" borderId="9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 horizontal="right" vertical="center"/>
    </xf>
    <xf numFmtId="164" fontId="1" fillId="0" borderId="54" xfId="0" applyNumberFormat="1" applyFont="1" applyFill="1" applyBorder="1" applyAlignment="1">
      <alignment horizontal="right" vertical="center"/>
    </xf>
    <xf numFmtId="0" fontId="81" fillId="0" borderId="129" xfId="0" applyFont="1" applyFill="1" applyBorder="1" applyAlignment="1">
      <alignment wrapText="1"/>
    </xf>
    <xf numFmtId="0" fontId="17" fillId="0" borderId="129" xfId="0" applyFont="1" applyFill="1" applyBorder="1" applyAlignment="1">
      <alignment horizontal="left" wrapText="1"/>
    </xf>
    <xf numFmtId="0" fontId="17" fillId="0" borderId="130" xfId="0" applyFont="1" applyFill="1" applyBorder="1" applyAlignment="1">
      <alignment wrapText="1"/>
    </xf>
    <xf numFmtId="164" fontId="0" fillId="0" borderId="116" xfId="0" applyNumberFormat="1" applyFont="1" applyFill="1" applyBorder="1" applyAlignment="1">
      <alignment horizontal="right"/>
    </xf>
    <xf numFmtId="164" fontId="0" fillId="0" borderId="117" xfId="0" applyNumberFormat="1" applyFont="1" applyFill="1" applyBorder="1" applyAlignment="1">
      <alignment horizontal="right"/>
    </xf>
    <xf numFmtId="164" fontId="1" fillId="0" borderId="120" xfId="0" applyNumberFormat="1" applyFont="1" applyFill="1" applyBorder="1" applyAlignment="1">
      <alignment horizontal="right"/>
    </xf>
    <xf numFmtId="164" fontId="1" fillId="0" borderId="126" xfId="0" applyNumberFormat="1" applyFont="1" applyFill="1" applyBorder="1" applyAlignment="1">
      <alignment horizontal="right"/>
    </xf>
    <xf numFmtId="0" fontId="77" fillId="0" borderId="130" xfId="0" applyFont="1" applyFill="1" applyBorder="1" applyAlignment="1">
      <alignment wrapText="1"/>
    </xf>
    <xf numFmtId="164" fontId="1" fillId="0" borderId="121" xfId="0" applyNumberFormat="1" applyFont="1" applyFill="1" applyBorder="1" applyAlignment="1">
      <alignment horizontal="right"/>
    </xf>
    <xf numFmtId="164" fontId="1" fillId="0" borderId="116" xfId="0" applyNumberFormat="1" applyFont="1" applyFill="1" applyBorder="1" applyAlignment="1">
      <alignment horizontal="right"/>
    </xf>
    <xf numFmtId="164" fontId="1" fillId="0" borderId="12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164" fontId="1" fillId="0" borderId="30" xfId="0" applyNumberFormat="1" applyFont="1" applyFill="1" applyBorder="1" applyAlignment="1">
      <alignment horizontal="right"/>
    </xf>
    <xf numFmtId="164" fontId="1" fillId="0" borderId="103" xfId="0" applyNumberFormat="1" applyFont="1" applyFill="1" applyBorder="1" applyAlignment="1">
      <alignment horizontal="right"/>
    </xf>
    <xf numFmtId="0" fontId="83" fillId="0" borderId="0" xfId="0" applyFont="1" applyFill="1" applyAlignment="1">
      <alignment wrapText="1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63" xfId="0" applyNumberFormat="1" applyFont="1" applyFill="1" applyBorder="1" applyAlignment="1">
      <alignment horizontal="right" vertical="center"/>
    </xf>
    <xf numFmtId="0" fontId="17" fillId="0" borderId="64" xfId="0" applyFont="1" applyFill="1" applyBorder="1" applyAlignment="1" applyProtection="1">
      <alignment vertical="center"/>
      <protection locked="0"/>
    </xf>
    <xf numFmtId="164" fontId="0" fillId="0" borderId="97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164" fontId="0" fillId="0" borderId="58" xfId="0" applyNumberFormat="1" applyFont="1" applyFill="1" applyBorder="1" applyAlignment="1">
      <alignment horizontal="right" vertical="center"/>
    </xf>
    <xf numFmtId="164" fontId="0" fillId="0" borderId="59" xfId="0" applyNumberFormat="1" applyFont="1" applyFill="1" applyBorder="1" applyAlignment="1">
      <alignment horizontal="right" vertical="center"/>
    </xf>
    <xf numFmtId="0" fontId="26" fillId="0" borderId="129" xfId="0" applyFont="1" applyFill="1" applyBorder="1" applyAlignment="1">
      <alignment wrapText="1"/>
    </xf>
    <xf numFmtId="0" fontId="26" fillId="0" borderId="130" xfId="0" applyFont="1" applyFill="1" applyBorder="1" applyAlignment="1">
      <alignment wrapText="1"/>
    </xf>
    <xf numFmtId="0" fontId="26" fillId="0" borderId="131" xfId="0" applyFont="1" applyFill="1" applyBorder="1" applyAlignment="1">
      <alignment wrapText="1"/>
    </xf>
    <xf numFmtId="0" fontId="77" fillId="0" borderId="132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27" fillId="0" borderId="6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4" fillId="0" borderId="0" xfId="0" applyFont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5" fillId="0" borderId="14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7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84" xfId="0" applyNumberFormat="1" applyFont="1" applyFill="1" applyBorder="1" applyAlignment="1">
      <alignment/>
    </xf>
    <xf numFmtId="4" fontId="0" fillId="0" borderId="85" xfId="0" applyNumberFormat="1" applyFont="1" applyFill="1" applyBorder="1" applyAlignment="1">
      <alignment/>
    </xf>
    <xf numFmtId="4" fontId="0" fillId="0" borderId="133" xfId="0" applyNumberFormat="1" applyFont="1" applyFill="1" applyBorder="1" applyAlignment="1">
      <alignment/>
    </xf>
    <xf numFmtId="4" fontId="0" fillId="0" borderId="134" xfId="0" applyNumberFormat="1" applyFont="1" applyFill="1" applyBorder="1" applyAlignment="1">
      <alignment/>
    </xf>
    <xf numFmtId="4" fontId="0" fillId="0" borderId="135" xfId="0" applyNumberFormat="1" applyFont="1" applyFill="1" applyBorder="1" applyAlignment="1">
      <alignment/>
    </xf>
    <xf numFmtId="4" fontId="0" fillId="0" borderId="136" xfId="0" applyNumberFormat="1" applyFont="1" applyBorder="1" applyAlignment="1">
      <alignment/>
    </xf>
    <xf numFmtId="4" fontId="0" fillId="0" borderId="136" xfId="0" applyNumberFormat="1" applyFont="1" applyFill="1" applyBorder="1" applyAlignment="1">
      <alignment/>
    </xf>
    <xf numFmtId="4" fontId="0" fillId="0" borderId="137" xfId="0" applyNumberFormat="1" applyFont="1" applyFill="1" applyBorder="1" applyAlignment="1">
      <alignment/>
    </xf>
    <xf numFmtId="4" fontId="0" fillId="0" borderId="13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139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0" fillId="0" borderId="76" xfId="0" applyNumberFormat="1" applyFont="1" applyFill="1" applyBorder="1" applyAlignment="1">
      <alignment/>
    </xf>
    <xf numFmtId="4" fontId="0" fillId="0" borderId="140" xfId="0" applyNumberFormat="1" applyFont="1" applyFill="1" applyBorder="1" applyAlignment="1">
      <alignment/>
    </xf>
    <xf numFmtId="4" fontId="0" fillId="0" borderId="14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42" xfId="0" applyNumberFormat="1" applyFont="1" applyFill="1" applyBorder="1" applyAlignment="1">
      <alignment/>
    </xf>
    <xf numFmtId="3" fontId="25" fillId="0" borderId="83" xfId="0" applyNumberFormat="1" applyFont="1" applyFill="1" applyBorder="1" applyAlignment="1">
      <alignment/>
    </xf>
    <xf numFmtId="3" fontId="25" fillId="0" borderId="105" xfId="0" applyNumberFormat="1" applyFont="1" applyFill="1" applyBorder="1" applyAlignment="1">
      <alignment/>
    </xf>
    <xf numFmtId="4" fontId="25" fillId="0" borderId="100" xfId="0" applyNumberFormat="1" applyFont="1" applyFill="1" applyBorder="1" applyAlignment="1">
      <alignment/>
    </xf>
    <xf numFmtId="4" fontId="25" fillId="0" borderId="104" xfId="0" applyNumberFormat="1" applyFont="1" applyFill="1" applyBorder="1" applyAlignment="1">
      <alignment/>
    </xf>
    <xf numFmtId="4" fontId="25" fillId="0" borderId="143" xfId="0" applyNumberFormat="1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42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3" fontId="0" fillId="0" borderId="105" xfId="0" applyNumberFormat="1" applyFont="1" applyFill="1" applyBorder="1" applyAlignment="1">
      <alignment/>
    </xf>
    <xf numFmtId="4" fontId="0" fillId="0" borderId="100" xfId="0" applyNumberFormat="1" applyFont="1" applyFill="1" applyBorder="1" applyAlignment="1">
      <alignment/>
    </xf>
    <xf numFmtId="4" fontId="0" fillId="0" borderId="104" xfId="0" applyNumberFormat="1" applyFont="1" applyFill="1" applyBorder="1" applyAlignment="1">
      <alignment/>
    </xf>
    <xf numFmtId="4" fontId="0" fillId="0" borderId="143" xfId="0" applyNumberFormat="1" applyFont="1" applyFill="1" applyBorder="1" applyAlignment="1">
      <alignment/>
    </xf>
    <xf numFmtId="167" fontId="0" fillId="0" borderId="36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44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0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/>
    </xf>
    <xf numFmtId="4" fontId="0" fillId="0" borderId="145" xfId="0" applyNumberFormat="1" applyFont="1" applyFill="1" applyBorder="1" applyAlignment="1">
      <alignment/>
    </xf>
    <xf numFmtId="4" fontId="25" fillId="0" borderId="31" xfId="0" applyNumberFormat="1" applyFont="1" applyFill="1" applyBorder="1" applyAlignment="1">
      <alignment vertical="center"/>
    </xf>
    <xf numFmtId="3" fontId="25" fillId="0" borderId="31" xfId="0" applyNumberFormat="1" applyFont="1" applyFill="1" applyBorder="1" applyAlignment="1">
      <alignment vertical="center"/>
    </xf>
    <xf numFmtId="3" fontId="25" fillId="0" borderId="98" xfId="0" applyNumberFormat="1" applyFont="1" applyFill="1" applyBorder="1" applyAlignment="1">
      <alignment vertical="center"/>
    </xf>
    <xf numFmtId="4" fontId="25" fillId="0" borderId="64" xfId="0" applyNumberFormat="1" applyFont="1" applyFill="1" applyBorder="1" applyAlignment="1">
      <alignment vertical="center"/>
    </xf>
    <xf numFmtId="4" fontId="25" fillId="0" borderId="33" xfId="0" applyNumberFormat="1" applyFont="1" applyFill="1" applyBorder="1" applyAlignment="1">
      <alignment vertical="center"/>
    </xf>
    <xf numFmtId="4" fontId="25" fillId="0" borderId="97" xfId="0" applyNumberFormat="1" applyFont="1" applyFill="1" applyBorder="1" applyAlignment="1">
      <alignment vertical="center"/>
    </xf>
    <xf numFmtId="4" fontId="25" fillId="0" borderId="32" xfId="0" applyNumberFormat="1" applyFont="1" applyFill="1" applyBorder="1" applyAlignment="1">
      <alignment vertical="center"/>
    </xf>
    <xf numFmtId="4" fontId="25" fillId="0" borderId="146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42" xfId="0" applyNumberFormat="1" applyFont="1" applyFill="1" applyBorder="1" applyAlignment="1">
      <alignment/>
    </xf>
    <xf numFmtId="3" fontId="25" fillId="0" borderId="54" xfId="0" applyNumberFormat="1" applyFont="1" applyFill="1" applyBorder="1" applyAlignment="1">
      <alignment/>
    </xf>
    <xf numFmtId="4" fontId="25" fillId="0" borderId="21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4" fontId="25" fillId="0" borderId="76" xfId="0" applyNumberFormat="1" applyFont="1" applyFill="1" applyBorder="1" applyAlignment="1">
      <alignment/>
    </xf>
    <xf numFmtId="4" fontId="28" fillId="0" borderId="14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28" fillId="0" borderId="54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4" fontId="28" fillId="0" borderId="21" xfId="0" applyNumberFormat="1" applyFont="1" applyFill="1" applyBorder="1" applyAlignment="1">
      <alignment/>
    </xf>
    <xf numFmtId="4" fontId="28" fillId="0" borderId="77" xfId="0" applyNumberFormat="1" applyFont="1" applyFill="1" applyBorder="1" applyAlignment="1">
      <alignment/>
    </xf>
    <xf numFmtId="4" fontId="28" fillId="0" borderId="19" xfId="0" applyNumberFormat="1" applyFont="1" applyFill="1" applyBorder="1" applyAlignment="1">
      <alignment/>
    </xf>
    <xf numFmtId="4" fontId="28" fillId="0" borderId="76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04" xfId="0" applyNumberFormat="1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3" fontId="0" fillId="0" borderId="133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4" fontId="0" fillId="0" borderId="69" xfId="0" applyNumberFormat="1" applyFont="1" applyFill="1" applyBorder="1" applyAlignment="1">
      <alignment/>
    </xf>
    <xf numFmtId="4" fontId="0" fillId="0" borderId="73" xfId="0" applyNumberFormat="1" applyFont="1" applyFill="1" applyBorder="1" applyAlignment="1">
      <alignment/>
    </xf>
    <xf numFmtId="3" fontId="0" fillId="0" borderId="136" xfId="0" applyNumberFormat="1" applyFont="1" applyFill="1" applyBorder="1" applyAlignment="1">
      <alignment/>
    </xf>
    <xf numFmtId="3" fontId="0" fillId="0" borderId="141" xfId="0" applyNumberFormat="1" applyFont="1" applyFill="1" applyBorder="1" applyAlignment="1">
      <alignment/>
    </xf>
    <xf numFmtId="4" fontId="0" fillId="0" borderId="147" xfId="0" applyNumberFormat="1" applyFont="1" applyFill="1" applyBorder="1" applyAlignment="1">
      <alignment/>
    </xf>
    <xf numFmtId="4" fontId="0" fillId="0" borderId="14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4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56" fillId="0" borderId="98" xfId="0" applyFont="1" applyFill="1" applyBorder="1" applyAlignment="1">
      <alignment horizontal="center"/>
    </xf>
    <xf numFmtId="0" fontId="6" fillId="0" borderId="125" xfId="0" applyFont="1" applyBorder="1" applyAlignment="1">
      <alignment wrapText="1"/>
    </xf>
    <xf numFmtId="3" fontId="6" fillId="0" borderId="125" xfId="0" applyNumberFormat="1" applyFont="1" applyBorder="1" applyAlignment="1">
      <alignment wrapText="1"/>
    </xf>
    <xf numFmtId="3" fontId="6" fillId="0" borderId="100" xfId="0" applyNumberFormat="1" applyFont="1" applyFill="1" applyBorder="1" applyAlignment="1">
      <alignment wrapText="1"/>
    </xf>
    <xf numFmtId="3" fontId="13" fillId="0" borderId="114" xfId="0" applyNumberFormat="1" applyFont="1" applyFill="1" applyBorder="1" applyAlignment="1">
      <alignment wrapText="1"/>
    </xf>
    <xf numFmtId="3" fontId="13" fillId="0" borderId="125" xfId="0" applyNumberFormat="1" applyFont="1" applyBorder="1" applyAlignment="1">
      <alignment wrapText="1"/>
    </xf>
    <xf numFmtId="3" fontId="6" fillId="0" borderId="100" xfId="0" applyNumberFormat="1" applyFont="1" applyBorder="1" applyAlignment="1">
      <alignment wrapText="1"/>
    </xf>
    <xf numFmtId="0" fontId="6" fillId="0" borderId="48" xfId="0" applyFont="1" applyBorder="1" applyAlignment="1">
      <alignment/>
    </xf>
    <xf numFmtId="3" fontId="6" fillId="0" borderId="48" xfId="0" applyNumberFormat="1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54" fillId="0" borderId="58" xfId="0" applyNumberFormat="1" applyFont="1" applyFill="1" applyBorder="1" applyAlignment="1">
      <alignment/>
    </xf>
    <xf numFmtId="3" fontId="54" fillId="0" borderId="35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6" fillId="0" borderId="48" xfId="0" applyFont="1" applyBorder="1" applyAlignment="1">
      <alignment wrapText="1"/>
    </xf>
    <xf numFmtId="3" fontId="6" fillId="0" borderId="48" xfId="0" applyNumberFormat="1" applyFont="1" applyBorder="1" applyAlignment="1">
      <alignment wrapText="1"/>
    </xf>
    <xf numFmtId="3" fontId="6" fillId="0" borderId="35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/>
    </xf>
    <xf numFmtId="3" fontId="13" fillId="0" borderId="48" xfId="0" applyNumberFormat="1" applyFont="1" applyBorder="1" applyAlignment="1">
      <alignment wrapText="1"/>
    </xf>
    <xf numFmtId="3" fontId="13" fillId="0" borderId="58" xfId="0" applyNumberFormat="1" applyFont="1" applyFill="1" applyBorder="1" applyAlignment="1">
      <alignment wrapText="1"/>
    </xf>
    <xf numFmtId="3" fontId="6" fillId="0" borderId="35" xfId="0" applyNumberFormat="1" applyFont="1" applyBorder="1" applyAlignment="1">
      <alignment wrapText="1"/>
    </xf>
    <xf numFmtId="0" fontId="6" fillId="0" borderId="149" xfId="0" applyFont="1" applyBorder="1" applyAlignment="1">
      <alignment/>
    </xf>
    <xf numFmtId="3" fontId="6" fillId="0" borderId="149" xfId="0" applyNumberFormat="1" applyFont="1" applyBorder="1" applyAlignment="1">
      <alignment/>
    </xf>
    <xf numFmtId="0" fontId="6" fillId="0" borderId="47" xfId="0" applyFont="1" applyBorder="1" applyAlignment="1">
      <alignment wrapText="1"/>
    </xf>
    <xf numFmtId="3" fontId="6" fillId="0" borderId="47" xfId="0" applyNumberFormat="1" applyFont="1" applyBorder="1" applyAlignment="1">
      <alignment wrapText="1"/>
    </xf>
    <xf numFmtId="3" fontId="13" fillId="0" borderId="0" xfId="0" applyNumberFormat="1" applyFont="1" applyFill="1" applyBorder="1" applyAlignment="1">
      <alignment wrapText="1"/>
    </xf>
    <xf numFmtId="0" fontId="85" fillId="0" borderId="0" xfId="0" applyFont="1" applyAlignment="1">
      <alignment/>
    </xf>
    <xf numFmtId="3" fontId="6" fillId="0" borderId="149" xfId="0" applyNumberFormat="1" applyFont="1" applyBorder="1" applyAlignment="1">
      <alignment wrapText="1"/>
    </xf>
    <xf numFmtId="3" fontId="6" fillId="0" borderId="51" xfId="0" applyNumberFormat="1" applyFont="1" applyFill="1" applyBorder="1" applyAlignment="1">
      <alignment wrapText="1"/>
    </xf>
    <xf numFmtId="3" fontId="13" fillId="0" borderId="102" xfId="0" applyNumberFormat="1" applyFont="1" applyFill="1" applyBorder="1" applyAlignment="1">
      <alignment wrapText="1"/>
    </xf>
    <xf numFmtId="3" fontId="13" fillId="0" borderId="149" xfId="0" applyNumberFormat="1" applyFont="1" applyBorder="1" applyAlignment="1">
      <alignment wrapText="1"/>
    </xf>
    <xf numFmtId="3" fontId="6" fillId="0" borderId="51" xfId="0" applyNumberFormat="1" applyFont="1" applyBorder="1" applyAlignment="1">
      <alignment wrapText="1"/>
    </xf>
    <xf numFmtId="0" fontId="16" fillId="0" borderId="0" xfId="55" applyFont="1">
      <alignment/>
      <protection/>
    </xf>
    <xf numFmtId="0" fontId="16" fillId="0" borderId="0" xfId="52" applyFont="1" applyBorder="1">
      <alignment/>
      <protection/>
    </xf>
    <xf numFmtId="3" fontId="16" fillId="0" borderId="0" xfId="55" applyNumberFormat="1" applyFont="1">
      <alignment/>
      <protection/>
    </xf>
    <xf numFmtId="0" fontId="16" fillId="0" borderId="0" xfId="57">
      <alignment/>
      <protection/>
    </xf>
    <xf numFmtId="0" fontId="50" fillId="0" borderId="56" xfId="57" applyFont="1" applyFill="1" applyBorder="1">
      <alignment/>
      <protection/>
    </xf>
    <xf numFmtId="0" fontId="50" fillId="0" borderId="27" xfId="57" applyFont="1" applyFill="1" applyBorder="1">
      <alignment/>
      <protection/>
    </xf>
    <xf numFmtId="0" fontId="50" fillId="0" borderId="75" xfId="57" applyFont="1" applyFill="1" applyBorder="1">
      <alignment/>
      <protection/>
    </xf>
    <xf numFmtId="0" fontId="50" fillId="0" borderId="29" xfId="57" applyFont="1" applyFill="1" applyBorder="1">
      <alignment/>
      <protection/>
    </xf>
    <xf numFmtId="0" fontId="50" fillId="0" borderId="18" xfId="57" applyFont="1" applyFill="1" applyBorder="1">
      <alignment/>
      <protection/>
    </xf>
    <xf numFmtId="0" fontId="50" fillId="0" borderId="0" xfId="57" applyFont="1">
      <alignment/>
      <protection/>
    </xf>
    <xf numFmtId="0" fontId="50" fillId="0" borderId="13" xfId="57" applyFont="1" applyFill="1" applyBorder="1">
      <alignment/>
      <protection/>
    </xf>
    <xf numFmtId="0" fontId="50" fillId="0" borderId="28" xfId="57" applyFont="1" applyFill="1" applyBorder="1">
      <alignment/>
      <protection/>
    </xf>
    <xf numFmtId="0" fontId="50" fillId="0" borderId="26" xfId="57" applyFont="1" applyFill="1" applyBorder="1">
      <alignment/>
      <protection/>
    </xf>
    <xf numFmtId="0" fontId="50" fillId="0" borderId="20" xfId="57" applyFont="1" applyFill="1" applyBorder="1" applyAlignment="1">
      <alignment horizontal="center"/>
      <protection/>
    </xf>
    <xf numFmtId="0" fontId="16" fillId="0" borderId="13" xfId="57" applyFont="1" applyBorder="1">
      <alignment/>
      <protection/>
    </xf>
    <xf numFmtId="0" fontId="16" fillId="0" borderId="28" xfId="57" applyFont="1" applyBorder="1">
      <alignment/>
      <protection/>
    </xf>
    <xf numFmtId="14" fontId="16" fillId="0" borderId="28" xfId="57" applyNumberFormat="1" applyFont="1" applyBorder="1">
      <alignment/>
      <protection/>
    </xf>
    <xf numFmtId="3" fontId="16" fillId="0" borderId="28" xfId="57" applyNumberFormat="1" applyFont="1" applyFill="1" applyBorder="1">
      <alignment/>
      <protection/>
    </xf>
    <xf numFmtId="0" fontId="16" fillId="0" borderId="20" xfId="57" applyFont="1" applyBorder="1">
      <alignment/>
      <protection/>
    </xf>
    <xf numFmtId="0" fontId="16" fillId="0" borderId="12" xfId="57" applyFont="1" applyBorder="1">
      <alignment/>
      <protection/>
    </xf>
    <xf numFmtId="0" fontId="16" fillId="0" borderId="85" xfId="57" applyFont="1" applyBorder="1">
      <alignment/>
      <protection/>
    </xf>
    <xf numFmtId="14" fontId="16" fillId="0" borderId="85" xfId="57" applyNumberFormat="1" applyFont="1" applyBorder="1">
      <alignment/>
      <protection/>
    </xf>
    <xf numFmtId="3" fontId="16" fillId="0" borderId="85" xfId="57" applyNumberFormat="1" applyFont="1" applyFill="1" applyBorder="1">
      <alignment/>
      <protection/>
    </xf>
    <xf numFmtId="0" fontId="16" fillId="0" borderId="104" xfId="57" applyFont="1" applyBorder="1">
      <alignment/>
      <protection/>
    </xf>
    <xf numFmtId="0" fontId="16" fillId="0" borderId="44" xfId="57" applyFont="1" applyBorder="1">
      <alignment/>
      <protection/>
    </xf>
    <xf numFmtId="14" fontId="16" fillId="0" borderId="44" xfId="57" applyNumberFormat="1" applyFont="1" applyBorder="1">
      <alignment/>
      <protection/>
    </xf>
    <xf numFmtId="3" fontId="16" fillId="0" borderId="44" xfId="57" applyNumberFormat="1" applyFont="1" applyFill="1" applyBorder="1">
      <alignment/>
      <protection/>
    </xf>
    <xf numFmtId="0" fontId="16" fillId="0" borderId="41" xfId="57" applyFont="1" applyBorder="1">
      <alignment/>
      <protection/>
    </xf>
    <xf numFmtId="0" fontId="16" fillId="0" borderId="64" xfId="57" applyFont="1" applyBorder="1">
      <alignment/>
      <protection/>
    </xf>
    <xf numFmtId="0" fontId="16" fillId="0" borderId="97" xfId="57" applyFont="1" applyBorder="1">
      <alignment/>
      <protection/>
    </xf>
    <xf numFmtId="14" fontId="16" fillId="0" borderId="97" xfId="57" applyNumberFormat="1" applyFont="1" applyBorder="1">
      <alignment/>
      <protection/>
    </xf>
    <xf numFmtId="3" fontId="16" fillId="0" borderId="97" xfId="57" applyNumberFormat="1" applyFont="1" applyFill="1" applyBorder="1">
      <alignment/>
      <protection/>
    </xf>
    <xf numFmtId="0" fontId="16" fillId="0" borderId="32" xfId="57" applyFont="1" applyFill="1" applyBorder="1" applyAlignment="1">
      <alignment wrapText="1"/>
      <protection/>
    </xf>
    <xf numFmtId="0" fontId="16" fillId="0" borderId="23" xfId="57" applyFont="1" applyBorder="1">
      <alignment/>
      <protection/>
    </xf>
    <xf numFmtId="14" fontId="16" fillId="0" borderId="23" xfId="57" applyNumberFormat="1" applyFont="1" applyBorder="1">
      <alignment/>
      <protection/>
    </xf>
    <xf numFmtId="3" fontId="16" fillId="0" borderId="23" xfId="57" applyNumberFormat="1" applyFont="1" applyFill="1" applyBorder="1">
      <alignment/>
      <protection/>
    </xf>
    <xf numFmtId="0" fontId="16" fillId="0" borderId="40" xfId="57" applyFont="1" applyBorder="1">
      <alignment/>
      <protection/>
    </xf>
    <xf numFmtId="0" fontId="16" fillId="0" borderId="32" xfId="57" applyFont="1" applyFill="1" applyBorder="1">
      <alignment/>
      <protection/>
    </xf>
    <xf numFmtId="0" fontId="16" fillId="0" borderId="97" xfId="57" applyFont="1" applyFill="1" applyBorder="1">
      <alignment/>
      <protection/>
    </xf>
    <xf numFmtId="0" fontId="16" fillId="0" borderId="56" xfId="57" applyFont="1" applyBorder="1">
      <alignment/>
      <protection/>
    </xf>
    <xf numFmtId="0" fontId="16" fillId="0" borderId="40" xfId="57" applyFont="1" applyFill="1" applyBorder="1">
      <alignment/>
      <protection/>
    </xf>
    <xf numFmtId="0" fontId="16" fillId="0" borderId="20" xfId="57" applyFont="1" applyFill="1" applyBorder="1" applyAlignment="1">
      <alignment wrapText="1"/>
      <protection/>
    </xf>
    <xf numFmtId="0" fontId="16" fillId="0" borderId="0" xfId="57" applyFill="1">
      <alignment/>
      <protection/>
    </xf>
    <xf numFmtId="0" fontId="16" fillId="0" borderId="26" xfId="57" applyFont="1" applyBorder="1">
      <alignment/>
      <protection/>
    </xf>
    <xf numFmtId="14" fontId="16" fillId="0" borderId="26" xfId="57" applyNumberFormat="1" applyFont="1" applyBorder="1">
      <alignment/>
      <protection/>
    </xf>
    <xf numFmtId="3" fontId="16" fillId="0" borderId="26" xfId="57" applyNumberFormat="1" applyFont="1" applyFill="1" applyBorder="1">
      <alignment/>
      <protection/>
    </xf>
    <xf numFmtId="0" fontId="16" fillId="0" borderId="42" xfId="57" applyFont="1" applyFill="1" applyBorder="1">
      <alignment/>
      <protection/>
    </xf>
    <xf numFmtId="0" fontId="16" fillId="0" borderId="77" xfId="57" applyFont="1" applyBorder="1">
      <alignment/>
      <protection/>
    </xf>
    <xf numFmtId="14" fontId="16" fillId="0" borderId="77" xfId="57" applyNumberFormat="1" applyFont="1" applyBorder="1">
      <alignment/>
      <protection/>
    </xf>
    <xf numFmtId="3" fontId="16" fillId="0" borderId="77" xfId="57" applyNumberFormat="1" applyFont="1" applyFill="1" applyBorder="1">
      <alignment/>
      <protection/>
    </xf>
    <xf numFmtId="0" fontId="16" fillId="0" borderId="19" xfId="57" applyFont="1" applyFill="1" applyBorder="1">
      <alignment/>
      <protection/>
    </xf>
    <xf numFmtId="0" fontId="50" fillId="0" borderId="149" xfId="57" applyFont="1" applyFill="1" applyBorder="1">
      <alignment/>
      <protection/>
    </xf>
    <xf numFmtId="0" fontId="50" fillId="0" borderId="102" xfId="57" applyFont="1" applyFill="1" applyBorder="1">
      <alignment/>
      <protection/>
    </xf>
    <xf numFmtId="3" fontId="50" fillId="0" borderId="26" xfId="57" applyNumberFormat="1" applyFont="1" applyFill="1" applyBorder="1">
      <alignment/>
      <protection/>
    </xf>
    <xf numFmtId="3" fontId="50" fillId="0" borderId="30" xfId="57" applyNumberFormat="1" applyFont="1" applyFill="1" applyBorder="1">
      <alignment/>
      <protection/>
    </xf>
    <xf numFmtId="0" fontId="50" fillId="0" borderId="42" xfId="57" applyFont="1" applyFill="1" applyBorder="1">
      <alignment/>
      <protection/>
    </xf>
    <xf numFmtId="0" fontId="50" fillId="0" borderId="0" xfId="57" applyFont="1" applyFill="1" applyBorder="1">
      <alignment/>
      <protection/>
    </xf>
    <xf numFmtId="3" fontId="89" fillId="0" borderId="95" xfId="57" applyNumberFormat="1" applyFont="1" applyFill="1" applyBorder="1">
      <alignment/>
      <protection/>
    </xf>
    <xf numFmtId="3" fontId="50" fillId="0" borderId="0" xfId="57" applyNumberFormat="1" applyFont="1" applyFill="1" applyBorder="1">
      <alignment/>
      <protection/>
    </xf>
    <xf numFmtId="0" fontId="50" fillId="0" borderId="14" xfId="57" applyFont="1" applyFill="1" applyBorder="1">
      <alignment/>
      <protection/>
    </xf>
    <xf numFmtId="3" fontId="89" fillId="0" borderId="95" xfId="57" applyNumberFormat="1" applyFont="1" applyBorder="1">
      <alignment/>
      <protection/>
    </xf>
    <xf numFmtId="3" fontId="89" fillId="0" borderId="0" xfId="57" applyNumberFormat="1" applyFont="1" applyBorder="1">
      <alignment/>
      <protection/>
    </xf>
    <xf numFmtId="0" fontId="89" fillId="0" borderId="14" xfId="57" applyFont="1" applyBorder="1">
      <alignment/>
      <protection/>
    </xf>
    <xf numFmtId="3" fontId="89" fillId="0" borderId="0" xfId="57" applyNumberFormat="1" applyFont="1" applyFill="1" applyBorder="1">
      <alignment/>
      <protection/>
    </xf>
    <xf numFmtId="3" fontId="89" fillId="0" borderId="106" xfId="57" applyNumberFormat="1" applyFont="1" applyFill="1" applyBorder="1">
      <alignment/>
      <protection/>
    </xf>
    <xf numFmtId="3" fontId="89" fillId="0" borderId="114" xfId="57" applyNumberFormat="1" applyFont="1" applyFill="1" applyBorder="1">
      <alignment/>
      <protection/>
    </xf>
    <xf numFmtId="0" fontId="89" fillId="0" borderId="83" xfId="57" applyFont="1" applyBorder="1">
      <alignment/>
      <protection/>
    </xf>
    <xf numFmtId="3" fontId="16" fillId="0" borderId="0" xfId="57" applyNumberFormat="1" applyFill="1" applyBorder="1">
      <alignment/>
      <protection/>
    </xf>
    <xf numFmtId="0" fontId="16" fillId="0" borderId="0" xfId="57" applyFont="1" applyFill="1" applyBorder="1">
      <alignment/>
      <protection/>
    </xf>
    <xf numFmtId="0" fontId="4" fillId="0" borderId="14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61" xfId="0" applyBorder="1" applyAlignment="1">
      <alignment/>
    </xf>
    <xf numFmtId="4" fontId="15" fillId="0" borderId="64" xfId="0" applyNumberFormat="1" applyFont="1" applyBorder="1" applyAlignment="1">
      <alignment/>
    </xf>
    <xf numFmtId="0" fontId="70" fillId="0" borderId="0" xfId="55" applyFont="1">
      <alignment/>
      <protection/>
    </xf>
    <xf numFmtId="0" fontId="0" fillId="0" borderId="0" xfId="55">
      <alignment/>
      <protection/>
    </xf>
    <xf numFmtId="0" fontId="50" fillId="0" borderId="0" xfId="56" applyFont="1" applyFill="1">
      <alignment/>
      <protection/>
    </xf>
    <xf numFmtId="3" fontId="50" fillId="0" borderId="0" xfId="56" applyNumberFormat="1" applyFont="1" applyFill="1">
      <alignment/>
      <protection/>
    </xf>
    <xf numFmtId="3" fontId="0" fillId="0" borderId="0" xfId="55" applyNumberFormat="1" applyFill="1" applyBorder="1">
      <alignment/>
      <protection/>
    </xf>
    <xf numFmtId="0" fontId="0" fillId="0" borderId="0" xfId="55" applyBorder="1">
      <alignment/>
      <protection/>
    </xf>
    <xf numFmtId="0" fontId="47" fillId="0" borderId="0" xfId="55" applyFont="1" applyAlignment="1">
      <alignment horizontal="center"/>
      <protection/>
    </xf>
    <xf numFmtId="0" fontId="47" fillId="0" borderId="0" xfId="55" applyFont="1" applyAlignment="1">
      <alignment horizontal="left"/>
      <protection/>
    </xf>
    <xf numFmtId="0" fontId="10" fillId="0" borderId="0" xfId="55" applyFont="1" applyAlignment="1">
      <alignment horizontal="right"/>
      <protection/>
    </xf>
    <xf numFmtId="0" fontId="3" fillId="0" borderId="46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93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3" fillId="0" borderId="0" xfId="55" applyFont="1">
      <alignment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150" xfId="55" applyFont="1" applyFill="1" applyBorder="1" applyAlignment="1">
      <alignment horizontal="center"/>
      <protection/>
    </xf>
    <xf numFmtId="0" fontId="3" fillId="0" borderId="106" xfId="55" applyFont="1" applyFill="1" applyBorder="1" applyAlignment="1">
      <alignment horizontal="center"/>
      <protection/>
    </xf>
    <xf numFmtId="0" fontId="3" fillId="0" borderId="114" xfId="55" applyFont="1" applyFill="1" applyBorder="1" applyAlignment="1">
      <alignment horizontal="center"/>
      <protection/>
    </xf>
    <xf numFmtId="0" fontId="3" fillId="0" borderId="83" xfId="55" applyFont="1" applyFill="1" applyBorder="1" applyAlignment="1">
      <alignment horizontal="center"/>
      <protection/>
    </xf>
    <xf numFmtId="0" fontId="3" fillId="0" borderId="77" xfId="55" applyFont="1" applyFill="1" applyBorder="1" applyAlignment="1">
      <alignment horizontal="center"/>
      <protection/>
    </xf>
    <xf numFmtId="0" fontId="3" fillId="0" borderId="19" xfId="55" applyFont="1" applyFill="1" applyBorder="1" applyAlignment="1">
      <alignment horizontal="center"/>
      <protection/>
    </xf>
    <xf numFmtId="0" fontId="73" fillId="0" borderId="15" xfId="55" applyFont="1" applyFill="1" applyBorder="1" applyAlignment="1">
      <alignment horizontal="centerContinuous"/>
      <protection/>
    </xf>
    <xf numFmtId="0" fontId="3" fillId="0" borderId="0" xfId="55" applyFont="1" applyFill="1" applyBorder="1" applyAlignment="1">
      <alignment horizontal="centerContinuous"/>
      <protection/>
    </xf>
    <xf numFmtId="0" fontId="3" fillId="0" borderId="151" xfId="55" applyFont="1" applyFill="1" applyBorder="1" applyAlignment="1">
      <alignment horizontal="center"/>
      <protection/>
    </xf>
    <xf numFmtId="0" fontId="3" fillId="0" borderId="152" xfId="55" applyFont="1" applyFill="1" applyBorder="1" applyAlignment="1">
      <alignment horizontal="center"/>
      <protection/>
    </xf>
    <xf numFmtId="0" fontId="3" fillId="0" borderId="153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center"/>
      <protection/>
    </xf>
    <xf numFmtId="0" fontId="3" fillId="0" borderId="154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155" xfId="55" applyFont="1" applyFill="1" applyBorder="1" applyAlignment="1">
      <alignment horizontal="center"/>
      <protection/>
    </xf>
    <xf numFmtId="0" fontId="3" fillId="0" borderId="156" xfId="55" applyFont="1" applyFill="1" applyBorder="1" applyAlignment="1">
      <alignment horizontal="center"/>
      <protection/>
    </xf>
    <xf numFmtId="0" fontId="3" fillId="0" borderId="157" xfId="55" applyFont="1" applyFill="1" applyBorder="1" applyAlignment="1">
      <alignment horizontal="center"/>
      <protection/>
    </xf>
    <xf numFmtId="0" fontId="3" fillId="0" borderId="158" xfId="55" applyFont="1" applyFill="1" applyBorder="1" applyAlignment="1">
      <alignment horizontal="center"/>
      <protection/>
    </xf>
    <xf numFmtId="0" fontId="3" fillId="0" borderId="28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>
      <alignment/>
      <protection/>
    </xf>
    <xf numFmtId="49" fontId="1" fillId="0" borderId="10" xfId="55" applyNumberFormat="1" applyFont="1" applyFill="1" applyBorder="1" applyAlignment="1">
      <alignment horizontal="left"/>
      <protection/>
    </xf>
    <xf numFmtId="0" fontId="1" fillId="0" borderId="39" xfId="55" applyFont="1" applyFill="1" applyBorder="1">
      <alignment/>
      <protection/>
    </xf>
    <xf numFmtId="0" fontId="60" fillId="0" borderId="48" xfId="54" applyFont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3" fontId="1" fillId="0" borderId="21" xfId="55" applyNumberFormat="1" applyFont="1" applyFill="1" applyBorder="1" applyAlignment="1">
      <alignment horizontal="right"/>
      <protection/>
    </xf>
    <xf numFmtId="3" fontId="1" fillId="0" borderId="24" xfId="55" applyNumberFormat="1" applyFont="1" applyFill="1" applyBorder="1" applyAlignment="1">
      <alignment horizontal="right"/>
      <protection/>
    </xf>
    <xf numFmtId="3" fontId="1" fillId="0" borderId="159" xfId="55" applyNumberFormat="1" applyFont="1" applyFill="1" applyBorder="1" applyAlignment="1">
      <alignment horizontal="right"/>
      <protection/>
    </xf>
    <xf numFmtId="3" fontId="1" fillId="0" borderId="160" xfId="55" applyNumberFormat="1" applyFont="1" applyFill="1" applyBorder="1" applyAlignment="1">
      <alignment horizontal="right"/>
      <protection/>
    </xf>
    <xf numFmtId="3" fontId="1" fillId="0" borderId="161" xfId="55" applyNumberFormat="1" applyFont="1" applyFill="1" applyBorder="1" applyAlignment="1">
      <alignment horizontal="right"/>
      <protection/>
    </xf>
    <xf numFmtId="3" fontId="1" fillId="0" borderId="27" xfId="55" applyNumberFormat="1" applyFont="1" applyFill="1" applyBorder="1" applyAlignment="1">
      <alignment horizontal="right"/>
      <protection/>
    </xf>
    <xf numFmtId="3" fontId="1" fillId="0" borderId="18" xfId="55" applyNumberFormat="1" applyFont="1" applyFill="1" applyBorder="1" applyAlignment="1">
      <alignment horizontal="right"/>
      <protection/>
    </xf>
    <xf numFmtId="3" fontId="1" fillId="0" borderId="0" xfId="55" applyNumberFormat="1" applyFont="1" applyFill="1">
      <alignment/>
      <protection/>
    </xf>
    <xf numFmtId="0" fontId="0" fillId="0" borderId="162" xfId="55" applyFill="1" applyBorder="1">
      <alignment/>
      <protection/>
    </xf>
    <xf numFmtId="0" fontId="0" fillId="0" borderId="163" xfId="55" applyFill="1" applyBorder="1">
      <alignment/>
      <protection/>
    </xf>
    <xf numFmtId="0" fontId="0" fillId="0" borderId="163" xfId="55" applyFill="1" applyBorder="1" applyAlignment="1">
      <alignment horizontal="center"/>
      <protection/>
    </xf>
    <xf numFmtId="3" fontId="0" fillId="0" borderId="162" xfId="55" applyNumberFormat="1" applyFill="1" applyBorder="1">
      <alignment/>
      <protection/>
    </xf>
    <xf numFmtId="3" fontId="0" fillId="0" borderId="119" xfId="55" applyNumberFormat="1" applyFill="1" applyBorder="1">
      <alignment/>
      <protection/>
    </xf>
    <xf numFmtId="3" fontId="0" fillId="0" borderId="164" xfId="55" applyNumberFormat="1" applyFill="1" applyBorder="1">
      <alignment/>
      <protection/>
    </xf>
    <xf numFmtId="3" fontId="0" fillId="0" borderId="165" xfId="55" applyNumberFormat="1" applyFill="1" applyBorder="1">
      <alignment/>
      <protection/>
    </xf>
    <xf numFmtId="3" fontId="0" fillId="0" borderId="166" xfId="55" applyNumberFormat="1" applyFill="1" applyBorder="1">
      <alignment/>
      <protection/>
    </xf>
    <xf numFmtId="3" fontId="0" fillId="0" borderId="120" xfId="55" applyNumberFormat="1" applyFill="1" applyBorder="1">
      <alignment/>
      <protection/>
    </xf>
    <xf numFmtId="3" fontId="0" fillId="0" borderId="126" xfId="55" applyNumberFormat="1" applyFill="1" applyBorder="1">
      <alignment/>
      <protection/>
    </xf>
    <xf numFmtId="0" fontId="0" fillId="0" borderId="0" xfId="55" applyFill="1">
      <alignment/>
      <protection/>
    </xf>
    <xf numFmtId="49" fontId="0" fillId="0" borderId="167" xfId="55" applyNumberFormat="1" applyFill="1" applyBorder="1">
      <alignment/>
      <protection/>
    </xf>
    <xf numFmtId="0" fontId="0" fillId="0" borderId="168" xfId="55" applyFont="1" applyFill="1" applyBorder="1">
      <alignment/>
      <protection/>
    </xf>
    <xf numFmtId="3" fontId="0" fillId="0" borderId="169" xfId="55" applyNumberFormat="1" applyFont="1" applyFill="1" applyBorder="1">
      <alignment/>
      <protection/>
    </xf>
    <xf numFmtId="3" fontId="0" fillId="0" borderId="121" xfId="55" applyNumberFormat="1" applyFill="1" applyBorder="1">
      <alignment/>
      <protection/>
    </xf>
    <xf numFmtId="3" fontId="0" fillId="0" borderId="170" xfId="55" applyNumberFormat="1" applyFill="1" applyBorder="1">
      <alignment/>
      <protection/>
    </xf>
    <xf numFmtId="3" fontId="0" fillId="0" borderId="171" xfId="55" applyNumberFormat="1" applyFill="1" applyBorder="1">
      <alignment/>
      <protection/>
    </xf>
    <xf numFmtId="3" fontId="0" fillId="0" borderId="172" xfId="55" applyNumberFormat="1" applyFill="1" applyBorder="1">
      <alignment/>
      <protection/>
    </xf>
    <xf numFmtId="3" fontId="0" fillId="0" borderId="116" xfId="55" applyNumberFormat="1" applyFill="1" applyBorder="1">
      <alignment/>
      <protection/>
    </xf>
    <xf numFmtId="3" fontId="0" fillId="0" borderId="117" xfId="55" applyNumberFormat="1" applyFill="1" applyBorder="1">
      <alignment/>
      <protection/>
    </xf>
    <xf numFmtId="0" fontId="0" fillId="0" borderId="168" xfId="55" applyFill="1" applyBorder="1">
      <alignment/>
      <protection/>
    </xf>
    <xf numFmtId="3" fontId="0" fillId="0" borderId="169" xfId="55" applyNumberFormat="1" applyFill="1" applyBorder="1">
      <alignment/>
      <protection/>
    </xf>
    <xf numFmtId="0" fontId="0" fillId="0" borderId="173" xfId="55" applyFont="1" applyFill="1" applyBorder="1">
      <alignment/>
      <protection/>
    </xf>
    <xf numFmtId="0" fontId="0" fillId="0" borderId="168" xfId="55" applyFont="1" applyFill="1" applyBorder="1" applyAlignment="1">
      <alignment horizontal="center"/>
      <protection/>
    </xf>
    <xf numFmtId="0" fontId="0" fillId="0" borderId="173" xfId="55" applyFont="1" applyFill="1" applyBorder="1" applyAlignment="1">
      <alignment horizontal="center"/>
      <protection/>
    </xf>
    <xf numFmtId="3" fontId="0" fillId="0" borderId="174" xfId="55" applyNumberFormat="1" applyFill="1" applyBorder="1">
      <alignment/>
      <protection/>
    </xf>
    <xf numFmtId="3" fontId="0" fillId="0" borderId="175" xfId="55" applyNumberFormat="1" applyFill="1" applyBorder="1">
      <alignment/>
      <protection/>
    </xf>
    <xf numFmtId="3" fontId="0" fillId="0" borderId="176" xfId="55" applyNumberFormat="1" applyFill="1" applyBorder="1">
      <alignment/>
      <protection/>
    </xf>
    <xf numFmtId="3" fontId="0" fillId="0" borderId="177" xfId="55" applyNumberFormat="1" applyFill="1" applyBorder="1">
      <alignment/>
      <protection/>
    </xf>
    <xf numFmtId="3" fontId="0" fillId="0" borderId="178" xfId="55" applyNumberFormat="1" applyFill="1" applyBorder="1">
      <alignment/>
      <protection/>
    </xf>
    <xf numFmtId="3" fontId="0" fillId="0" borderId="127" xfId="55" applyNumberFormat="1" applyFill="1" applyBorder="1">
      <alignment/>
      <protection/>
    </xf>
    <xf numFmtId="3" fontId="0" fillId="0" borderId="128" xfId="55" applyNumberFormat="1" applyFill="1" applyBorder="1">
      <alignment/>
      <protection/>
    </xf>
    <xf numFmtId="0" fontId="0" fillId="0" borderId="173" xfId="55" applyFill="1" applyBorder="1">
      <alignment/>
      <protection/>
    </xf>
    <xf numFmtId="0" fontId="0" fillId="0" borderId="179" xfId="55" applyFill="1" applyBorder="1">
      <alignment/>
      <protection/>
    </xf>
    <xf numFmtId="0" fontId="0" fillId="0" borderId="180" xfId="55" applyFont="1" applyFill="1" applyBorder="1">
      <alignment/>
      <protection/>
    </xf>
    <xf numFmtId="0" fontId="0" fillId="0" borderId="180" xfId="55" applyFont="1" applyFill="1" applyBorder="1" applyAlignment="1">
      <alignment horizontal="center"/>
      <protection/>
    </xf>
    <xf numFmtId="3" fontId="0" fillId="0" borderId="181" xfId="55" applyNumberFormat="1" applyFill="1" applyBorder="1">
      <alignment/>
      <protection/>
    </xf>
    <xf numFmtId="3" fontId="0" fillId="0" borderId="182" xfId="55" applyNumberFormat="1" applyFill="1" applyBorder="1">
      <alignment/>
      <protection/>
    </xf>
    <xf numFmtId="3" fontId="0" fillId="0" borderId="183" xfId="55" applyNumberFormat="1" applyFill="1" applyBorder="1">
      <alignment/>
      <protection/>
    </xf>
    <xf numFmtId="3" fontId="0" fillId="0" borderId="184" xfId="55" applyNumberFormat="1" applyFill="1" applyBorder="1">
      <alignment/>
      <protection/>
    </xf>
    <xf numFmtId="3" fontId="0" fillId="0" borderId="185" xfId="55" applyNumberFormat="1" applyFill="1" applyBorder="1">
      <alignment/>
      <protection/>
    </xf>
    <xf numFmtId="3" fontId="0" fillId="0" borderId="186" xfId="55" applyNumberFormat="1" applyFill="1" applyBorder="1">
      <alignment/>
      <protection/>
    </xf>
    <xf numFmtId="3" fontId="0" fillId="0" borderId="187" xfId="55" applyNumberFormat="1" applyFill="1" applyBorder="1">
      <alignment/>
      <protection/>
    </xf>
    <xf numFmtId="49" fontId="1" fillId="0" borderId="21" xfId="55" applyNumberFormat="1" applyFont="1" applyFill="1" applyBorder="1" applyAlignment="1">
      <alignment horizontal="left"/>
      <protection/>
    </xf>
    <xf numFmtId="0" fontId="1" fillId="0" borderId="0" xfId="55" applyFont="1" applyFill="1" applyBorder="1">
      <alignment/>
      <protection/>
    </xf>
    <xf numFmtId="3" fontId="1" fillId="0" borderId="150" xfId="55" applyNumberFormat="1" applyFont="1" applyFill="1" applyBorder="1" applyAlignment="1">
      <alignment horizontal="right"/>
      <protection/>
    </xf>
    <xf numFmtId="3" fontId="1" fillId="0" borderId="188" xfId="55" applyNumberFormat="1" applyFont="1" applyFill="1" applyBorder="1" applyAlignment="1">
      <alignment horizontal="right"/>
      <protection/>
    </xf>
    <xf numFmtId="3" fontId="1" fillId="0" borderId="189" xfId="55" applyNumberFormat="1" applyFont="1" applyFill="1" applyBorder="1" applyAlignment="1">
      <alignment horizontal="right"/>
      <protection/>
    </xf>
    <xf numFmtId="3" fontId="1" fillId="0" borderId="190" xfId="55" applyNumberFormat="1" applyFont="1" applyFill="1" applyBorder="1" applyAlignment="1">
      <alignment horizontal="right"/>
      <protection/>
    </xf>
    <xf numFmtId="3" fontId="1" fillId="0" borderId="77" xfId="55" applyNumberFormat="1" applyFont="1" applyFill="1" applyBorder="1" applyAlignment="1">
      <alignment horizontal="right"/>
      <protection/>
    </xf>
    <xf numFmtId="3" fontId="1" fillId="0" borderId="19" xfId="55" applyNumberFormat="1" applyFont="1" applyFill="1" applyBorder="1" applyAlignment="1">
      <alignment horizontal="right"/>
      <protection/>
    </xf>
    <xf numFmtId="0" fontId="0" fillId="0" borderId="191" xfId="55" applyFill="1" applyBorder="1">
      <alignment/>
      <protection/>
    </xf>
    <xf numFmtId="0" fontId="0" fillId="0" borderId="167" xfId="55" applyFill="1" applyBorder="1">
      <alignment/>
      <protection/>
    </xf>
    <xf numFmtId="0" fontId="0" fillId="0" borderId="191" xfId="55" applyFont="1" applyFill="1" applyBorder="1">
      <alignment/>
      <protection/>
    </xf>
    <xf numFmtId="0" fontId="0" fillId="0" borderId="163" xfId="55" applyFont="1" applyFill="1" applyBorder="1">
      <alignment/>
      <protection/>
    </xf>
    <xf numFmtId="0" fontId="0" fillId="0" borderId="163" xfId="55" applyFont="1" applyFill="1" applyBorder="1" applyAlignment="1">
      <alignment horizontal="center"/>
      <protection/>
    </xf>
    <xf numFmtId="0" fontId="0" fillId="0" borderId="167" xfId="55" applyFont="1" applyFill="1" applyBorder="1">
      <alignment/>
      <protection/>
    </xf>
    <xf numFmtId="0" fontId="1" fillId="0" borderId="39" xfId="55" applyFont="1" applyFill="1" applyBorder="1" applyAlignment="1">
      <alignment horizontal="center"/>
      <protection/>
    </xf>
    <xf numFmtId="3" fontId="1" fillId="0" borderId="10" xfId="55" applyNumberFormat="1" applyFont="1" applyFill="1" applyBorder="1" applyAlignment="1">
      <alignment horizontal="right"/>
      <protection/>
    </xf>
    <xf numFmtId="3" fontId="0" fillId="0" borderId="168" xfId="61" applyNumberFormat="1" applyFont="1" applyFill="1" applyBorder="1" applyAlignment="1">
      <alignment horizontal="left"/>
      <protection/>
    </xf>
    <xf numFmtId="3" fontId="0" fillId="0" borderId="121" xfId="55" applyNumberFormat="1" applyFont="1" applyFill="1" applyBorder="1">
      <alignment/>
      <protection/>
    </xf>
    <xf numFmtId="3" fontId="0" fillId="0" borderId="170" xfId="55" applyNumberFormat="1" applyFont="1" applyFill="1" applyBorder="1">
      <alignment/>
      <protection/>
    </xf>
    <xf numFmtId="3" fontId="0" fillId="0" borderId="171" xfId="55" applyNumberFormat="1" applyFont="1" applyFill="1" applyBorder="1">
      <alignment/>
      <protection/>
    </xf>
    <xf numFmtId="3" fontId="0" fillId="0" borderId="172" xfId="55" applyNumberFormat="1" applyFont="1" applyFill="1" applyBorder="1">
      <alignment/>
      <protection/>
    </xf>
    <xf numFmtId="3" fontId="0" fillId="0" borderId="116" xfId="55" applyNumberFormat="1" applyFont="1" applyFill="1" applyBorder="1">
      <alignment/>
      <protection/>
    </xf>
    <xf numFmtId="3" fontId="0" fillId="0" borderId="117" xfId="55" applyNumberFormat="1" applyFont="1" applyFill="1" applyBorder="1">
      <alignment/>
      <protection/>
    </xf>
    <xf numFmtId="0" fontId="0" fillId="0" borderId="179" xfId="55" applyFont="1" applyFill="1" applyBorder="1">
      <alignment/>
      <protection/>
    </xf>
    <xf numFmtId="0" fontId="88" fillId="0" borderId="16" xfId="61" applyFont="1" applyFill="1" applyBorder="1" applyAlignment="1">
      <alignment horizontal="left"/>
      <protection/>
    </xf>
    <xf numFmtId="0" fontId="70" fillId="0" borderId="99" xfId="55" applyFont="1" applyFill="1" applyBorder="1">
      <alignment/>
      <protection/>
    </xf>
    <xf numFmtId="0" fontId="70" fillId="0" borderId="63" xfId="55" applyFont="1" applyFill="1" applyBorder="1" applyAlignment="1">
      <alignment horizontal="center"/>
      <protection/>
    </xf>
    <xf numFmtId="3" fontId="70" fillId="0" borderId="33" xfId="55" applyNumberFormat="1" applyFont="1" applyFill="1" applyBorder="1">
      <alignment/>
      <protection/>
    </xf>
    <xf numFmtId="3" fontId="70" fillId="0" borderId="31" xfId="55" applyNumberFormat="1" applyFont="1" applyFill="1" applyBorder="1">
      <alignment/>
      <protection/>
    </xf>
    <xf numFmtId="3" fontId="70" fillId="0" borderId="192" xfId="55" applyNumberFormat="1" applyFont="1" applyFill="1" applyBorder="1">
      <alignment/>
      <protection/>
    </xf>
    <xf numFmtId="3" fontId="70" fillId="0" borderId="193" xfId="55" applyNumberFormat="1" applyFont="1" applyFill="1" applyBorder="1">
      <alignment/>
      <protection/>
    </xf>
    <xf numFmtId="3" fontId="70" fillId="0" borderId="194" xfId="55" applyNumberFormat="1" applyFont="1" applyFill="1" applyBorder="1">
      <alignment/>
      <protection/>
    </xf>
    <xf numFmtId="3" fontId="70" fillId="0" borderId="32" xfId="55" applyNumberFormat="1" applyFont="1" applyFill="1" applyBorder="1">
      <alignment/>
      <protection/>
    </xf>
    <xf numFmtId="3" fontId="70" fillId="0" borderId="0" xfId="55" applyNumberFormat="1" applyFont="1" applyFill="1">
      <alignment/>
      <protection/>
    </xf>
    <xf numFmtId="0" fontId="70" fillId="0" borderId="0" xfId="55" applyFont="1" applyFill="1">
      <alignment/>
      <protection/>
    </xf>
    <xf numFmtId="0" fontId="0" fillId="0" borderId="180" xfId="55" applyFill="1" applyBorder="1">
      <alignment/>
      <protection/>
    </xf>
    <xf numFmtId="3" fontId="70" fillId="0" borderId="97" xfId="55" applyNumberFormat="1" applyFont="1" applyFill="1" applyBorder="1">
      <alignment/>
      <protection/>
    </xf>
    <xf numFmtId="16" fontId="0" fillId="0" borderId="167" xfId="55" applyNumberFormat="1" applyFont="1" applyFill="1" applyBorder="1">
      <alignment/>
      <protection/>
    </xf>
    <xf numFmtId="16" fontId="0" fillId="0" borderId="179" xfId="55" applyNumberFormat="1" applyFont="1" applyFill="1" applyBorder="1">
      <alignment/>
      <protection/>
    </xf>
    <xf numFmtId="0" fontId="0" fillId="0" borderId="0" xfId="55" applyFill="1" applyAlignment="1">
      <alignment horizontal="center"/>
      <protection/>
    </xf>
    <xf numFmtId="3" fontId="0" fillId="0" borderId="0" xfId="55" applyNumberFormat="1" applyFill="1">
      <alignment/>
      <protection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 horizontal="center"/>
      <protection/>
    </xf>
    <xf numFmtId="3" fontId="2" fillId="0" borderId="0" xfId="55" applyNumberFormat="1" applyFont="1" applyFill="1">
      <alignment/>
      <protection/>
    </xf>
    <xf numFmtId="0" fontId="2" fillId="0" borderId="0" xfId="55" applyFont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3" fontId="0" fillId="0" borderId="0" xfId="55" applyNumberFormat="1" applyFont="1" applyFill="1">
      <alignment/>
      <protection/>
    </xf>
    <xf numFmtId="0" fontId="0" fillId="0" borderId="0" xfId="55" applyAlignment="1">
      <alignment horizontal="center"/>
      <protection/>
    </xf>
    <xf numFmtId="0" fontId="70" fillId="0" borderId="0" xfId="61" applyFont="1">
      <alignment/>
      <protection/>
    </xf>
    <xf numFmtId="0" fontId="16" fillId="0" borderId="0" xfId="61" applyFill="1">
      <alignment/>
      <protection/>
    </xf>
    <xf numFmtId="0" fontId="16" fillId="0" borderId="0" xfId="61" applyFill="1" applyAlignment="1">
      <alignment horizontal="left"/>
      <protection/>
    </xf>
    <xf numFmtId="0" fontId="16" fillId="0" borderId="0" xfId="61" applyFill="1" applyAlignment="1">
      <alignment horizontal="right"/>
      <protection/>
    </xf>
    <xf numFmtId="3" fontId="50" fillId="0" borderId="0" xfId="61" applyNumberFormat="1" applyFont="1" applyFill="1">
      <alignment/>
      <protection/>
    </xf>
    <xf numFmtId="0" fontId="47" fillId="0" borderId="0" xfId="61" applyFont="1" applyAlignment="1">
      <alignment horizontal="center"/>
      <protection/>
    </xf>
    <xf numFmtId="0" fontId="16" fillId="0" borderId="0" xfId="61">
      <alignment/>
      <protection/>
    </xf>
    <xf numFmtId="49" fontId="70" fillId="0" borderId="0" xfId="61" applyNumberFormat="1" applyFont="1" applyAlignment="1">
      <alignment horizontal="center"/>
      <protection/>
    </xf>
    <xf numFmtId="0" fontId="10" fillId="0" borderId="0" xfId="61" applyFont="1" applyAlignment="1">
      <alignment horizontal="right"/>
      <protection/>
    </xf>
    <xf numFmtId="0" fontId="3" fillId="0" borderId="46" xfId="61" applyFont="1" applyFill="1" applyBorder="1" applyAlignment="1">
      <alignment horizontal="center"/>
      <protection/>
    </xf>
    <xf numFmtId="49" fontId="3" fillId="0" borderId="27" xfId="61" applyNumberFormat="1" applyFont="1" applyFill="1" applyBorder="1" applyAlignment="1">
      <alignment horizontal="center"/>
      <protection/>
    </xf>
    <xf numFmtId="49" fontId="3" fillId="0" borderId="39" xfId="61" applyNumberFormat="1" applyFont="1" applyFill="1" applyBorder="1" applyAlignment="1">
      <alignment horizontal="center"/>
      <protection/>
    </xf>
    <xf numFmtId="0" fontId="3" fillId="0" borderId="39" xfId="61" applyFont="1" applyFill="1" applyBorder="1" applyAlignment="1">
      <alignment horizontal="center"/>
      <protection/>
    </xf>
    <xf numFmtId="0" fontId="3" fillId="0" borderId="195" xfId="61" applyFont="1" applyFill="1" applyBorder="1" applyAlignment="1">
      <alignment horizontal="center"/>
      <protection/>
    </xf>
    <xf numFmtId="0" fontId="3" fillId="0" borderId="24" xfId="61" applyFont="1" applyFill="1" applyBorder="1" applyAlignment="1">
      <alignment horizontal="center"/>
      <protection/>
    </xf>
    <xf numFmtId="0" fontId="3" fillId="0" borderId="93" xfId="61" applyFont="1" applyFill="1" applyBorder="1" applyAlignment="1">
      <alignment horizontal="center"/>
      <protection/>
    </xf>
    <xf numFmtId="0" fontId="3" fillId="0" borderId="27" xfId="61" applyFont="1" applyFill="1" applyBorder="1" applyAlignment="1">
      <alignment horizontal="center"/>
      <protection/>
    </xf>
    <xf numFmtId="0" fontId="3" fillId="0" borderId="53" xfId="61" applyFont="1" applyFill="1" applyBorder="1" applyAlignment="1">
      <alignment horizontal="center"/>
      <protection/>
    </xf>
    <xf numFmtId="0" fontId="3" fillId="0" borderId="15" xfId="61" applyFont="1" applyFill="1" applyBorder="1" applyAlignment="1">
      <alignment horizontal="center"/>
      <protection/>
    </xf>
    <xf numFmtId="49" fontId="3" fillId="0" borderId="77" xfId="61" applyNumberFormat="1" applyFont="1" applyFill="1" applyBorder="1" applyAlignment="1">
      <alignment horizontal="center"/>
      <protection/>
    </xf>
    <xf numFmtId="49" fontId="3" fillId="0" borderId="0" xfId="61" applyNumberFormat="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3" fillId="0" borderId="196" xfId="61" applyFont="1" applyFill="1" applyBorder="1" applyAlignment="1">
      <alignment horizontal="center"/>
      <protection/>
    </xf>
    <xf numFmtId="0" fontId="3" fillId="0" borderId="150" xfId="61" applyFont="1" applyFill="1" applyBorder="1" applyAlignment="1">
      <alignment horizontal="center"/>
      <protection/>
    </xf>
    <xf numFmtId="0" fontId="3" fillId="0" borderId="106" xfId="61" applyFont="1" applyFill="1" applyBorder="1" applyAlignment="1">
      <alignment horizontal="center"/>
      <protection/>
    </xf>
    <xf numFmtId="0" fontId="3" fillId="0" borderId="114" xfId="61" applyFont="1" applyFill="1" applyBorder="1" applyAlignment="1">
      <alignment horizontal="center"/>
      <protection/>
    </xf>
    <xf numFmtId="0" fontId="3" fillId="0" borderId="83" xfId="61" applyFont="1" applyFill="1" applyBorder="1" applyAlignment="1">
      <alignment horizontal="center"/>
      <protection/>
    </xf>
    <xf numFmtId="0" fontId="3" fillId="0" borderId="77" xfId="61" applyFont="1" applyFill="1" applyBorder="1" applyAlignment="1">
      <alignment horizontal="center"/>
      <protection/>
    </xf>
    <xf numFmtId="0" fontId="3" fillId="0" borderId="54" xfId="61" applyFont="1" applyFill="1" applyBorder="1" applyAlignment="1">
      <alignment horizontal="center"/>
      <protection/>
    </xf>
    <xf numFmtId="0" fontId="3" fillId="0" borderId="151" xfId="61" applyFont="1" applyFill="1" applyBorder="1" applyAlignment="1">
      <alignment horizontal="center"/>
      <protection/>
    </xf>
    <xf numFmtId="0" fontId="3" fillId="0" borderId="152" xfId="61" applyFont="1" applyFill="1" applyBorder="1" applyAlignment="1">
      <alignment horizontal="center"/>
      <protection/>
    </xf>
    <xf numFmtId="0" fontId="3" fillId="0" borderId="153" xfId="61" applyFont="1" applyFill="1" applyBorder="1" applyAlignment="1">
      <alignment horizontal="center"/>
      <protection/>
    </xf>
    <xf numFmtId="0" fontId="3" fillId="0" borderId="16" xfId="61" applyFont="1" applyFill="1" applyBorder="1" applyAlignment="1">
      <alignment horizontal="center"/>
      <protection/>
    </xf>
    <xf numFmtId="49" fontId="3" fillId="0" borderId="28" xfId="61" applyNumberFormat="1" applyFont="1" applyFill="1" applyBorder="1" applyAlignment="1">
      <alignment horizontal="center"/>
      <protection/>
    </xf>
    <xf numFmtId="49" fontId="3" fillId="0" borderId="154" xfId="61" applyNumberFormat="1" applyFont="1" applyFill="1" applyBorder="1" applyAlignment="1">
      <alignment horizontal="center"/>
      <protection/>
    </xf>
    <xf numFmtId="0" fontId="3" fillId="0" borderId="154" xfId="61" applyFont="1" applyFill="1" applyBorder="1" applyAlignment="1">
      <alignment horizontal="center"/>
      <protection/>
    </xf>
    <xf numFmtId="0" fontId="3" fillId="0" borderId="197" xfId="61" applyFont="1" applyFill="1" applyBorder="1" applyAlignment="1">
      <alignment horizontal="center"/>
      <protection/>
    </xf>
    <xf numFmtId="0" fontId="3" fillId="0" borderId="155" xfId="61" applyFont="1" applyFill="1" applyBorder="1" applyAlignment="1">
      <alignment horizontal="center"/>
      <protection/>
    </xf>
    <xf numFmtId="0" fontId="3" fillId="0" borderId="156" xfId="61" applyFont="1" applyFill="1" applyBorder="1" applyAlignment="1">
      <alignment horizontal="center"/>
      <protection/>
    </xf>
    <xf numFmtId="0" fontId="3" fillId="0" borderId="157" xfId="61" applyFont="1" applyFill="1" applyBorder="1" applyAlignment="1">
      <alignment horizontal="center"/>
      <protection/>
    </xf>
    <xf numFmtId="0" fontId="3" fillId="0" borderId="158" xfId="61" applyFont="1" applyFill="1" applyBorder="1" applyAlignment="1">
      <alignment horizontal="center"/>
      <protection/>
    </xf>
    <xf numFmtId="0" fontId="3" fillId="0" borderId="28" xfId="61" applyFont="1" applyFill="1" applyBorder="1" applyAlignment="1">
      <alignment horizontal="center"/>
      <protection/>
    </xf>
    <xf numFmtId="0" fontId="3" fillId="0" borderId="55" xfId="61" applyFont="1" applyFill="1" applyBorder="1" applyAlignment="1">
      <alignment horizontal="center"/>
      <protection/>
    </xf>
    <xf numFmtId="49" fontId="70" fillId="0" borderId="46" xfId="55" applyNumberFormat="1" applyFont="1" applyFill="1" applyBorder="1" applyAlignment="1">
      <alignment horizontal="left"/>
      <protection/>
    </xf>
    <xf numFmtId="0" fontId="70" fillId="0" borderId="39" xfId="55" applyFont="1" applyFill="1" applyBorder="1">
      <alignment/>
      <protection/>
    </xf>
    <xf numFmtId="3" fontId="70" fillId="0" borderId="39" xfId="55" applyNumberFormat="1" applyFont="1" applyFill="1" applyBorder="1" applyAlignment="1">
      <alignment horizontal="right"/>
      <protection/>
    </xf>
    <xf numFmtId="3" fontId="70" fillId="0" borderId="198" xfId="55" applyNumberFormat="1" applyFont="1" applyFill="1" applyBorder="1" applyAlignment="1">
      <alignment horizontal="right"/>
      <protection/>
    </xf>
    <xf numFmtId="3" fontId="70" fillId="0" borderId="195" xfId="55" applyNumberFormat="1" applyFont="1" applyFill="1" applyBorder="1" applyAlignment="1">
      <alignment horizontal="right"/>
      <protection/>
    </xf>
    <xf numFmtId="3" fontId="70" fillId="0" borderId="24" xfId="55" applyNumberFormat="1" applyFont="1" applyFill="1" applyBorder="1" applyAlignment="1">
      <alignment horizontal="right"/>
      <protection/>
    </xf>
    <xf numFmtId="3" fontId="70" fillId="0" borderId="159" xfId="55" applyNumberFormat="1" applyFont="1" applyFill="1" applyBorder="1" applyAlignment="1">
      <alignment horizontal="right"/>
      <protection/>
    </xf>
    <xf numFmtId="3" fontId="70" fillId="0" borderId="160" xfId="55" applyNumberFormat="1" applyFont="1" applyFill="1" applyBorder="1" applyAlignment="1">
      <alignment horizontal="right"/>
      <protection/>
    </xf>
    <xf numFmtId="3" fontId="70" fillId="0" borderId="161" xfId="55" applyNumberFormat="1" applyFont="1" applyFill="1" applyBorder="1" applyAlignment="1">
      <alignment horizontal="right"/>
      <protection/>
    </xf>
    <xf numFmtId="3" fontId="70" fillId="0" borderId="27" xfId="55" applyNumberFormat="1" applyFont="1" applyFill="1" applyBorder="1" applyAlignment="1">
      <alignment horizontal="right"/>
      <protection/>
    </xf>
    <xf numFmtId="3" fontId="70" fillId="0" borderId="18" xfId="55" applyNumberFormat="1" applyFont="1" applyFill="1" applyBorder="1" applyAlignment="1">
      <alignment horizontal="right"/>
      <protection/>
    </xf>
    <xf numFmtId="0" fontId="88" fillId="0" borderId="0" xfId="61" applyFont="1" applyFill="1">
      <alignment/>
      <protection/>
    </xf>
    <xf numFmtId="0" fontId="0" fillId="0" borderId="125" xfId="55" applyFill="1" applyBorder="1">
      <alignment/>
      <protection/>
    </xf>
    <xf numFmtId="0" fontId="0" fillId="0" borderId="114" xfId="55" applyFill="1" applyBorder="1">
      <alignment/>
      <protection/>
    </xf>
    <xf numFmtId="3" fontId="0" fillId="0" borderId="114" xfId="55" applyNumberFormat="1" applyFill="1" applyBorder="1">
      <alignment/>
      <protection/>
    </xf>
    <xf numFmtId="3" fontId="0" fillId="0" borderId="199" xfId="55" applyNumberFormat="1" applyFill="1" applyBorder="1">
      <alignment/>
      <protection/>
    </xf>
    <xf numFmtId="3" fontId="0" fillId="0" borderId="200" xfId="55" applyNumberFormat="1" applyFill="1" applyBorder="1">
      <alignment/>
      <protection/>
    </xf>
    <xf numFmtId="3" fontId="0" fillId="0" borderId="83" xfId="55" applyNumberFormat="1" applyFill="1" applyBorder="1">
      <alignment/>
      <protection/>
    </xf>
    <xf numFmtId="3" fontId="0" fillId="0" borderId="201" xfId="55" applyNumberFormat="1" applyFill="1" applyBorder="1">
      <alignment/>
      <protection/>
    </xf>
    <xf numFmtId="3" fontId="0" fillId="0" borderId="202" xfId="55" applyNumberFormat="1" applyFill="1" applyBorder="1">
      <alignment/>
      <protection/>
    </xf>
    <xf numFmtId="3" fontId="0" fillId="0" borderId="203" xfId="55" applyNumberFormat="1" applyFill="1" applyBorder="1">
      <alignment/>
      <protection/>
    </xf>
    <xf numFmtId="3" fontId="0" fillId="0" borderId="204" xfId="55" applyNumberFormat="1" applyFill="1" applyBorder="1">
      <alignment/>
      <protection/>
    </xf>
    <xf numFmtId="3" fontId="0" fillId="0" borderId="104" xfId="55" applyNumberFormat="1" applyFill="1" applyBorder="1">
      <alignment/>
      <protection/>
    </xf>
    <xf numFmtId="49" fontId="0" fillId="0" borderId="43" xfId="61" applyNumberFormat="1" applyFont="1" applyFill="1" applyBorder="1" applyAlignment="1">
      <alignment horizontal="left"/>
      <protection/>
    </xf>
    <xf numFmtId="0" fontId="0" fillId="0" borderId="44" xfId="61" applyFont="1" applyFill="1" applyBorder="1" applyAlignment="1">
      <alignment horizontal="center"/>
      <protection/>
    </xf>
    <xf numFmtId="3" fontId="0" fillId="0" borderId="44" xfId="61" applyNumberFormat="1" applyFont="1" applyFill="1" applyBorder="1" applyAlignment="1">
      <alignment horizontal="center"/>
      <protection/>
    </xf>
    <xf numFmtId="3" fontId="0" fillId="0" borderId="106" xfId="61" applyNumberFormat="1" applyFont="1" applyFill="1" applyBorder="1" applyAlignment="1">
      <alignment horizontal="left"/>
      <protection/>
    </xf>
    <xf numFmtId="3" fontId="0" fillId="0" borderId="200" xfId="55" applyNumberFormat="1" applyFont="1" applyFill="1" applyBorder="1">
      <alignment/>
      <protection/>
    </xf>
    <xf numFmtId="3" fontId="1" fillId="0" borderId="200" xfId="61" applyNumberFormat="1" applyFont="1" applyFill="1" applyBorder="1">
      <alignment/>
      <protection/>
    </xf>
    <xf numFmtId="3" fontId="0" fillId="0" borderId="83" xfId="61" applyNumberFormat="1" applyFont="1" applyFill="1" applyBorder="1">
      <alignment/>
      <protection/>
    </xf>
    <xf numFmtId="3" fontId="16" fillId="0" borderId="201" xfId="61" applyNumberFormat="1" applyFont="1" applyFill="1" applyBorder="1">
      <alignment/>
      <protection/>
    </xf>
    <xf numFmtId="3" fontId="16" fillId="0" borderId="202" xfId="61" applyNumberFormat="1" applyFill="1" applyBorder="1">
      <alignment/>
      <protection/>
    </xf>
    <xf numFmtId="3" fontId="16" fillId="0" borderId="203" xfId="61" applyNumberFormat="1" applyFill="1" applyBorder="1">
      <alignment/>
      <protection/>
    </xf>
    <xf numFmtId="3" fontId="16" fillId="0" borderId="204" xfId="61" applyNumberFormat="1" applyFill="1" applyBorder="1">
      <alignment/>
      <protection/>
    </xf>
    <xf numFmtId="3" fontId="16" fillId="0" borderId="104" xfId="61" applyNumberFormat="1" applyFill="1" applyBorder="1">
      <alignment/>
      <protection/>
    </xf>
    <xf numFmtId="49" fontId="0" fillId="0" borderId="12" xfId="61" applyNumberFormat="1" applyFont="1" applyFill="1" applyBorder="1" applyAlignment="1">
      <alignment horizontal="left"/>
      <protection/>
    </xf>
    <xf numFmtId="0" fontId="0" fillId="0" borderId="77" xfId="61" applyFont="1" applyFill="1" applyBorder="1" applyAlignment="1">
      <alignment horizontal="center"/>
      <protection/>
    </xf>
    <xf numFmtId="3" fontId="0" fillId="0" borderId="77" xfId="61" applyNumberFormat="1" applyFont="1" applyFill="1" applyBorder="1" applyAlignment="1">
      <alignment horizontal="center"/>
      <protection/>
    </xf>
    <xf numFmtId="3" fontId="0" fillId="0" borderId="101" xfId="61" applyNumberFormat="1" applyFont="1" applyFill="1" applyBorder="1" applyAlignment="1">
      <alignment horizontal="left"/>
      <protection/>
    </xf>
    <xf numFmtId="3" fontId="0" fillId="0" borderId="205" xfId="61" applyNumberFormat="1" applyFont="1" applyFill="1" applyBorder="1" applyAlignment="1">
      <alignment horizontal="right"/>
      <protection/>
    </xf>
    <xf numFmtId="3" fontId="1" fillId="0" borderId="205" xfId="61" applyNumberFormat="1" applyFont="1" applyFill="1" applyBorder="1">
      <alignment/>
      <protection/>
    </xf>
    <xf numFmtId="3" fontId="0" fillId="0" borderId="36" xfId="61" applyNumberFormat="1" applyFont="1" applyFill="1" applyBorder="1">
      <alignment/>
      <protection/>
    </xf>
    <xf numFmtId="3" fontId="16" fillId="0" borderId="206" xfId="61" applyNumberFormat="1" applyFont="1" applyFill="1" applyBorder="1">
      <alignment/>
      <protection/>
    </xf>
    <xf numFmtId="3" fontId="16" fillId="0" borderId="207" xfId="61" applyNumberFormat="1" applyFill="1" applyBorder="1">
      <alignment/>
      <protection/>
    </xf>
    <xf numFmtId="3" fontId="16" fillId="0" borderId="208" xfId="61" applyNumberFormat="1" applyFill="1" applyBorder="1">
      <alignment/>
      <protection/>
    </xf>
    <xf numFmtId="3" fontId="16" fillId="0" borderId="44" xfId="61" applyNumberFormat="1" applyFill="1" applyBorder="1">
      <alignment/>
      <protection/>
    </xf>
    <xf numFmtId="3" fontId="16" fillId="0" borderId="41" xfId="61" applyNumberFormat="1" applyFill="1" applyBorder="1">
      <alignment/>
      <protection/>
    </xf>
    <xf numFmtId="49" fontId="0" fillId="0" borderId="84" xfId="61" applyNumberFormat="1" applyFont="1" applyFill="1" applyBorder="1" applyAlignment="1">
      <alignment horizontal="left"/>
      <protection/>
    </xf>
    <xf numFmtId="0" fontId="0" fillId="0" borderId="204" xfId="61" applyFont="1" applyFill="1" applyBorder="1" applyAlignment="1">
      <alignment horizontal="center"/>
      <protection/>
    </xf>
    <xf numFmtId="3" fontId="0" fillId="0" borderId="204" xfId="61" applyNumberFormat="1" applyFont="1" applyFill="1" applyBorder="1" applyAlignment="1">
      <alignment horizontal="center"/>
      <protection/>
    </xf>
    <xf numFmtId="3" fontId="0" fillId="0" borderId="209" xfId="61" applyNumberFormat="1" applyFont="1" applyFill="1" applyBorder="1" applyAlignment="1">
      <alignment horizontal="left"/>
      <protection/>
    </xf>
    <xf numFmtId="3" fontId="0" fillId="0" borderId="200" xfId="61" applyNumberFormat="1" applyFont="1" applyFill="1" applyBorder="1" applyAlignment="1">
      <alignment horizontal="right"/>
      <protection/>
    </xf>
    <xf numFmtId="49" fontId="0" fillId="0" borderId="61" xfId="61" applyNumberFormat="1" applyFont="1" applyFill="1" applyBorder="1" applyAlignment="1">
      <alignment horizontal="left"/>
      <protection/>
    </xf>
    <xf numFmtId="0" fontId="0" fillId="0" borderId="45" xfId="61" applyFont="1" applyFill="1" applyBorder="1" applyAlignment="1">
      <alignment horizontal="center"/>
      <protection/>
    </xf>
    <xf numFmtId="3" fontId="0" fillId="0" borderId="45" xfId="61" applyNumberFormat="1" applyFont="1" applyFill="1" applyBorder="1" applyAlignment="1">
      <alignment horizontal="center"/>
      <protection/>
    </xf>
    <xf numFmtId="49" fontId="70" fillId="0" borderId="10" xfId="55" applyNumberFormat="1" applyFont="1" applyFill="1" applyBorder="1" applyAlignment="1">
      <alignment horizontal="left"/>
      <protection/>
    </xf>
    <xf numFmtId="0" fontId="70" fillId="0" borderId="39" xfId="55" applyFont="1" applyFill="1" applyBorder="1">
      <alignment/>
      <protection/>
    </xf>
    <xf numFmtId="3" fontId="70" fillId="0" borderId="39" xfId="55" applyNumberFormat="1" applyFont="1" applyFill="1" applyBorder="1" applyAlignment="1">
      <alignment horizontal="right"/>
      <protection/>
    </xf>
    <xf numFmtId="3" fontId="70" fillId="0" borderId="24" xfId="55" applyNumberFormat="1" applyFont="1" applyFill="1" applyBorder="1" applyAlignment="1">
      <alignment horizontal="right"/>
      <protection/>
    </xf>
    <xf numFmtId="3" fontId="70" fillId="0" borderId="159" xfId="55" applyNumberFormat="1" applyFont="1" applyFill="1" applyBorder="1" applyAlignment="1">
      <alignment horizontal="right"/>
      <protection/>
    </xf>
    <xf numFmtId="3" fontId="70" fillId="0" borderId="160" xfId="55" applyNumberFormat="1" applyFont="1" applyFill="1" applyBorder="1" applyAlignment="1">
      <alignment horizontal="right"/>
      <protection/>
    </xf>
    <xf numFmtId="3" fontId="70" fillId="0" borderId="161" xfId="55" applyNumberFormat="1" applyFont="1" applyFill="1" applyBorder="1" applyAlignment="1">
      <alignment horizontal="right"/>
      <protection/>
    </xf>
    <xf numFmtId="3" fontId="70" fillId="0" borderId="27" xfId="55" applyNumberFormat="1" applyFont="1" applyFill="1" applyBorder="1" applyAlignment="1">
      <alignment horizontal="right"/>
      <protection/>
    </xf>
    <xf numFmtId="3" fontId="70" fillId="0" borderId="18" xfId="55" applyNumberFormat="1" applyFont="1" applyFill="1" applyBorder="1" applyAlignment="1">
      <alignment horizontal="right"/>
      <protection/>
    </xf>
    <xf numFmtId="0" fontId="70" fillId="0" borderId="0" xfId="61" applyFont="1" applyFill="1">
      <alignment/>
      <protection/>
    </xf>
    <xf numFmtId="0" fontId="0" fillId="0" borderId="101" xfId="61" applyFont="1" applyFill="1" applyBorder="1" applyAlignment="1">
      <alignment horizontal="left"/>
      <protection/>
    </xf>
    <xf numFmtId="0" fontId="0" fillId="0" borderId="205" xfId="61" applyFont="1" applyFill="1" applyBorder="1" applyAlignment="1">
      <alignment horizontal="right"/>
      <protection/>
    </xf>
    <xf numFmtId="49" fontId="70" fillId="0" borderId="21" xfId="55" applyNumberFormat="1" applyFont="1" applyFill="1" applyBorder="1" applyAlignment="1">
      <alignment horizontal="left"/>
      <protection/>
    </xf>
    <xf numFmtId="3" fontId="0" fillId="0" borderId="210" xfId="61" applyNumberFormat="1" applyFont="1" applyFill="1" applyBorder="1" applyAlignment="1">
      <alignment horizontal="left"/>
      <protection/>
    </xf>
    <xf numFmtId="49" fontId="0" fillId="0" borderId="25" xfId="61" applyNumberFormat="1" applyFont="1" applyFill="1" applyBorder="1" applyAlignment="1">
      <alignment horizontal="left"/>
      <protection/>
    </xf>
    <xf numFmtId="0" fontId="0" fillId="0" borderId="26" xfId="61" applyFont="1" applyFill="1" applyBorder="1" applyAlignment="1">
      <alignment horizontal="center"/>
      <protection/>
    </xf>
    <xf numFmtId="3" fontId="0" fillId="0" borderId="26" xfId="61" applyNumberFormat="1" applyFont="1" applyFill="1" applyBorder="1" applyAlignment="1">
      <alignment horizontal="center"/>
      <protection/>
    </xf>
    <xf numFmtId="3" fontId="0" fillId="0" borderId="94" xfId="61" applyNumberFormat="1" applyFont="1" applyFill="1" applyBorder="1" applyAlignment="1">
      <alignment horizontal="left"/>
      <protection/>
    </xf>
    <xf numFmtId="3" fontId="0" fillId="0" borderId="211" xfId="61" applyNumberFormat="1" applyFont="1" applyFill="1" applyBorder="1" applyAlignment="1">
      <alignment horizontal="right"/>
      <protection/>
    </xf>
    <xf numFmtId="3" fontId="1" fillId="0" borderId="211" xfId="61" applyNumberFormat="1" applyFont="1" applyFill="1" applyBorder="1">
      <alignment/>
      <protection/>
    </xf>
    <xf numFmtId="3" fontId="0" fillId="0" borderId="30" xfId="61" applyNumberFormat="1" applyFont="1" applyFill="1" applyBorder="1">
      <alignment/>
      <protection/>
    </xf>
    <xf numFmtId="3" fontId="16" fillId="0" borderId="212" xfId="61" applyNumberFormat="1" applyFont="1" applyFill="1" applyBorder="1">
      <alignment/>
      <protection/>
    </xf>
    <xf numFmtId="3" fontId="16" fillId="0" borderId="213" xfId="61" applyNumberFormat="1" applyFill="1" applyBorder="1">
      <alignment/>
      <protection/>
    </xf>
    <xf numFmtId="3" fontId="16" fillId="0" borderId="214" xfId="61" applyNumberFormat="1" applyFill="1" applyBorder="1">
      <alignment/>
      <protection/>
    </xf>
    <xf numFmtId="3" fontId="16" fillId="0" borderId="26" xfId="61" applyNumberFormat="1" applyFill="1" applyBorder="1">
      <alignment/>
      <protection/>
    </xf>
    <xf numFmtId="3" fontId="16" fillId="0" borderId="42" xfId="61" applyNumberFormat="1" applyFill="1" applyBorder="1">
      <alignment/>
      <protection/>
    </xf>
    <xf numFmtId="0" fontId="88" fillId="0" borderId="154" xfId="61" applyFont="1" applyFill="1" applyBorder="1">
      <alignment/>
      <protection/>
    </xf>
    <xf numFmtId="0" fontId="88" fillId="0" borderId="215" xfId="61" applyFont="1" applyFill="1" applyBorder="1" applyAlignment="1">
      <alignment horizontal="left"/>
      <protection/>
    </xf>
    <xf numFmtId="3" fontId="88" fillId="0" borderId="197" xfId="61" applyNumberFormat="1" applyFont="1" applyFill="1" applyBorder="1">
      <alignment/>
      <protection/>
    </xf>
    <xf numFmtId="3" fontId="88" fillId="0" borderId="155" xfId="61" applyNumberFormat="1" applyFont="1" applyFill="1" applyBorder="1">
      <alignment/>
      <protection/>
    </xf>
    <xf numFmtId="3" fontId="88" fillId="0" borderId="156" xfId="61" applyNumberFormat="1" applyFont="1" applyFill="1" applyBorder="1">
      <alignment/>
      <protection/>
    </xf>
    <xf numFmtId="3" fontId="88" fillId="0" borderId="157" xfId="61" applyNumberFormat="1" applyFont="1" applyFill="1" applyBorder="1">
      <alignment/>
      <protection/>
    </xf>
    <xf numFmtId="3" fontId="88" fillId="0" borderId="158" xfId="61" applyNumberFormat="1" applyFont="1" applyFill="1" applyBorder="1">
      <alignment/>
      <protection/>
    </xf>
    <xf numFmtId="3" fontId="88" fillId="0" borderId="28" xfId="61" applyNumberFormat="1" applyFont="1" applyFill="1" applyBorder="1">
      <alignment/>
      <protection/>
    </xf>
    <xf numFmtId="3" fontId="88" fillId="0" borderId="20" xfId="61" applyNumberFormat="1" applyFont="1" applyFill="1" applyBorder="1">
      <alignment/>
      <protection/>
    </xf>
    <xf numFmtId="49" fontId="0" fillId="0" borderId="22" xfId="61" applyNumberFormat="1" applyFont="1" applyFill="1" applyBorder="1" applyAlignment="1">
      <alignment horizontal="left"/>
      <protection/>
    </xf>
    <xf numFmtId="0" fontId="0" fillId="0" borderId="23" xfId="61" applyFont="1" applyFill="1" applyBorder="1" applyAlignment="1">
      <alignment horizontal="center"/>
      <protection/>
    </xf>
    <xf numFmtId="3" fontId="0" fillId="0" borderId="23" xfId="61" applyNumberFormat="1" applyFont="1" applyFill="1" applyBorder="1" applyAlignment="1">
      <alignment horizontal="center"/>
      <protection/>
    </xf>
    <xf numFmtId="3" fontId="0" fillId="0" borderId="216" xfId="61" applyNumberFormat="1" applyFont="1" applyFill="1" applyBorder="1" applyAlignment="1">
      <alignment horizontal="left"/>
      <protection/>
    </xf>
    <xf numFmtId="3" fontId="0" fillId="0" borderId="26" xfId="61" applyNumberFormat="1" applyFont="1" applyFill="1" applyBorder="1" applyAlignment="1">
      <alignment horizontal="left"/>
      <protection/>
    </xf>
    <xf numFmtId="0" fontId="88" fillId="0" borderId="217" xfId="61" applyFont="1" applyFill="1" applyBorder="1" applyAlignment="1">
      <alignment horizontal="left"/>
      <protection/>
    </xf>
    <xf numFmtId="0" fontId="88" fillId="0" borderId="218" xfId="61" applyFont="1" applyFill="1" applyBorder="1">
      <alignment/>
      <protection/>
    </xf>
    <xf numFmtId="0" fontId="88" fillId="0" borderId="219" xfId="61" applyFont="1" applyFill="1" applyBorder="1" applyAlignment="1">
      <alignment horizontal="left"/>
      <protection/>
    </xf>
    <xf numFmtId="3" fontId="88" fillId="0" borderId="220" xfId="61" applyNumberFormat="1" applyFont="1" applyFill="1" applyBorder="1">
      <alignment/>
      <protection/>
    </xf>
    <xf numFmtId="3" fontId="88" fillId="0" borderId="221" xfId="61" applyNumberFormat="1" applyFont="1" applyFill="1" applyBorder="1">
      <alignment/>
      <protection/>
    </xf>
    <xf numFmtId="3" fontId="88" fillId="0" borderId="222" xfId="61" applyNumberFormat="1" applyFont="1" applyFill="1" applyBorder="1">
      <alignment/>
      <protection/>
    </xf>
    <xf numFmtId="3" fontId="88" fillId="0" borderId="223" xfId="61" applyNumberFormat="1" applyFont="1" applyFill="1" applyBorder="1">
      <alignment/>
      <protection/>
    </xf>
    <xf numFmtId="3" fontId="88" fillId="0" borderId="224" xfId="61" applyNumberFormat="1" applyFont="1" applyFill="1" applyBorder="1">
      <alignment/>
      <protection/>
    </xf>
    <xf numFmtId="3" fontId="88" fillId="0" borderId="225" xfId="61" applyNumberFormat="1" applyFont="1" applyFill="1" applyBorder="1">
      <alignment/>
      <protection/>
    </xf>
    <xf numFmtId="3" fontId="88" fillId="0" borderId="226" xfId="61" applyNumberFormat="1" applyFont="1" applyFill="1" applyBorder="1">
      <alignment/>
      <protection/>
    </xf>
    <xf numFmtId="3" fontId="70" fillId="0" borderId="84" xfId="61" applyNumberFormat="1" applyFont="1" applyFill="1" applyBorder="1" applyAlignment="1">
      <alignment horizontal="left"/>
      <protection/>
    </xf>
    <xf numFmtId="3" fontId="70" fillId="0" borderId="204" xfId="61" applyNumberFormat="1" applyFont="1" applyFill="1" applyBorder="1" applyAlignment="1">
      <alignment horizontal="center"/>
      <protection/>
    </xf>
    <xf numFmtId="0" fontId="88" fillId="0" borderId="227" xfId="61" applyFont="1" applyFill="1" applyBorder="1">
      <alignment/>
      <protection/>
    </xf>
    <xf numFmtId="3" fontId="70" fillId="0" borderId="228" xfId="61" applyNumberFormat="1" applyFont="1" applyFill="1" applyBorder="1" applyAlignment="1">
      <alignment horizontal="left" wrapText="1"/>
      <protection/>
    </xf>
    <xf numFmtId="3" fontId="70" fillId="0" borderId="200" xfId="61" applyNumberFormat="1" applyFont="1" applyFill="1" applyBorder="1" applyAlignment="1">
      <alignment horizontal="right" wrapText="1"/>
      <protection/>
    </xf>
    <xf numFmtId="3" fontId="70" fillId="0" borderId="200" xfId="61" applyNumberFormat="1" applyFont="1" applyFill="1" applyBorder="1">
      <alignment/>
      <protection/>
    </xf>
    <xf numFmtId="3" fontId="88" fillId="0" borderId="83" xfId="61" applyNumberFormat="1" applyFont="1" applyFill="1" applyBorder="1">
      <alignment/>
      <protection/>
    </xf>
    <xf numFmtId="3" fontId="88" fillId="0" borderId="201" xfId="61" applyNumberFormat="1" applyFont="1" applyFill="1" applyBorder="1">
      <alignment/>
      <protection/>
    </xf>
    <xf numFmtId="3" fontId="88" fillId="0" borderId="202" xfId="61" applyNumberFormat="1" applyFont="1" applyFill="1" applyBorder="1">
      <alignment/>
      <protection/>
    </xf>
    <xf numFmtId="3" fontId="88" fillId="0" borderId="203" xfId="61" applyNumberFormat="1" applyFont="1" applyFill="1" applyBorder="1">
      <alignment/>
      <protection/>
    </xf>
    <xf numFmtId="3" fontId="88" fillId="0" borderId="204" xfId="61" applyNumberFormat="1" applyFont="1" applyFill="1" applyBorder="1">
      <alignment/>
      <protection/>
    </xf>
    <xf numFmtId="3" fontId="88" fillId="0" borderId="104" xfId="61" applyNumberFormat="1" applyFont="1" applyFill="1" applyBorder="1">
      <alignment/>
      <protection/>
    </xf>
    <xf numFmtId="3" fontId="70" fillId="0" borderId="25" xfId="61" applyNumberFormat="1" applyFont="1" applyFill="1" applyBorder="1" applyAlignment="1">
      <alignment horizontal="left"/>
      <protection/>
    </xf>
    <xf numFmtId="3" fontId="70" fillId="0" borderId="26" xfId="61" applyNumberFormat="1" applyFont="1" applyFill="1" applyBorder="1" applyAlignment="1">
      <alignment horizontal="center"/>
      <protection/>
    </xf>
    <xf numFmtId="3" fontId="70" fillId="0" borderId="94" xfId="61" applyNumberFormat="1" applyFont="1" applyFill="1" applyBorder="1" applyAlignment="1">
      <alignment horizontal="center"/>
      <protection/>
    </xf>
    <xf numFmtId="3" fontId="70" fillId="0" borderId="229" xfId="61" applyNumberFormat="1" applyFont="1" applyFill="1" applyBorder="1" applyAlignment="1">
      <alignment horizontal="center"/>
      <protection/>
    </xf>
    <xf numFmtId="3" fontId="70" fillId="0" borderId="211" xfId="61" applyNumberFormat="1" applyFont="1" applyFill="1" applyBorder="1" applyAlignment="1">
      <alignment horizontal="right" wrapText="1"/>
      <protection/>
    </xf>
    <xf numFmtId="3" fontId="70" fillId="0" borderId="211" xfId="61" applyNumberFormat="1" applyFont="1" applyFill="1" applyBorder="1">
      <alignment/>
      <protection/>
    </xf>
    <xf numFmtId="3" fontId="88" fillId="0" borderId="30" xfId="61" applyNumberFormat="1" applyFont="1" applyFill="1" applyBorder="1">
      <alignment/>
      <protection/>
    </xf>
    <xf numFmtId="3" fontId="88" fillId="0" borderId="212" xfId="61" applyNumberFormat="1" applyFont="1" applyFill="1" applyBorder="1">
      <alignment/>
      <protection/>
    </xf>
    <xf numFmtId="3" fontId="88" fillId="0" borderId="213" xfId="61" applyNumberFormat="1" applyFont="1" applyFill="1" applyBorder="1">
      <alignment/>
      <protection/>
    </xf>
    <xf numFmtId="3" fontId="88" fillId="0" borderId="214" xfId="61" applyNumberFormat="1" applyFont="1" applyFill="1" applyBorder="1">
      <alignment/>
      <protection/>
    </xf>
    <xf numFmtId="3" fontId="88" fillId="0" borderId="26" xfId="61" applyNumberFormat="1" applyFont="1" applyFill="1" applyBorder="1">
      <alignment/>
      <protection/>
    </xf>
    <xf numFmtId="3" fontId="88" fillId="0" borderId="42" xfId="61" applyNumberFormat="1" applyFont="1" applyFill="1" applyBorder="1">
      <alignment/>
      <protection/>
    </xf>
    <xf numFmtId="0" fontId="90" fillId="0" borderId="0" xfId="61" applyFont="1" applyFill="1">
      <alignment/>
      <protection/>
    </xf>
    <xf numFmtId="0" fontId="50" fillId="0" borderId="0" xfId="61" applyFont="1" applyFill="1">
      <alignment/>
      <protection/>
    </xf>
    <xf numFmtId="0" fontId="16" fillId="0" borderId="0" xfId="61" applyFont="1" applyFill="1">
      <alignment/>
      <protection/>
    </xf>
    <xf numFmtId="3" fontId="16" fillId="0" borderId="0" xfId="61" applyNumberFormat="1" applyFill="1">
      <alignment/>
      <protection/>
    </xf>
    <xf numFmtId="3" fontId="16" fillId="0" borderId="0" xfId="61" applyNumberFormat="1" applyFill="1" applyAlignment="1">
      <alignment horizontal="right"/>
      <protection/>
    </xf>
    <xf numFmtId="0" fontId="88" fillId="0" borderId="0" xfId="52" applyFont="1" applyAlignment="1">
      <alignment horizontal="left"/>
      <protection/>
    </xf>
    <xf numFmtId="0" fontId="16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16" fillId="0" borderId="0" xfId="52" applyFont="1" applyAlignment="1">
      <alignment horizontal="right"/>
      <protection/>
    </xf>
    <xf numFmtId="0" fontId="50" fillId="0" borderId="45" xfId="52" applyFont="1" applyBorder="1" applyAlignment="1">
      <alignment horizontal="center"/>
      <protection/>
    </xf>
    <xf numFmtId="0" fontId="87" fillId="0" borderId="45" xfId="52" applyFont="1" applyBorder="1">
      <alignment/>
      <protection/>
    </xf>
    <xf numFmtId="0" fontId="87" fillId="0" borderId="0" xfId="52" applyFont="1">
      <alignment/>
      <protection/>
    </xf>
    <xf numFmtId="0" fontId="91" fillId="0" borderId="77" xfId="52" applyFont="1" applyBorder="1" applyAlignment="1">
      <alignment horizontal="right"/>
      <protection/>
    </xf>
    <xf numFmtId="0" fontId="92" fillId="0" borderId="77" xfId="52" applyFont="1" applyBorder="1">
      <alignment/>
      <protection/>
    </xf>
    <xf numFmtId="0" fontId="89" fillId="0" borderId="77" xfId="52" applyFont="1" applyBorder="1">
      <alignment/>
      <protection/>
    </xf>
    <xf numFmtId="0" fontId="91" fillId="0" borderId="204" xfId="52" applyFont="1" applyBorder="1" applyAlignment="1">
      <alignment horizontal="right"/>
      <protection/>
    </xf>
    <xf numFmtId="0" fontId="89" fillId="0" borderId="204" xfId="52" applyFont="1" applyBorder="1">
      <alignment/>
      <protection/>
    </xf>
    <xf numFmtId="3" fontId="93" fillId="17" borderId="204" xfId="51" applyNumberFormat="1" applyFont="1" applyFill="1" applyBorder="1">
      <alignment/>
      <protection/>
    </xf>
    <xf numFmtId="3" fontId="93" fillId="17" borderId="44" xfId="51" applyNumberFormat="1" applyFont="1" applyFill="1" applyBorder="1">
      <alignment/>
      <protection/>
    </xf>
    <xf numFmtId="3" fontId="93" fillId="17" borderId="83" xfId="51" applyNumberFormat="1" applyFont="1" applyFill="1" applyBorder="1">
      <alignment/>
      <protection/>
    </xf>
    <xf numFmtId="0" fontId="94" fillId="0" borderId="0" xfId="51" applyFont="1">
      <alignment/>
      <protection/>
    </xf>
    <xf numFmtId="3" fontId="93" fillId="18" borderId="44" xfId="51" applyNumberFormat="1" applyFont="1" applyFill="1" applyBorder="1">
      <alignment/>
      <protection/>
    </xf>
    <xf numFmtId="3" fontId="93" fillId="18" borderId="36" xfId="51" applyNumberFormat="1" applyFont="1" applyFill="1" applyBorder="1">
      <alignment/>
      <protection/>
    </xf>
    <xf numFmtId="3" fontId="93" fillId="0" borderId="0" xfId="51" applyNumberFormat="1" applyFont="1">
      <alignment/>
      <protection/>
    </xf>
    <xf numFmtId="0" fontId="93" fillId="0" borderId="0" xfId="51" applyFont="1">
      <alignment/>
      <protection/>
    </xf>
    <xf numFmtId="3" fontId="94" fillId="0" borderId="0" xfId="51" applyNumberFormat="1" applyFont="1">
      <alignment/>
      <protection/>
    </xf>
    <xf numFmtId="3" fontId="94" fillId="0" borderId="44" xfId="51" applyNumberFormat="1" applyFont="1" applyBorder="1">
      <alignment/>
      <protection/>
    </xf>
    <xf numFmtId="3" fontId="94" fillId="17" borderId="44" xfId="51" applyNumberFormat="1" applyFont="1" applyFill="1" applyBorder="1">
      <alignment/>
      <protection/>
    </xf>
    <xf numFmtId="3" fontId="94" fillId="0" borderId="36" xfId="51" applyNumberFormat="1" applyFont="1" applyBorder="1">
      <alignment/>
      <protection/>
    </xf>
    <xf numFmtId="3" fontId="93" fillId="17" borderId="36" xfId="51" applyNumberFormat="1" applyFont="1" applyFill="1" applyBorder="1">
      <alignment/>
      <protection/>
    </xf>
    <xf numFmtId="3" fontId="16" fillId="17" borderId="44" xfId="61" applyNumberFormat="1" applyFont="1" applyFill="1" applyBorder="1">
      <alignment/>
      <protection/>
    </xf>
    <xf numFmtId="3" fontId="16" fillId="0" borderId="36" xfId="61" applyNumberFormat="1" applyFont="1" applyBorder="1">
      <alignment/>
      <protection/>
    </xf>
    <xf numFmtId="0" fontId="16" fillId="0" borderId="0" xfId="61" applyFont="1">
      <alignment/>
      <protection/>
    </xf>
    <xf numFmtId="3" fontId="94" fillId="0" borderId="44" xfId="51" applyNumberFormat="1" applyFont="1" applyBorder="1" applyAlignment="1">
      <alignment wrapText="1"/>
      <protection/>
    </xf>
    <xf numFmtId="0" fontId="16" fillId="0" borderId="0" xfId="52" applyFont="1" applyAlignment="1">
      <alignment/>
      <protection/>
    </xf>
    <xf numFmtId="0" fontId="29" fillId="24" borderId="0" xfId="58" applyFill="1">
      <alignment/>
      <protection/>
    </xf>
    <xf numFmtId="0" fontId="95" fillId="24" borderId="0" xfId="58" applyFont="1" applyFill="1" applyAlignment="1">
      <alignment horizontal="center" wrapText="1"/>
      <protection/>
    </xf>
    <xf numFmtId="0" fontId="29" fillId="24" borderId="0" xfId="58" applyFill="1" applyBorder="1">
      <alignment/>
      <protection/>
    </xf>
    <xf numFmtId="0" fontId="54" fillId="24" borderId="230" xfId="58" applyFont="1" applyFill="1" applyBorder="1" applyAlignment="1">
      <alignment/>
      <protection/>
    </xf>
    <xf numFmtId="0" fontId="54" fillId="24" borderId="231" xfId="58" applyFont="1" applyFill="1" applyBorder="1" applyAlignment="1">
      <alignment/>
      <protection/>
    </xf>
    <xf numFmtId="0" fontId="15" fillId="24" borderId="232" xfId="58" applyFont="1" applyFill="1" applyBorder="1" applyAlignment="1">
      <alignment horizontal="center" vertical="top" wrapText="1"/>
      <protection/>
    </xf>
    <xf numFmtId="0" fontId="15" fillId="24" borderId="233" xfId="58" applyFont="1" applyFill="1" applyBorder="1" applyAlignment="1">
      <alignment horizontal="center" vertical="top" wrapText="1"/>
      <protection/>
    </xf>
    <xf numFmtId="0" fontId="15" fillId="24" borderId="234" xfId="58" applyFont="1" applyFill="1" applyBorder="1" applyAlignment="1">
      <alignment horizontal="center" vertical="top" wrapText="1"/>
      <protection/>
    </xf>
    <xf numFmtId="0" fontId="15" fillId="24" borderId="230" xfId="58" applyFont="1" applyFill="1" applyBorder="1" applyAlignment="1">
      <alignment horizontal="center" vertical="center" wrapText="1"/>
      <protection/>
    </xf>
    <xf numFmtId="0" fontId="15" fillId="24" borderId="235" xfId="58" applyFont="1" applyFill="1" applyBorder="1" applyAlignment="1">
      <alignment horizontal="center" vertical="top" wrapText="1"/>
      <protection/>
    </xf>
    <xf numFmtId="0" fontId="15" fillId="24" borderId="33" xfId="58" applyFont="1" applyFill="1" applyBorder="1" applyAlignment="1">
      <alignment horizontal="center" vertical="center" wrapText="1"/>
      <protection/>
    </xf>
    <xf numFmtId="0" fontId="96" fillId="24" borderId="0" xfId="58" applyFont="1" applyFill="1" applyBorder="1" applyAlignment="1">
      <alignment horizontal="center" vertical="top" wrapText="1"/>
      <protection/>
    </xf>
    <xf numFmtId="4" fontId="15" fillId="8" borderId="236" xfId="58" applyNumberFormat="1" applyFont="1" applyFill="1" applyBorder="1" applyAlignment="1">
      <alignment wrapText="1"/>
      <protection/>
    </xf>
    <xf numFmtId="4" fontId="15" fillId="8" borderId="64" xfId="58" applyNumberFormat="1" applyFont="1" applyFill="1" applyBorder="1" applyAlignment="1">
      <alignment wrapText="1"/>
      <protection/>
    </xf>
    <xf numFmtId="4" fontId="15" fillId="8" borderId="97" xfId="58" applyNumberFormat="1" applyFont="1" applyFill="1" applyBorder="1" applyAlignment="1">
      <alignment wrapText="1"/>
      <protection/>
    </xf>
    <xf numFmtId="4" fontId="15" fillId="8" borderId="32" xfId="58" applyNumberFormat="1" applyFont="1" applyFill="1" applyBorder="1" applyAlignment="1">
      <alignment wrapText="1"/>
      <protection/>
    </xf>
    <xf numFmtId="4" fontId="15" fillId="8" borderId="237" xfId="58" applyNumberFormat="1" applyFont="1" applyFill="1" applyBorder="1" applyAlignment="1">
      <alignment wrapText="1"/>
      <protection/>
    </xf>
    <xf numFmtId="4" fontId="15" fillId="8" borderId="238" xfId="58" applyNumberFormat="1" applyFont="1" applyFill="1" applyBorder="1" applyAlignment="1">
      <alignment wrapText="1"/>
      <protection/>
    </xf>
    <xf numFmtId="4" fontId="92" fillId="24" borderId="0" xfId="58" applyNumberFormat="1" applyFont="1" applyFill="1" applyBorder="1">
      <alignment/>
      <protection/>
    </xf>
    <xf numFmtId="4" fontId="15" fillId="24" borderId="0" xfId="58" applyNumberFormat="1" applyFont="1" applyFill="1" applyBorder="1" applyAlignment="1">
      <alignment wrapText="1"/>
      <protection/>
    </xf>
    <xf numFmtId="4" fontId="97" fillId="24" borderId="236" xfId="58" applyNumberFormat="1" applyFont="1" applyFill="1" applyBorder="1" applyAlignment="1">
      <alignment wrapText="1"/>
      <protection/>
    </xf>
    <xf numFmtId="4" fontId="97" fillId="24" borderId="239" xfId="58" applyNumberFormat="1" applyFont="1" applyFill="1" applyBorder="1" applyAlignment="1">
      <alignment wrapText="1"/>
      <protection/>
    </xf>
    <xf numFmtId="4" fontId="97" fillId="24" borderId="240" xfId="58" applyNumberFormat="1" applyFont="1" applyFill="1" applyBorder="1" applyAlignment="1">
      <alignment wrapText="1"/>
      <protection/>
    </xf>
    <xf numFmtId="4" fontId="97" fillId="24" borderId="20" xfId="58" applyNumberFormat="1" applyFont="1" applyFill="1" applyBorder="1" applyAlignment="1">
      <alignment wrapText="1"/>
      <protection/>
    </xf>
    <xf numFmtId="4" fontId="97" fillId="24" borderId="238" xfId="58" applyNumberFormat="1" applyFont="1" applyFill="1" applyBorder="1" applyAlignment="1">
      <alignment wrapText="1"/>
      <protection/>
    </xf>
    <xf numFmtId="4" fontId="97" fillId="24" borderId="0" xfId="58" applyNumberFormat="1" applyFont="1" applyFill="1" applyBorder="1" applyAlignment="1">
      <alignment wrapText="1"/>
      <protection/>
    </xf>
    <xf numFmtId="4" fontId="29" fillId="24" borderId="0" xfId="58" applyNumberFormat="1" applyFill="1" applyBorder="1">
      <alignment/>
      <protection/>
    </xf>
    <xf numFmtId="4" fontId="98" fillId="24" borderId="241" xfId="58" applyNumberFormat="1" applyFont="1" applyFill="1" applyBorder="1" applyAlignment="1">
      <alignment wrapText="1"/>
      <protection/>
    </xf>
    <xf numFmtId="4" fontId="98" fillId="24" borderId="242" xfId="58" applyNumberFormat="1" applyFont="1" applyFill="1" applyBorder="1" applyAlignment="1">
      <alignment wrapText="1"/>
      <protection/>
    </xf>
    <xf numFmtId="4" fontId="98" fillId="24" borderId="204" xfId="58" applyNumberFormat="1" applyFont="1" applyFill="1" applyBorder="1" applyAlignment="1">
      <alignment wrapText="1"/>
      <protection/>
    </xf>
    <xf numFmtId="4" fontId="98" fillId="24" borderId="243" xfId="58" applyNumberFormat="1" applyFont="1" applyFill="1" applyBorder="1" applyAlignment="1">
      <alignment wrapText="1"/>
      <protection/>
    </xf>
    <xf numFmtId="4" fontId="98" fillId="24" borderId="244" xfId="58" applyNumberFormat="1" applyFont="1" applyFill="1" applyBorder="1" applyAlignment="1">
      <alignment wrapText="1"/>
      <protection/>
    </xf>
    <xf numFmtId="4" fontId="98" fillId="24" borderId="245" xfId="58" applyNumberFormat="1" applyFont="1" applyFill="1" applyBorder="1" applyAlignment="1">
      <alignment horizontal="right" wrapText="1"/>
      <protection/>
    </xf>
    <xf numFmtId="4" fontId="98" fillId="24" borderId="43" xfId="58" applyNumberFormat="1" applyFont="1" applyFill="1" applyBorder="1" applyAlignment="1">
      <alignment wrapText="1"/>
      <protection/>
    </xf>
    <xf numFmtId="4" fontId="98" fillId="24" borderId="44" xfId="58" applyNumberFormat="1" applyFont="1" applyFill="1" applyBorder="1" applyAlignment="1">
      <alignment wrapText="1"/>
      <protection/>
    </xf>
    <xf numFmtId="4" fontId="98" fillId="24" borderId="41" xfId="58" applyNumberFormat="1" applyFont="1" applyFill="1" applyBorder="1" applyAlignment="1">
      <alignment wrapText="1"/>
      <protection/>
    </xf>
    <xf numFmtId="4" fontId="98" fillId="24" borderId="246" xfId="58" applyNumberFormat="1" applyFont="1" applyFill="1" applyBorder="1" applyAlignment="1">
      <alignment wrapText="1"/>
      <protection/>
    </xf>
    <xf numFmtId="4" fontId="98" fillId="24" borderId="247" xfId="58" applyNumberFormat="1" applyFont="1" applyFill="1" applyBorder="1" applyAlignment="1">
      <alignment wrapText="1"/>
      <protection/>
    </xf>
    <xf numFmtId="4" fontId="98" fillId="24" borderId="0" xfId="58" applyNumberFormat="1" applyFont="1" applyFill="1" applyBorder="1" applyAlignment="1">
      <alignment wrapText="1"/>
      <protection/>
    </xf>
    <xf numFmtId="4" fontId="98" fillId="24" borderId="248" xfId="58" applyNumberFormat="1" applyFont="1" applyFill="1" applyBorder="1" applyAlignment="1">
      <alignment wrapText="1"/>
      <protection/>
    </xf>
    <xf numFmtId="4" fontId="98" fillId="24" borderId="249" xfId="58" applyNumberFormat="1" applyFont="1" applyFill="1" applyBorder="1" applyAlignment="1">
      <alignment wrapText="1"/>
      <protection/>
    </xf>
    <xf numFmtId="4" fontId="98" fillId="24" borderId="250" xfId="58" applyNumberFormat="1" applyFont="1" applyFill="1" applyBorder="1" applyAlignment="1">
      <alignment wrapText="1"/>
      <protection/>
    </xf>
    <xf numFmtId="4" fontId="98" fillId="24" borderId="251" xfId="58" applyNumberFormat="1" applyFont="1" applyFill="1" applyBorder="1" applyAlignment="1">
      <alignment wrapText="1"/>
      <protection/>
    </xf>
    <xf numFmtId="4" fontId="98" fillId="24" borderId="25" xfId="58" applyNumberFormat="1" applyFont="1" applyFill="1" applyBorder="1" applyAlignment="1">
      <alignment wrapText="1"/>
      <protection/>
    </xf>
    <xf numFmtId="4" fontId="98" fillId="24" borderId="26" xfId="58" applyNumberFormat="1" applyFont="1" applyFill="1" applyBorder="1" applyAlignment="1">
      <alignment wrapText="1"/>
      <protection/>
    </xf>
    <xf numFmtId="4" fontId="98" fillId="24" borderId="42" xfId="58" applyNumberFormat="1" applyFont="1" applyFill="1" applyBorder="1" applyAlignment="1">
      <alignment wrapText="1"/>
      <protection/>
    </xf>
    <xf numFmtId="4" fontId="98" fillId="24" borderId="103" xfId="58" applyNumberFormat="1" applyFont="1" applyFill="1" applyBorder="1" applyAlignment="1">
      <alignment wrapText="1"/>
      <protection/>
    </xf>
    <xf numFmtId="4" fontId="97" fillId="24" borderId="236" xfId="58" applyNumberFormat="1" applyFont="1" applyFill="1" applyBorder="1" applyAlignment="1">
      <alignment/>
      <protection/>
    </xf>
    <xf numFmtId="4" fontId="97" fillId="24" borderId="97" xfId="58" applyNumberFormat="1" applyFont="1" applyFill="1" applyBorder="1" applyAlignment="1">
      <alignment/>
      <protection/>
    </xf>
    <xf numFmtId="4" fontId="97" fillId="24" borderId="238" xfId="58" applyNumberFormat="1" applyFont="1" applyFill="1" applyBorder="1" applyAlignment="1">
      <alignment/>
      <protection/>
    </xf>
    <xf numFmtId="4" fontId="97" fillId="24" borderId="252" xfId="58" applyNumberFormat="1" applyFont="1" applyFill="1" applyBorder="1" applyAlignment="1">
      <alignment/>
      <protection/>
    </xf>
    <xf numFmtId="4" fontId="97" fillId="24" borderId="239" xfId="58" applyNumberFormat="1" applyFont="1" applyFill="1" applyBorder="1" applyAlignment="1">
      <alignment/>
      <protection/>
    </xf>
    <xf numFmtId="4" fontId="97" fillId="24" borderId="240" xfId="58" applyNumberFormat="1" applyFont="1" applyFill="1" applyBorder="1" applyAlignment="1">
      <alignment/>
      <protection/>
    </xf>
    <xf numFmtId="4" fontId="97" fillId="24" borderId="20" xfId="58" applyNumberFormat="1" applyFont="1" applyFill="1" applyBorder="1" applyAlignment="1">
      <alignment/>
      <protection/>
    </xf>
    <xf numFmtId="4" fontId="97" fillId="24" borderId="253" xfId="58" applyNumberFormat="1" applyFont="1" applyFill="1" applyBorder="1" applyAlignment="1">
      <alignment/>
      <protection/>
    </xf>
    <xf numFmtId="4" fontId="97" fillId="24" borderId="64" xfId="58" applyNumberFormat="1" applyFont="1" applyFill="1" applyBorder="1" applyAlignment="1">
      <alignment/>
      <protection/>
    </xf>
    <xf numFmtId="4" fontId="97" fillId="24" borderId="32" xfId="58" applyNumberFormat="1" applyFont="1" applyFill="1" applyBorder="1" applyAlignment="1">
      <alignment/>
      <protection/>
    </xf>
    <xf numFmtId="4" fontId="89" fillId="24" borderId="0" xfId="58" applyNumberFormat="1" applyFont="1" applyFill="1" applyBorder="1">
      <alignment/>
      <protection/>
    </xf>
    <xf numFmtId="0" fontId="89" fillId="24" borderId="0" xfId="58" applyFont="1" applyFill="1" applyBorder="1">
      <alignment/>
      <protection/>
    </xf>
    <xf numFmtId="0" fontId="89" fillId="24" borderId="0" xfId="58" applyFont="1" applyFill="1">
      <alignment/>
      <protection/>
    </xf>
    <xf numFmtId="4" fontId="98" fillId="24" borderId="254" xfId="58" applyNumberFormat="1" applyFont="1" applyFill="1" applyBorder="1" applyAlignment="1">
      <alignment/>
      <protection/>
    </xf>
    <xf numFmtId="4" fontId="98" fillId="24" borderId="255" xfId="58" applyNumberFormat="1" applyFont="1" applyFill="1" applyBorder="1" applyAlignment="1">
      <alignment wrapText="1"/>
      <protection/>
    </xf>
    <xf numFmtId="4" fontId="98" fillId="24" borderId="256" xfId="58" applyNumberFormat="1" applyFont="1" applyFill="1" applyBorder="1" applyAlignment="1">
      <alignment wrapText="1"/>
      <protection/>
    </xf>
    <xf numFmtId="4" fontId="98" fillId="24" borderId="257" xfId="58" applyNumberFormat="1" applyFont="1" applyFill="1" applyBorder="1" applyAlignment="1">
      <alignment wrapText="1"/>
      <protection/>
    </xf>
    <xf numFmtId="4" fontId="98" fillId="24" borderId="241" xfId="58" applyNumberFormat="1" applyFont="1" applyFill="1" applyBorder="1" applyAlignment="1">
      <alignment/>
      <protection/>
    </xf>
    <xf numFmtId="4" fontId="98" fillId="24" borderId="258" xfId="58" applyNumberFormat="1" applyFont="1" applyFill="1" applyBorder="1" applyAlignment="1">
      <alignment wrapText="1"/>
      <protection/>
    </xf>
    <xf numFmtId="4" fontId="98" fillId="24" borderId="35" xfId="58" applyNumberFormat="1" applyFont="1" applyFill="1" applyBorder="1" applyAlignment="1">
      <alignment wrapText="1"/>
      <protection/>
    </xf>
    <xf numFmtId="4" fontId="98" fillId="24" borderId="259" xfId="58" applyNumberFormat="1" applyFont="1" applyFill="1" applyBorder="1" applyAlignment="1">
      <alignment wrapText="1"/>
      <protection/>
    </xf>
    <xf numFmtId="4" fontId="98" fillId="24" borderId="231" xfId="58" applyNumberFormat="1" applyFont="1" applyFill="1" applyBorder="1" applyAlignment="1">
      <alignment/>
      <protection/>
    </xf>
    <xf numFmtId="4" fontId="98" fillId="24" borderId="260" xfId="58" applyNumberFormat="1" applyFont="1" applyFill="1" applyBorder="1" applyAlignment="1">
      <alignment wrapText="1"/>
      <protection/>
    </xf>
    <xf numFmtId="4" fontId="98" fillId="24" borderId="261" xfId="58" applyNumberFormat="1" applyFont="1" applyFill="1" applyBorder="1" applyAlignment="1">
      <alignment wrapText="1"/>
      <protection/>
    </xf>
    <xf numFmtId="4" fontId="98" fillId="24" borderId="262" xfId="58" applyNumberFormat="1" applyFont="1" applyFill="1" applyBorder="1" applyAlignment="1">
      <alignment wrapText="1"/>
      <protection/>
    </xf>
    <xf numFmtId="4" fontId="98" fillId="24" borderId="263" xfId="58" applyNumberFormat="1" applyFont="1" applyFill="1" applyBorder="1" applyAlignment="1">
      <alignment wrapText="1"/>
      <protection/>
    </xf>
    <xf numFmtId="4" fontId="98" fillId="24" borderId="150" xfId="58" applyNumberFormat="1" applyFont="1" applyFill="1" applyBorder="1" applyAlignment="1">
      <alignment wrapText="1"/>
      <protection/>
    </xf>
    <xf numFmtId="4" fontId="98" fillId="24" borderId="264" xfId="58" applyNumberFormat="1" applyFont="1" applyFill="1" applyBorder="1" applyAlignment="1">
      <alignment wrapText="1"/>
      <protection/>
    </xf>
    <xf numFmtId="4" fontId="97" fillId="24" borderId="232" xfId="58" applyNumberFormat="1" applyFont="1" applyFill="1" applyBorder="1" applyAlignment="1">
      <alignment wrapText="1"/>
      <protection/>
    </xf>
    <xf numFmtId="4" fontId="97" fillId="24" borderId="233" xfId="58" applyNumberFormat="1" applyFont="1" applyFill="1" applyBorder="1" applyAlignment="1">
      <alignment wrapText="1"/>
      <protection/>
    </xf>
    <xf numFmtId="4" fontId="97" fillId="24" borderId="234" xfId="58" applyNumberFormat="1" applyFont="1" applyFill="1" applyBorder="1" applyAlignment="1">
      <alignment wrapText="1"/>
      <protection/>
    </xf>
    <xf numFmtId="4" fontId="97" fillId="24" borderId="253" xfId="58" applyNumberFormat="1" applyFont="1" applyFill="1" applyBorder="1" applyAlignment="1">
      <alignment wrapText="1"/>
      <protection/>
    </xf>
    <xf numFmtId="4" fontId="97" fillId="24" borderId="64" xfId="58" applyNumberFormat="1" applyFont="1" applyFill="1" applyBorder="1" applyAlignment="1">
      <alignment wrapText="1"/>
      <protection/>
    </xf>
    <xf numFmtId="4" fontId="97" fillId="24" borderId="97" xfId="58" applyNumberFormat="1" applyFont="1" applyFill="1" applyBorder="1" applyAlignment="1">
      <alignment wrapText="1"/>
      <protection/>
    </xf>
    <xf numFmtId="4" fontId="97" fillId="24" borderId="32" xfId="58" applyNumberFormat="1" applyFont="1" applyFill="1" applyBorder="1" applyAlignment="1">
      <alignment wrapText="1"/>
      <protection/>
    </xf>
    <xf numFmtId="4" fontId="97" fillId="24" borderId="237" xfId="58" applyNumberFormat="1" applyFont="1" applyFill="1" applyBorder="1" applyAlignment="1">
      <alignment wrapText="1"/>
      <protection/>
    </xf>
    <xf numFmtId="4" fontId="98" fillId="24" borderId="254" xfId="58" applyNumberFormat="1" applyFont="1" applyFill="1" applyBorder="1" applyAlignment="1">
      <alignment wrapText="1"/>
      <protection/>
    </xf>
    <xf numFmtId="4" fontId="98" fillId="24" borderId="22" xfId="58" applyNumberFormat="1" applyFont="1" applyFill="1" applyBorder="1" applyAlignment="1">
      <alignment wrapText="1"/>
      <protection/>
    </xf>
    <xf numFmtId="4" fontId="98" fillId="24" borderId="23" xfId="58" applyNumberFormat="1" applyFont="1" applyFill="1" applyBorder="1" applyAlignment="1">
      <alignment wrapText="1"/>
      <protection/>
    </xf>
    <xf numFmtId="4" fontId="98" fillId="24" borderId="40" xfId="58" applyNumberFormat="1" applyFont="1" applyFill="1" applyBorder="1" applyAlignment="1">
      <alignment wrapText="1"/>
      <protection/>
    </xf>
    <xf numFmtId="4" fontId="98" fillId="24" borderId="245" xfId="58" applyNumberFormat="1" applyFont="1" applyFill="1" applyBorder="1" applyAlignment="1">
      <alignment wrapText="1"/>
      <protection/>
    </xf>
    <xf numFmtId="4" fontId="98" fillId="24" borderId="257" xfId="58" applyNumberFormat="1" applyFont="1" applyFill="1" applyBorder="1" applyAlignment="1">
      <alignment wrapText="1"/>
      <protection/>
    </xf>
    <xf numFmtId="4" fontId="98" fillId="24" borderId="204" xfId="58" applyNumberFormat="1" applyFont="1" applyFill="1" applyBorder="1" applyAlignment="1">
      <alignment wrapText="1"/>
      <protection/>
    </xf>
    <xf numFmtId="4" fontId="98" fillId="24" borderId="255" xfId="58" applyNumberFormat="1" applyFont="1" applyFill="1" applyBorder="1" applyAlignment="1">
      <alignment wrapText="1"/>
      <protection/>
    </xf>
    <xf numFmtId="4" fontId="98" fillId="24" borderId="34" xfId="58" applyNumberFormat="1" applyFont="1" applyFill="1" applyBorder="1" applyAlignment="1">
      <alignment wrapText="1"/>
      <protection/>
    </xf>
    <xf numFmtId="4" fontId="98" fillId="24" borderId="242" xfId="58" applyNumberFormat="1" applyFont="1" applyFill="1" applyBorder="1">
      <alignment/>
      <protection/>
    </xf>
    <xf numFmtId="4" fontId="98" fillId="24" borderId="204" xfId="58" applyNumberFormat="1" applyFont="1" applyFill="1" applyBorder="1">
      <alignment/>
      <protection/>
    </xf>
    <xf numFmtId="4" fontId="98" fillId="24" borderId="255" xfId="58" applyNumberFormat="1" applyFont="1" applyFill="1" applyBorder="1">
      <alignment/>
      <protection/>
    </xf>
    <xf numFmtId="4" fontId="98" fillId="24" borderId="34" xfId="58" applyNumberFormat="1" applyFont="1" applyFill="1" applyBorder="1">
      <alignment/>
      <protection/>
    </xf>
    <xf numFmtId="4" fontId="92" fillId="24" borderId="0" xfId="58" applyNumberFormat="1" applyFont="1" applyFill="1">
      <alignment/>
      <protection/>
    </xf>
    <xf numFmtId="4" fontId="98" fillId="24" borderId="265" xfId="58" applyNumberFormat="1" applyFont="1" applyFill="1" applyBorder="1" applyAlignment="1">
      <alignment wrapText="1"/>
      <protection/>
    </xf>
    <xf numFmtId="4" fontId="98" fillId="24" borderId="25" xfId="58" applyNumberFormat="1" applyFont="1" applyFill="1" applyBorder="1" applyAlignment="1">
      <alignment wrapText="1"/>
      <protection/>
    </xf>
    <xf numFmtId="4" fontId="98" fillId="24" borderId="26" xfId="58" applyNumberFormat="1" applyFont="1" applyFill="1" applyBorder="1" applyAlignment="1">
      <alignment wrapText="1"/>
      <protection/>
    </xf>
    <xf numFmtId="4" fontId="98" fillId="24" borderId="42" xfId="58" applyNumberFormat="1" applyFont="1" applyFill="1" applyBorder="1" applyAlignment="1">
      <alignment wrapText="1"/>
      <protection/>
    </xf>
    <xf numFmtId="4" fontId="98" fillId="24" borderId="247" xfId="58" applyNumberFormat="1" applyFont="1" applyFill="1" applyBorder="1" applyAlignment="1">
      <alignment wrapText="1"/>
      <protection/>
    </xf>
    <xf numFmtId="4" fontId="98" fillId="24" borderId="266" xfId="58" applyNumberFormat="1" applyFont="1" applyFill="1" applyBorder="1" applyAlignment="1">
      <alignment wrapText="1"/>
      <protection/>
    </xf>
    <xf numFmtId="4" fontId="98" fillId="24" borderId="249" xfId="58" applyNumberFormat="1" applyFont="1" applyFill="1" applyBorder="1" applyAlignment="1">
      <alignment wrapText="1"/>
      <protection/>
    </xf>
    <xf numFmtId="4" fontId="98" fillId="24" borderId="267" xfId="58" applyNumberFormat="1" applyFont="1" applyFill="1" applyBorder="1" applyAlignment="1">
      <alignment wrapText="1"/>
      <protection/>
    </xf>
    <xf numFmtId="4" fontId="98" fillId="24" borderId="51" xfId="58" applyNumberFormat="1" applyFont="1" applyFill="1" applyBorder="1" applyAlignment="1">
      <alignment wrapText="1"/>
      <protection/>
    </xf>
    <xf numFmtId="4" fontId="98" fillId="24" borderId="260" xfId="58" applyNumberFormat="1" applyFont="1" applyFill="1" applyBorder="1">
      <alignment/>
      <protection/>
    </xf>
    <xf numFmtId="4" fontId="98" fillId="24" borderId="261" xfId="58" applyNumberFormat="1" applyFont="1" applyFill="1" applyBorder="1">
      <alignment/>
      <protection/>
    </xf>
    <xf numFmtId="4" fontId="98" fillId="24" borderId="262" xfId="58" applyNumberFormat="1" applyFont="1" applyFill="1" applyBorder="1">
      <alignment/>
      <protection/>
    </xf>
    <xf numFmtId="4" fontId="98" fillId="24" borderId="256" xfId="58" applyNumberFormat="1" applyFont="1" applyFill="1" applyBorder="1">
      <alignment/>
      <protection/>
    </xf>
    <xf numFmtId="4" fontId="89" fillId="24" borderId="0" xfId="58" applyNumberFormat="1" applyFont="1" applyFill="1">
      <alignment/>
      <protection/>
    </xf>
    <xf numFmtId="4" fontId="15" fillId="25" borderId="268" xfId="58" applyNumberFormat="1" applyFont="1" applyFill="1" applyBorder="1" applyAlignment="1">
      <alignment wrapText="1"/>
      <protection/>
    </xf>
    <xf numFmtId="4" fontId="15" fillId="25" borderId="239" xfId="58" applyNumberFormat="1" applyFont="1" applyFill="1" applyBorder="1" applyAlignment="1">
      <alignment wrapText="1"/>
      <protection/>
    </xf>
    <xf numFmtId="4" fontId="15" fillId="25" borderId="240" xfId="58" applyNumberFormat="1" applyFont="1" applyFill="1" applyBorder="1" applyAlignment="1">
      <alignment wrapText="1"/>
      <protection/>
    </xf>
    <xf numFmtId="4" fontId="15" fillId="25" borderId="20" xfId="58" applyNumberFormat="1" applyFont="1" applyFill="1" applyBorder="1" applyAlignment="1">
      <alignment wrapText="1"/>
      <protection/>
    </xf>
    <xf numFmtId="4" fontId="15" fillId="25" borderId="237" xfId="58" applyNumberFormat="1" applyFont="1" applyFill="1" applyBorder="1" applyAlignment="1">
      <alignment wrapText="1"/>
      <protection/>
    </xf>
    <xf numFmtId="4" fontId="15" fillId="25" borderId="64" xfId="58" applyNumberFormat="1" applyFont="1" applyFill="1" applyBorder="1" applyAlignment="1">
      <alignment wrapText="1"/>
      <protection/>
    </xf>
    <xf numFmtId="4" fontId="15" fillId="25" borderId="97" xfId="58" applyNumberFormat="1" applyFont="1" applyFill="1" applyBorder="1" applyAlignment="1">
      <alignment wrapText="1"/>
      <protection/>
    </xf>
    <xf numFmtId="4" fontId="15" fillId="25" borderId="32" xfId="58" applyNumberFormat="1" applyFont="1" applyFill="1" applyBorder="1" applyAlignment="1">
      <alignment wrapText="1"/>
      <protection/>
    </xf>
    <xf numFmtId="4" fontId="15" fillId="25" borderId="238" xfId="58" applyNumberFormat="1" applyFont="1" applyFill="1" applyBorder="1" applyAlignment="1">
      <alignment wrapText="1"/>
      <protection/>
    </xf>
    <xf numFmtId="4" fontId="97" fillId="24" borderId="34" xfId="58" applyNumberFormat="1" applyFont="1" applyFill="1" applyBorder="1" applyAlignment="1">
      <alignment wrapText="1"/>
      <protection/>
    </xf>
    <xf numFmtId="4" fontId="54" fillId="24" borderId="257" xfId="58" applyNumberFormat="1" applyFont="1" applyFill="1" applyBorder="1" applyAlignment="1">
      <alignment wrapText="1"/>
      <protection/>
    </xf>
    <xf numFmtId="4" fontId="54" fillId="24" borderId="204" xfId="58" applyNumberFormat="1" applyFont="1" applyFill="1" applyBorder="1" applyAlignment="1">
      <alignment wrapText="1"/>
      <protection/>
    </xf>
    <xf numFmtId="4" fontId="54" fillId="24" borderId="243" xfId="58" applyNumberFormat="1" applyFont="1" applyFill="1" applyBorder="1" applyAlignment="1">
      <alignment wrapText="1"/>
      <protection/>
    </xf>
    <xf numFmtId="4" fontId="54" fillId="24" borderId="247" xfId="58" applyNumberFormat="1" applyFont="1" applyFill="1" applyBorder="1" applyAlignment="1">
      <alignment wrapText="1"/>
      <protection/>
    </xf>
    <xf numFmtId="4" fontId="54" fillId="24" borderId="257" xfId="58" applyNumberFormat="1" applyFont="1" applyFill="1" applyBorder="1">
      <alignment/>
      <protection/>
    </xf>
    <xf numFmtId="4" fontId="54" fillId="24" borderId="244" xfId="58" applyNumberFormat="1" applyFont="1" applyFill="1" applyBorder="1">
      <alignment/>
      <protection/>
    </xf>
    <xf numFmtId="4" fontId="54" fillId="24" borderId="34" xfId="58" applyNumberFormat="1" applyFont="1" applyFill="1" applyBorder="1">
      <alignment/>
      <protection/>
    </xf>
    <xf numFmtId="4" fontId="54" fillId="24" borderId="242" xfId="58" applyNumberFormat="1" applyFont="1" applyFill="1" applyBorder="1">
      <alignment/>
      <protection/>
    </xf>
    <xf numFmtId="4" fontId="54" fillId="24" borderId="204" xfId="58" applyNumberFormat="1" applyFont="1" applyFill="1" applyBorder="1">
      <alignment/>
      <protection/>
    </xf>
    <xf numFmtId="4" fontId="54" fillId="24" borderId="255" xfId="58" applyNumberFormat="1" applyFont="1" applyFill="1" applyBorder="1">
      <alignment/>
      <protection/>
    </xf>
    <xf numFmtId="4" fontId="54" fillId="24" borderId="256" xfId="58" applyNumberFormat="1" applyFont="1" applyFill="1" applyBorder="1">
      <alignment/>
      <protection/>
    </xf>
    <xf numFmtId="4" fontId="29" fillId="24" borderId="0" xfId="58" applyNumberFormat="1" applyFill="1">
      <alignment/>
      <protection/>
    </xf>
    <xf numFmtId="4" fontId="98" fillId="24" borderId="35" xfId="58" applyNumberFormat="1" applyFont="1" applyFill="1" applyBorder="1" applyAlignment="1">
      <alignment wrapText="1"/>
      <protection/>
    </xf>
    <xf numFmtId="4" fontId="98" fillId="24" borderId="259" xfId="58" applyNumberFormat="1" applyFont="1" applyFill="1" applyBorder="1" applyAlignment="1">
      <alignment wrapText="1"/>
      <protection/>
    </xf>
    <xf numFmtId="4" fontId="98" fillId="24" borderId="44" xfId="58" applyNumberFormat="1" applyFont="1" applyFill="1" applyBorder="1" applyAlignment="1">
      <alignment wrapText="1"/>
      <protection/>
    </xf>
    <xf numFmtId="4" fontId="98" fillId="24" borderId="41" xfId="58" applyNumberFormat="1" applyFont="1" applyFill="1" applyBorder="1" applyAlignment="1">
      <alignment wrapText="1"/>
      <protection/>
    </xf>
    <xf numFmtId="4" fontId="98" fillId="24" borderId="258" xfId="58" applyNumberFormat="1" applyFont="1" applyFill="1" applyBorder="1" applyAlignment="1">
      <alignment wrapText="1"/>
      <protection/>
    </xf>
    <xf numFmtId="4" fontId="98" fillId="24" borderId="248" xfId="58" applyNumberFormat="1" applyFont="1" applyFill="1" applyBorder="1">
      <alignment/>
      <protection/>
    </xf>
    <xf numFmtId="4" fontId="98" fillId="24" borderId="249" xfId="58" applyNumberFormat="1" applyFont="1" applyFill="1" applyBorder="1">
      <alignment/>
      <protection/>
    </xf>
    <xf numFmtId="4" fontId="98" fillId="24" borderId="267" xfId="58" applyNumberFormat="1" applyFont="1" applyFill="1" applyBorder="1">
      <alignment/>
      <protection/>
    </xf>
    <xf numFmtId="4" fontId="98" fillId="24" borderId="269" xfId="58" applyNumberFormat="1" applyFont="1" applyFill="1" applyBorder="1">
      <alignment/>
      <protection/>
    </xf>
    <xf numFmtId="4" fontId="98" fillId="24" borderId="269" xfId="58" applyNumberFormat="1" applyFont="1" applyFill="1" applyBorder="1" applyAlignment="1">
      <alignment wrapText="1"/>
      <protection/>
    </xf>
    <xf numFmtId="4" fontId="98" fillId="24" borderId="250" xfId="58" applyNumberFormat="1" applyFont="1" applyFill="1" applyBorder="1" applyAlignment="1">
      <alignment wrapText="1"/>
      <protection/>
    </xf>
    <xf numFmtId="4" fontId="98" fillId="24" borderId="270" xfId="58" applyNumberFormat="1" applyFont="1" applyFill="1" applyBorder="1" applyAlignment="1">
      <alignment wrapText="1"/>
      <protection/>
    </xf>
    <xf numFmtId="4" fontId="98" fillId="24" borderId="51" xfId="58" applyNumberFormat="1" applyFont="1" applyFill="1" applyBorder="1">
      <alignment/>
      <protection/>
    </xf>
    <xf numFmtId="4" fontId="99" fillId="25" borderId="236" xfId="58" applyNumberFormat="1" applyFont="1" applyFill="1" applyBorder="1" applyAlignment="1">
      <alignment wrapText="1"/>
      <protection/>
    </xf>
    <xf numFmtId="4" fontId="15" fillId="25" borderId="64" xfId="58" applyNumberFormat="1" applyFont="1" applyFill="1" applyBorder="1" applyAlignment="1">
      <alignment wrapText="1"/>
      <protection/>
    </xf>
    <xf numFmtId="4" fontId="15" fillId="25" borderId="97" xfId="58" applyNumberFormat="1" applyFont="1" applyFill="1" applyBorder="1" applyAlignment="1">
      <alignment wrapText="1"/>
      <protection/>
    </xf>
    <xf numFmtId="4" fontId="15" fillId="25" borderId="32" xfId="58" applyNumberFormat="1" applyFont="1" applyFill="1" applyBorder="1" applyAlignment="1">
      <alignment wrapText="1"/>
      <protection/>
    </xf>
    <xf numFmtId="4" fontId="15" fillId="25" borderId="237" xfId="58" applyNumberFormat="1" applyFont="1" applyFill="1" applyBorder="1" applyAlignment="1">
      <alignment wrapText="1"/>
      <protection/>
    </xf>
    <xf numFmtId="4" fontId="15" fillId="25" borderId="271" xfId="58" applyNumberFormat="1" applyFont="1" applyFill="1" applyBorder="1" applyAlignment="1">
      <alignment wrapText="1"/>
      <protection/>
    </xf>
    <xf numFmtId="4" fontId="15" fillId="25" borderId="232" xfId="58" applyNumberFormat="1" applyFont="1" applyFill="1" applyBorder="1">
      <alignment/>
      <protection/>
    </xf>
    <xf numFmtId="4" fontId="15" fillId="25" borderId="233" xfId="58" applyNumberFormat="1" applyFont="1" applyFill="1" applyBorder="1">
      <alignment/>
      <protection/>
    </xf>
    <xf numFmtId="4" fontId="15" fillId="25" borderId="234" xfId="58" applyNumberFormat="1" applyFont="1" applyFill="1" applyBorder="1">
      <alignment/>
      <protection/>
    </xf>
    <xf numFmtId="4" fontId="15" fillId="25" borderId="238" xfId="58" applyNumberFormat="1" applyFont="1" applyFill="1" applyBorder="1">
      <alignment/>
      <protection/>
    </xf>
    <xf numFmtId="4" fontId="15" fillId="24" borderId="254" xfId="58" applyNumberFormat="1" applyFont="1" applyFill="1" applyBorder="1" applyAlignment="1">
      <alignment wrapText="1"/>
      <protection/>
    </xf>
    <xf numFmtId="4" fontId="54" fillId="24" borderId="242" xfId="58" applyNumberFormat="1" applyFont="1" applyFill="1" applyBorder="1" applyAlignment="1">
      <alignment wrapText="1"/>
      <protection/>
    </xf>
    <xf numFmtId="4" fontId="54" fillId="24" borderId="244" xfId="58" applyNumberFormat="1" applyFont="1" applyFill="1" applyBorder="1" applyAlignment="1">
      <alignment wrapText="1"/>
      <protection/>
    </xf>
    <xf numFmtId="4" fontId="54" fillId="24" borderId="272" xfId="58" applyNumberFormat="1" applyFont="1" applyFill="1" applyBorder="1">
      <alignment/>
      <protection/>
    </xf>
    <xf numFmtId="4" fontId="54" fillId="24" borderId="22" xfId="58" applyNumberFormat="1" applyFont="1" applyFill="1" applyBorder="1">
      <alignment/>
      <protection/>
    </xf>
    <xf numFmtId="4" fontId="54" fillId="24" borderId="23" xfId="58" applyNumberFormat="1" applyFont="1" applyFill="1" applyBorder="1">
      <alignment/>
      <protection/>
    </xf>
    <xf numFmtId="4" fontId="54" fillId="24" borderId="40" xfId="58" applyNumberFormat="1" applyFont="1" applyFill="1" applyBorder="1">
      <alignment/>
      <protection/>
    </xf>
    <xf numFmtId="4" fontId="54" fillId="24" borderId="245" xfId="58" applyNumberFormat="1" applyFont="1" applyFill="1" applyBorder="1">
      <alignment/>
      <protection/>
    </xf>
    <xf numFmtId="4" fontId="15" fillId="24" borderId="241" xfId="58" applyNumberFormat="1" applyFont="1" applyFill="1" applyBorder="1" applyAlignment="1">
      <alignment wrapText="1"/>
      <protection/>
    </xf>
    <xf numFmtId="4" fontId="54" fillId="24" borderId="43" xfId="58" applyNumberFormat="1" applyFont="1" applyFill="1" applyBorder="1" applyAlignment="1">
      <alignment wrapText="1"/>
      <protection/>
    </xf>
    <xf numFmtId="4" fontId="54" fillId="24" borderId="44" xfId="58" applyNumberFormat="1" applyFont="1" applyFill="1" applyBorder="1" applyAlignment="1">
      <alignment wrapText="1"/>
      <protection/>
    </xf>
    <xf numFmtId="4" fontId="54" fillId="24" borderId="41" xfId="58" applyNumberFormat="1" applyFont="1" applyFill="1" applyBorder="1" applyAlignment="1">
      <alignment wrapText="1"/>
      <protection/>
    </xf>
    <xf numFmtId="4" fontId="54" fillId="24" borderId="246" xfId="58" applyNumberFormat="1" applyFont="1" applyFill="1" applyBorder="1" applyAlignment="1">
      <alignment wrapText="1"/>
      <protection/>
    </xf>
    <xf numFmtId="4" fontId="54" fillId="24" borderId="43" xfId="58" applyNumberFormat="1" applyFont="1" applyFill="1" applyBorder="1">
      <alignment/>
      <protection/>
    </xf>
    <xf numFmtId="4" fontId="54" fillId="24" borderId="44" xfId="58" applyNumberFormat="1" applyFont="1" applyFill="1" applyBorder="1">
      <alignment/>
      <protection/>
    </xf>
    <xf numFmtId="4" fontId="54" fillId="24" borderId="258" xfId="58" applyNumberFormat="1" applyFont="1" applyFill="1" applyBorder="1">
      <alignment/>
      <protection/>
    </xf>
    <xf numFmtId="4" fontId="54" fillId="24" borderId="241" xfId="58" applyNumberFormat="1" applyFont="1" applyFill="1" applyBorder="1">
      <alignment/>
      <protection/>
    </xf>
    <xf numFmtId="4" fontId="54" fillId="24" borderId="41" xfId="58" applyNumberFormat="1" applyFont="1" applyFill="1" applyBorder="1">
      <alignment/>
      <protection/>
    </xf>
    <xf numFmtId="2" fontId="29" fillId="24" borderId="0" xfId="58" applyNumberFormat="1" applyFill="1">
      <alignment/>
      <protection/>
    </xf>
    <xf numFmtId="4" fontId="98" fillId="24" borderId="43" xfId="58" applyNumberFormat="1" applyFont="1" applyFill="1" applyBorder="1" applyAlignment="1">
      <alignment wrapText="1"/>
      <protection/>
    </xf>
    <xf numFmtId="4" fontId="98" fillId="24" borderId="246" xfId="58" applyNumberFormat="1" applyFont="1" applyFill="1" applyBorder="1" applyAlignment="1">
      <alignment wrapText="1"/>
      <protection/>
    </xf>
    <xf numFmtId="4" fontId="98" fillId="24" borderId="258" xfId="58" applyNumberFormat="1" applyFont="1" applyFill="1" applyBorder="1">
      <alignment/>
      <protection/>
    </xf>
    <xf numFmtId="4" fontId="98" fillId="24" borderId="43" xfId="58" applyNumberFormat="1" applyFont="1" applyFill="1" applyBorder="1">
      <alignment/>
      <protection/>
    </xf>
    <xf numFmtId="4" fontId="98" fillId="24" borderId="44" xfId="58" applyNumberFormat="1" applyFont="1" applyFill="1" applyBorder="1">
      <alignment/>
      <protection/>
    </xf>
    <xf numFmtId="4" fontId="98" fillId="24" borderId="41" xfId="58" applyNumberFormat="1" applyFont="1" applyFill="1" applyBorder="1">
      <alignment/>
      <protection/>
    </xf>
    <xf numFmtId="4" fontId="98" fillId="24" borderId="273" xfId="58" applyNumberFormat="1" applyFont="1" applyFill="1" applyBorder="1">
      <alignment/>
      <protection/>
    </xf>
    <xf numFmtId="4" fontId="98" fillId="24" borderId="248" xfId="58" applyNumberFormat="1" applyFont="1" applyFill="1" applyBorder="1" applyAlignment="1">
      <alignment wrapText="1"/>
      <protection/>
    </xf>
    <xf numFmtId="4" fontId="98" fillId="24" borderId="25" xfId="58" applyNumberFormat="1" applyFont="1" applyFill="1" applyBorder="1">
      <alignment/>
      <protection/>
    </xf>
    <xf numFmtId="4" fontId="98" fillId="24" borderId="26" xfId="58" applyNumberFormat="1" applyFont="1" applyFill="1" applyBorder="1">
      <alignment/>
      <protection/>
    </xf>
    <xf numFmtId="4" fontId="98" fillId="24" borderId="42" xfId="58" applyNumberFormat="1" applyFont="1" applyFill="1" applyBorder="1">
      <alignment/>
      <protection/>
    </xf>
    <xf numFmtId="4" fontId="98" fillId="24" borderId="270" xfId="58" applyNumberFormat="1" applyFont="1" applyFill="1" applyBorder="1">
      <alignment/>
      <protection/>
    </xf>
    <xf numFmtId="4" fontId="15" fillId="24" borderId="268" xfId="58" applyNumberFormat="1" applyFont="1" applyFill="1" applyBorder="1" applyAlignment="1">
      <alignment wrapText="1"/>
      <protection/>
    </xf>
    <xf numFmtId="4" fontId="54" fillId="24" borderId="64" xfId="58" applyNumberFormat="1" applyFont="1" applyFill="1" applyBorder="1">
      <alignment/>
      <protection/>
    </xf>
    <xf numFmtId="4" fontId="54" fillId="24" borderId="97" xfId="58" applyNumberFormat="1" applyFont="1" applyFill="1" applyBorder="1">
      <alignment/>
      <protection/>
    </xf>
    <xf numFmtId="4" fontId="54" fillId="24" borderId="32" xfId="58" applyNumberFormat="1" applyFont="1" applyFill="1" applyBorder="1">
      <alignment/>
      <protection/>
    </xf>
    <xf numFmtId="4" fontId="54" fillId="24" borderId="271" xfId="58" applyNumberFormat="1" applyFont="1" applyFill="1" applyBorder="1">
      <alignment/>
      <protection/>
    </xf>
    <xf numFmtId="4" fontId="54" fillId="24" borderId="0" xfId="58" applyNumberFormat="1" applyFont="1" applyFill="1" applyBorder="1">
      <alignment/>
      <protection/>
    </xf>
    <xf numFmtId="4" fontId="54" fillId="24" borderId="260" xfId="58" applyNumberFormat="1" applyFont="1" applyFill="1" applyBorder="1">
      <alignment/>
      <protection/>
    </xf>
    <xf numFmtId="4" fontId="54" fillId="24" borderId="261" xfId="58" applyNumberFormat="1" applyFont="1" applyFill="1" applyBorder="1">
      <alignment/>
      <protection/>
    </xf>
    <xf numFmtId="4" fontId="54" fillId="24" borderId="264" xfId="58" applyNumberFormat="1" applyFont="1" applyFill="1" applyBorder="1">
      <alignment/>
      <protection/>
    </xf>
    <xf numFmtId="4" fontId="54" fillId="24" borderId="274" xfId="58" applyNumberFormat="1" applyFont="1" applyFill="1" applyBorder="1">
      <alignment/>
      <protection/>
    </xf>
    <xf numFmtId="4" fontId="98" fillId="24" borderId="272" xfId="58" applyNumberFormat="1" applyFont="1" applyFill="1" applyBorder="1" applyAlignment="1">
      <alignment wrapText="1"/>
      <protection/>
    </xf>
    <xf numFmtId="4" fontId="98" fillId="24" borderId="242" xfId="58" applyNumberFormat="1" applyFont="1" applyFill="1" applyBorder="1" applyAlignment="1">
      <alignment wrapText="1"/>
      <protection/>
    </xf>
    <xf numFmtId="4" fontId="54" fillId="24" borderId="22" xfId="58" applyNumberFormat="1" applyFont="1" applyFill="1" applyBorder="1">
      <alignment/>
      <protection/>
    </xf>
    <xf numFmtId="4" fontId="54" fillId="24" borderId="23" xfId="58" applyNumberFormat="1" applyFont="1" applyFill="1" applyBorder="1">
      <alignment/>
      <protection/>
    </xf>
    <xf numFmtId="4" fontId="54" fillId="24" borderId="40" xfId="58" applyNumberFormat="1" applyFont="1" applyFill="1" applyBorder="1">
      <alignment/>
      <protection/>
    </xf>
    <xf numFmtId="4" fontId="98" fillId="24" borderId="109" xfId="58" applyNumberFormat="1" applyFont="1" applyFill="1" applyBorder="1">
      <alignment/>
      <protection/>
    </xf>
    <xf numFmtId="4" fontId="15" fillId="24" borderId="241" xfId="58" applyNumberFormat="1" applyFont="1" applyFill="1" applyBorder="1" applyAlignment="1">
      <alignment wrapText="1"/>
      <protection/>
    </xf>
    <xf numFmtId="4" fontId="54" fillId="24" borderId="35" xfId="58" applyNumberFormat="1" applyFont="1" applyFill="1" applyBorder="1">
      <alignment/>
      <protection/>
    </xf>
    <xf numFmtId="4" fontId="54" fillId="24" borderId="259" xfId="58" applyNumberFormat="1" applyFont="1" applyFill="1" applyBorder="1">
      <alignment/>
      <protection/>
    </xf>
    <xf numFmtId="4" fontId="54" fillId="24" borderId="247" xfId="58" applyNumberFormat="1" applyFont="1" applyFill="1" applyBorder="1">
      <alignment/>
      <protection/>
    </xf>
    <xf numFmtId="4" fontId="99" fillId="8" borderId="231" xfId="58" applyNumberFormat="1" applyFont="1" applyFill="1" applyBorder="1" applyAlignment="1">
      <alignment wrapText="1"/>
      <protection/>
    </xf>
    <xf numFmtId="4" fontId="54" fillId="8" borderId="239" xfId="58" applyNumberFormat="1" applyFont="1" applyFill="1" applyBorder="1">
      <alignment/>
      <protection/>
    </xf>
    <xf numFmtId="4" fontId="54" fillId="8" borderId="240" xfId="58" applyNumberFormat="1" applyFont="1" applyFill="1" applyBorder="1">
      <alignment/>
      <protection/>
    </xf>
    <xf numFmtId="4" fontId="54" fillId="8" borderId="275" xfId="58" applyNumberFormat="1" applyFont="1" applyFill="1" applyBorder="1">
      <alignment/>
      <protection/>
    </xf>
    <xf numFmtId="4" fontId="54" fillId="8" borderId="263" xfId="58" applyNumberFormat="1" applyFont="1" applyFill="1" applyBorder="1">
      <alignment/>
      <protection/>
    </xf>
    <xf numFmtId="4" fontId="54" fillId="8" borderId="11" xfId="58" applyNumberFormat="1" applyFont="1" applyFill="1" applyBorder="1">
      <alignment/>
      <protection/>
    </xf>
    <xf numFmtId="4" fontId="54" fillId="8" borderId="253" xfId="58" applyNumberFormat="1" applyFont="1" applyFill="1" applyBorder="1">
      <alignment/>
      <protection/>
    </xf>
    <xf numFmtId="4" fontId="54" fillId="8" borderId="64" xfId="58" applyNumberFormat="1" applyFont="1" applyFill="1" applyBorder="1">
      <alignment/>
      <protection/>
    </xf>
    <xf numFmtId="4" fontId="54" fillId="8" borderId="31" xfId="58" applyNumberFormat="1" applyFont="1" applyFill="1" applyBorder="1">
      <alignment/>
      <protection/>
    </xf>
    <xf numFmtId="4" fontId="54" fillId="8" borderId="238" xfId="58" applyNumberFormat="1" applyFont="1" applyFill="1" applyBorder="1">
      <alignment/>
      <protection/>
    </xf>
    <xf numFmtId="4" fontId="97" fillId="24" borderId="33" xfId="58" applyNumberFormat="1" applyFont="1" applyFill="1" applyBorder="1" applyAlignment="1">
      <alignment wrapText="1"/>
      <protection/>
    </xf>
    <xf numFmtId="4" fontId="97" fillId="24" borderId="276" xfId="58" applyNumberFormat="1" applyFont="1" applyFill="1" applyBorder="1" applyAlignment="1">
      <alignment wrapText="1"/>
      <protection/>
    </xf>
    <xf numFmtId="4" fontId="31" fillId="24" borderId="0" xfId="58" applyNumberFormat="1" applyFont="1" applyFill="1" applyBorder="1">
      <alignment/>
      <protection/>
    </xf>
    <xf numFmtId="0" fontId="31" fillId="24" borderId="0" xfId="58" applyFont="1" applyFill="1" applyBorder="1">
      <alignment/>
      <protection/>
    </xf>
    <xf numFmtId="0" fontId="31" fillId="24" borderId="0" xfId="58" applyFont="1" applyFill="1">
      <alignment/>
      <protection/>
    </xf>
    <xf numFmtId="4" fontId="13" fillId="23" borderId="231" xfId="58" applyNumberFormat="1" applyFont="1" applyFill="1" applyBorder="1" applyAlignment="1">
      <alignment wrapText="1"/>
      <protection/>
    </xf>
    <xf numFmtId="4" fontId="13" fillId="23" borderId="239" xfId="58" applyNumberFormat="1" applyFont="1" applyFill="1" applyBorder="1" applyAlignment="1">
      <alignment wrapText="1"/>
      <protection/>
    </xf>
    <xf numFmtId="4" fontId="13" fillId="23" borderId="240" xfId="58" applyNumberFormat="1" applyFont="1" applyFill="1" applyBorder="1" applyAlignment="1">
      <alignment wrapText="1"/>
      <protection/>
    </xf>
    <xf numFmtId="4" fontId="13" fillId="23" borderId="20" xfId="58" applyNumberFormat="1" applyFont="1" applyFill="1" applyBorder="1" applyAlignment="1">
      <alignment wrapText="1"/>
      <protection/>
    </xf>
    <xf numFmtId="4" fontId="13" fillId="23" borderId="273" xfId="58" applyNumberFormat="1" applyFont="1" applyFill="1" applyBorder="1" applyAlignment="1">
      <alignment wrapText="1"/>
      <protection/>
    </xf>
    <xf numFmtId="4" fontId="13" fillId="23" borderId="150" xfId="58" applyNumberFormat="1" applyFont="1" applyFill="1" applyBorder="1" applyAlignment="1">
      <alignment wrapText="1"/>
      <protection/>
    </xf>
    <xf numFmtId="4" fontId="13" fillId="23" borderId="0" xfId="58" applyNumberFormat="1" applyFont="1" applyFill="1" applyBorder="1" applyAlignment="1">
      <alignment wrapText="1"/>
      <protection/>
    </xf>
    <xf numFmtId="4" fontId="13" fillId="23" borderId="236" xfId="58" applyNumberFormat="1" applyFont="1" applyFill="1" applyBorder="1" applyAlignment="1">
      <alignment wrapText="1"/>
      <protection/>
    </xf>
    <xf numFmtId="4" fontId="13" fillId="23" borderId="64" xfId="58" applyNumberFormat="1" applyFont="1" applyFill="1" applyBorder="1" applyAlignment="1">
      <alignment wrapText="1"/>
      <protection/>
    </xf>
    <xf numFmtId="4" fontId="13" fillId="23" borderId="97" xfId="58" applyNumberFormat="1" applyFont="1" applyFill="1" applyBorder="1" applyAlignment="1">
      <alignment wrapText="1"/>
      <protection/>
    </xf>
    <xf numFmtId="4" fontId="13" fillId="23" borderId="32" xfId="58" applyNumberFormat="1" applyFont="1" applyFill="1" applyBorder="1" applyAlignment="1">
      <alignment wrapText="1"/>
      <protection/>
    </xf>
    <xf numFmtId="4" fontId="13" fillId="23" borderId="238" xfId="58" applyNumberFormat="1" applyFont="1" applyFill="1" applyBorder="1" applyAlignment="1">
      <alignment wrapText="1"/>
      <protection/>
    </xf>
    <xf numFmtId="4" fontId="100" fillId="24" borderId="0" xfId="58" applyNumberFormat="1" applyFont="1" applyFill="1">
      <alignment/>
      <protection/>
    </xf>
    <xf numFmtId="4" fontId="101" fillId="24" borderId="0" xfId="58" applyNumberFormat="1" applyFont="1" applyFill="1">
      <alignment/>
      <protection/>
    </xf>
    <xf numFmtId="0" fontId="101" fillId="24" borderId="0" xfId="58" applyFont="1" applyFill="1">
      <alignment/>
      <protection/>
    </xf>
    <xf numFmtId="4" fontId="97" fillId="24" borderId="272" xfId="58" applyNumberFormat="1" applyFont="1" applyFill="1" applyBorder="1" applyAlignment="1">
      <alignment wrapText="1"/>
      <protection/>
    </xf>
    <xf numFmtId="4" fontId="54" fillId="24" borderId="243" xfId="58" applyNumberFormat="1" applyFont="1" applyFill="1" applyBorder="1">
      <alignment/>
      <protection/>
    </xf>
    <xf numFmtId="4" fontId="54" fillId="24" borderId="277" xfId="58" applyNumberFormat="1" applyFont="1" applyFill="1" applyBorder="1">
      <alignment/>
      <protection/>
    </xf>
    <xf numFmtId="4" fontId="97" fillId="24" borderId="22" xfId="58" applyNumberFormat="1" applyFont="1" applyFill="1" applyBorder="1" applyAlignment="1">
      <alignment wrapText="1"/>
      <protection/>
    </xf>
    <xf numFmtId="4" fontId="97" fillId="24" borderId="23" xfId="58" applyNumberFormat="1" applyFont="1" applyFill="1" applyBorder="1" applyAlignment="1">
      <alignment wrapText="1"/>
      <protection/>
    </xf>
    <xf numFmtId="4" fontId="97" fillId="24" borderId="40" xfId="58" applyNumberFormat="1" applyFont="1" applyFill="1" applyBorder="1" applyAlignment="1">
      <alignment wrapText="1"/>
      <protection/>
    </xf>
    <xf numFmtId="4" fontId="97" fillId="24" borderId="109" xfId="58" applyNumberFormat="1" applyFont="1" applyFill="1" applyBorder="1" applyAlignment="1">
      <alignment wrapText="1"/>
      <protection/>
    </xf>
    <xf numFmtId="4" fontId="16" fillId="24" borderId="0" xfId="58" applyNumberFormat="1" applyFont="1" applyFill="1">
      <alignment/>
      <protection/>
    </xf>
    <xf numFmtId="0" fontId="16" fillId="24" borderId="0" xfId="58" applyFont="1" applyFill="1">
      <alignment/>
      <protection/>
    </xf>
    <xf numFmtId="4" fontId="97" fillId="24" borderId="241" xfId="58" applyNumberFormat="1" applyFont="1" applyFill="1" applyBorder="1" applyAlignment="1">
      <alignment vertical="center" wrapText="1"/>
      <protection/>
    </xf>
    <xf numFmtId="4" fontId="54" fillId="24" borderId="246" xfId="58" applyNumberFormat="1" applyFont="1" applyFill="1" applyBorder="1">
      <alignment/>
      <protection/>
    </xf>
    <xf numFmtId="4" fontId="97" fillId="24" borderId="43" xfId="58" applyNumberFormat="1" applyFont="1" applyFill="1" applyBorder="1" applyAlignment="1">
      <alignment vertical="center" wrapText="1"/>
      <protection/>
    </xf>
    <xf numFmtId="4" fontId="97" fillId="24" borderId="44" xfId="58" applyNumberFormat="1" applyFont="1" applyFill="1" applyBorder="1" applyAlignment="1">
      <alignment vertical="center" wrapText="1"/>
      <protection/>
    </xf>
    <xf numFmtId="4" fontId="97" fillId="24" borderId="41" xfId="58" applyNumberFormat="1" applyFont="1" applyFill="1" applyBorder="1" applyAlignment="1">
      <alignment vertical="center" wrapText="1"/>
      <protection/>
    </xf>
    <xf numFmtId="4" fontId="97" fillId="24" borderId="278" xfId="58" applyNumberFormat="1" applyFont="1" applyFill="1" applyBorder="1" applyAlignment="1">
      <alignment horizontal="left" vertical="center" wrapText="1"/>
      <protection/>
    </xf>
    <xf numFmtId="4" fontId="54" fillId="24" borderId="248" xfId="58" applyNumberFormat="1" applyFont="1" applyFill="1" applyBorder="1">
      <alignment/>
      <protection/>
    </xf>
    <xf numFmtId="4" fontId="54" fillId="24" borderId="249" xfId="58" applyNumberFormat="1" applyFont="1" applyFill="1" applyBorder="1">
      <alignment/>
      <protection/>
    </xf>
    <xf numFmtId="4" fontId="54" fillId="24" borderId="250" xfId="58" applyNumberFormat="1" applyFont="1" applyFill="1" applyBorder="1">
      <alignment/>
      <protection/>
    </xf>
    <xf numFmtId="4" fontId="54" fillId="24" borderId="279" xfId="58" applyNumberFormat="1" applyFont="1" applyFill="1" applyBorder="1">
      <alignment/>
      <protection/>
    </xf>
    <xf numFmtId="4" fontId="97" fillId="24" borderId="248" xfId="58" applyNumberFormat="1" applyFont="1" applyFill="1" applyBorder="1" applyAlignment="1">
      <alignment vertical="center" wrapText="1"/>
      <protection/>
    </xf>
    <xf numFmtId="4" fontId="97" fillId="24" borderId="249" xfId="58" applyNumberFormat="1" applyFont="1" applyFill="1" applyBorder="1" applyAlignment="1">
      <alignment vertical="center" wrapText="1"/>
      <protection/>
    </xf>
    <xf numFmtId="4" fontId="97" fillId="24" borderId="250" xfId="58" applyNumberFormat="1" applyFont="1" applyFill="1" applyBorder="1" applyAlignment="1">
      <alignment vertical="center" wrapText="1"/>
      <protection/>
    </xf>
    <xf numFmtId="4" fontId="54" fillId="24" borderId="270" xfId="58" applyNumberFormat="1" applyFont="1" applyFill="1" applyBorder="1">
      <alignment/>
      <protection/>
    </xf>
    <xf numFmtId="4" fontId="97" fillId="24" borderId="265" xfId="58" applyNumberFormat="1" applyFont="1" applyFill="1" applyBorder="1" applyAlignment="1">
      <alignment horizontal="right" vertical="center" wrapText="1"/>
      <protection/>
    </xf>
    <xf numFmtId="4" fontId="54" fillId="24" borderId="25" xfId="58" applyNumberFormat="1" applyFont="1" applyFill="1" applyBorder="1">
      <alignment/>
      <protection/>
    </xf>
    <xf numFmtId="4" fontId="54" fillId="24" borderId="26" xfId="58" applyNumberFormat="1" applyFont="1" applyFill="1" applyBorder="1">
      <alignment/>
      <protection/>
    </xf>
    <xf numFmtId="4" fontId="54" fillId="24" borderId="42" xfId="58" applyNumberFormat="1" applyFont="1" applyFill="1" applyBorder="1">
      <alignment/>
      <protection/>
    </xf>
    <xf numFmtId="4" fontId="54" fillId="24" borderId="251" xfId="58" applyNumberFormat="1" applyFont="1" applyFill="1" applyBorder="1">
      <alignment/>
      <protection/>
    </xf>
    <xf numFmtId="4" fontId="97" fillId="24" borderId="25" xfId="58" applyNumberFormat="1" applyFont="1" applyFill="1" applyBorder="1" applyAlignment="1">
      <alignment vertical="center" wrapText="1"/>
      <protection/>
    </xf>
    <xf numFmtId="4" fontId="97" fillId="24" borderId="26" xfId="58" applyNumberFormat="1" applyFont="1" applyFill="1" applyBorder="1" applyAlignment="1">
      <alignment vertical="center" wrapText="1"/>
      <protection/>
    </xf>
    <xf numFmtId="4" fontId="97" fillId="24" borderId="42" xfId="58" applyNumberFormat="1" applyFont="1" applyFill="1" applyBorder="1">
      <alignment/>
      <protection/>
    </xf>
    <xf numFmtId="4" fontId="54" fillId="24" borderId="103" xfId="58" applyNumberFormat="1" applyFont="1" applyFill="1" applyBorder="1">
      <alignment/>
      <protection/>
    </xf>
    <xf numFmtId="4" fontId="102" fillId="24" borderId="0" xfId="58" applyNumberFormat="1" applyFont="1" applyFill="1" applyBorder="1" applyAlignment="1">
      <alignment vertical="center" wrapText="1"/>
      <protection/>
    </xf>
    <xf numFmtId="4" fontId="103" fillId="24" borderId="0" xfId="58" applyNumberFormat="1" applyFont="1" applyFill="1" applyBorder="1">
      <alignment/>
      <protection/>
    </xf>
    <xf numFmtId="4" fontId="104" fillId="24" borderId="0" xfId="58" applyNumberFormat="1" applyFont="1" applyFill="1" applyBorder="1">
      <alignment/>
      <protection/>
    </xf>
    <xf numFmtId="0" fontId="105" fillId="24" borderId="0" xfId="58" applyFont="1" applyFill="1" applyBorder="1" applyAlignment="1">
      <alignment wrapText="1"/>
      <protection/>
    </xf>
    <xf numFmtId="4" fontId="54" fillId="24" borderId="0" xfId="58" applyNumberFormat="1" applyFont="1" applyFill="1">
      <alignment/>
      <protection/>
    </xf>
    <xf numFmtId="0" fontId="50" fillId="24" borderId="0" xfId="58" applyFont="1" applyFill="1">
      <alignment/>
      <protection/>
    </xf>
    <xf numFmtId="14" fontId="54" fillId="24" borderId="0" xfId="58" applyNumberFormat="1" applyFont="1" applyFill="1" applyAlignment="1">
      <alignment horizontal="left"/>
      <protection/>
    </xf>
    <xf numFmtId="0" fontId="54" fillId="24" borderId="0" xfId="58" applyNumberFormat="1" applyFont="1" applyFill="1" applyAlignment="1">
      <alignment horizontal="left"/>
      <protection/>
    </xf>
    <xf numFmtId="4" fontId="4" fillId="24" borderId="0" xfId="58" applyNumberFormat="1" applyFont="1" applyFill="1" applyBorder="1">
      <alignment/>
      <protection/>
    </xf>
    <xf numFmtId="4" fontId="99" fillId="24" borderId="0" xfId="58" applyNumberFormat="1" applyFont="1" applyFill="1" applyBorder="1" applyAlignment="1">
      <alignment wrapText="1"/>
      <protection/>
    </xf>
    <xf numFmtId="4" fontId="54" fillId="24" borderId="0" xfId="58" applyNumberFormat="1" applyFont="1" applyFill="1" applyBorder="1" applyAlignment="1">
      <alignment wrapText="1"/>
      <protection/>
    </xf>
    <xf numFmtId="4" fontId="97" fillId="24" borderId="0" xfId="58" applyNumberFormat="1" applyFont="1" applyFill="1" applyBorder="1" applyAlignment="1">
      <alignment wrapText="1"/>
      <protection/>
    </xf>
    <xf numFmtId="0" fontId="87" fillId="24" borderId="0" xfId="58" applyFont="1" applyFill="1" applyAlignment="1">
      <alignment wrapText="1"/>
      <protection/>
    </xf>
    <xf numFmtId="4" fontId="106" fillId="24" borderId="0" xfId="58" applyNumberFormat="1" applyFont="1" applyFill="1" applyBorder="1">
      <alignment/>
      <protection/>
    </xf>
    <xf numFmtId="0" fontId="4" fillId="24" borderId="0" xfId="58" applyFont="1" applyFill="1" applyBorder="1">
      <alignment/>
      <protection/>
    </xf>
    <xf numFmtId="0" fontId="4" fillId="24" borderId="0" xfId="58" applyFont="1" applyFill="1">
      <alignment/>
      <protection/>
    </xf>
    <xf numFmtId="4" fontId="4" fillId="24" borderId="0" xfId="58" applyNumberFormat="1" applyFont="1" applyFill="1">
      <alignment/>
      <protection/>
    </xf>
    <xf numFmtId="0" fontId="60" fillId="0" borderId="109" xfId="54" applyFont="1" applyBorder="1" applyAlignment="1">
      <alignment horizontal="center"/>
      <protection/>
    </xf>
    <xf numFmtId="0" fontId="0" fillId="0" borderId="0" xfId="0" applyAlignment="1">
      <alignment wrapText="1"/>
    </xf>
    <xf numFmtId="0" fontId="60" fillId="0" borderId="47" xfId="54" applyFont="1" applyBorder="1" applyAlignment="1">
      <alignment horizontal="center"/>
      <protection/>
    </xf>
    <xf numFmtId="0" fontId="88" fillId="0" borderId="0" xfId="62" applyFont="1" applyFill="1">
      <alignment/>
      <protection/>
    </xf>
    <xf numFmtId="0" fontId="13" fillId="0" borderId="0" xfId="62" applyFont="1" applyFill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15" fillId="0" borderId="46" xfId="54" applyFont="1" applyBorder="1" applyAlignment="1">
      <alignment horizontal="center" wrapText="1"/>
      <protection/>
    </xf>
    <xf numFmtId="0" fontId="15" fillId="0" borderId="53" xfId="54" applyFont="1" applyBorder="1" applyAlignment="1">
      <alignment wrapText="1"/>
      <protection/>
    </xf>
    <xf numFmtId="0" fontId="15" fillId="0" borderId="16" xfId="54" applyFont="1" applyBorder="1" applyAlignment="1">
      <alignment wrapText="1"/>
      <protection/>
    </xf>
    <xf numFmtId="0" fontId="15" fillId="0" borderId="55" xfId="54" applyFont="1" applyBorder="1" applyAlignment="1">
      <alignment wrapText="1"/>
      <protection/>
    </xf>
    <xf numFmtId="0" fontId="7" fillId="0" borderId="0" xfId="54" applyFont="1" applyBorder="1" applyAlignment="1">
      <alignment wrapText="1"/>
      <protection/>
    </xf>
    <xf numFmtId="0" fontId="54" fillId="0" borderId="0" xfId="62" applyFont="1" applyFill="1">
      <alignment/>
      <protection/>
    </xf>
    <xf numFmtId="0" fontId="16" fillId="0" borderId="0" xfId="62" applyFill="1">
      <alignment/>
      <protection/>
    </xf>
    <xf numFmtId="0" fontId="13" fillId="0" borderId="56" xfId="62" applyFont="1" applyFill="1" applyBorder="1" applyAlignment="1">
      <alignment horizontal="center" vertical="center"/>
      <protection/>
    </xf>
    <xf numFmtId="0" fontId="15" fillId="25" borderId="97" xfId="62" applyFont="1" applyFill="1" applyBorder="1" applyAlignment="1">
      <alignment horizontal="center" vertical="center" wrapText="1"/>
      <protection/>
    </xf>
    <xf numFmtId="0" fontId="15" fillId="25" borderId="99" xfId="62" applyFont="1" applyFill="1" applyBorder="1" applyAlignment="1">
      <alignment horizontal="center" vertical="center" wrapText="1"/>
      <protection/>
    </xf>
    <xf numFmtId="0" fontId="15" fillId="0" borderId="32" xfId="62" applyFont="1" applyFill="1" applyBorder="1" applyAlignment="1">
      <alignment horizontal="center" vertical="center" wrapText="1"/>
      <protection/>
    </xf>
    <xf numFmtId="0" fontId="50" fillId="0" borderId="15" xfId="62" applyFont="1" applyFill="1" applyBorder="1" applyAlignment="1">
      <alignment horizontal="center" wrapText="1"/>
      <protection/>
    </xf>
    <xf numFmtId="0" fontId="16" fillId="0" borderId="0" xfId="62" applyFill="1" applyAlignment="1">
      <alignment wrapText="1"/>
      <protection/>
    </xf>
    <xf numFmtId="0" fontId="16" fillId="0" borderId="280" xfId="62" applyFont="1" applyFill="1" applyBorder="1">
      <alignment/>
      <protection/>
    </xf>
    <xf numFmtId="0" fontId="16" fillId="0" borderId="281" xfId="62" applyFont="1" applyFill="1" applyBorder="1">
      <alignment/>
      <protection/>
    </xf>
    <xf numFmtId="0" fontId="16" fillId="0" borderId="282" xfId="62" applyFont="1" applyFill="1" applyBorder="1">
      <alignment/>
      <protection/>
    </xf>
    <xf numFmtId="3" fontId="16" fillId="0" borderId="283" xfId="62" applyNumberFormat="1" applyFont="1" applyFill="1" applyBorder="1">
      <alignment/>
      <protection/>
    </xf>
    <xf numFmtId="0" fontId="50" fillId="0" borderId="24" xfId="62" applyFont="1" applyFill="1" applyBorder="1">
      <alignment/>
      <protection/>
    </xf>
    <xf numFmtId="0" fontId="50" fillId="0" borderId="18" xfId="62" applyFont="1" applyFill="1" applyBorder="1">
      <alignment/>
      <protection/>
    </xf>
    <xf numFmtId="0" fontId="50" fillId="0" borderId="0" xfId="62" applyFont="1" applyFill="1">
      <alignment/>
      <protection/>
    </xf>
    <xf numFmtId="0" fontId="16" fillId="0" borderId="130" xfId="62" applyFont="1" applyFill="1" applyBorder="1">
      <alignment/>
      <protection/>
    </xf>
    <xf numFmtId="0" fontId="16" fillId="0" borderId="284" xfId="62" applyFont="1" applyFill="1" applyBorder="1">
      <alignment/>
      <protection/>
    </xf>
    <xf numFmtId="0" fontId="16" fillId="0" borderId="116" xfId="62" applyFont="1" applyFill="1" applyBorder="1">
      <alignment/>
      <protection/>
    </xf>
    <xf numFmtId="3" fontId="16" fillId="0" borderId="117" xfId="62" applyNumberFormat="1" applyFont="1" applyFill="1" applyBorder="1">
      <alignment/>
      <protection/>
    </xf>
    <xf numFmtId="0" fontId="16" fillId="0" borderId="14" xfId="62" applyFill="1" applyBorder="1">
      <alignment/>
      <protection/>
    </xf>
    <xf numFmtId="0" fontId="16" fillId="0" borderId="19" xfId="62" applyFill="1" applyBorder="1">
      <alignment/>
      <protection/>
    </xf>
    <xf numFmtId="0" fontId="16" fillId="0" borderId="285" xfId="62" applyFont="1" applyFill="1" applyBorder="1">
      <alignment/>
      <protection/>
    </xf>
    <xf numFmtId="0" fontId="50" fillId="0" borderId="14" xfId="62" applyFont="1" applyFill="1" applyBorder="1">
      <alignment/>
      <protection/>
    </xf>
    <xf numFmtId="0" fontId="50" fillId="0" borderId="19" xfId="62" applyFont="1" applyFill="1" applyBorder="1">
      <alignment/>
      <protection/>
    </xf>
    <xf numFmtId="3" fontId="16" fillId="0" borderId="14" xfId="62" applyNumberFormat="1" applyFill="1" applyBorder="1">
      <alignment/>
      <protection/>
    </xf>
    <xf numFmtId="0" fontId="16" fillId="0" borderId="0" xfId="62" applyFill="1" applyBorder="1">
      <alignment/>
      <protection/>
    </xf>
    <xf numFmtId="0" fontId="50" fillId="0" borderId="0" xfId="62" applyFont="1" applyFill="1" applyBorder="1">
      <alignment/>
      <protection/>
    </xf>
    <xf numFmtId="3" fontId="16" fillId="0" borderId="0" xfId="62" applyNumberFormat="1" applyFill="1">
      <alignment/>
      <protection/>
    </xf>
    <xf numFmtId="3" fontId="50" fillId="0" borderId="14" xfId="62" applyNumberFormat="1" applyFont="1" applyFill="1" applyBorder="1">
      <alignment/>
      <protection/>
    </xf>
    <xf numFmtId="3" fontId="50" fillId="0" borderId="0" xfId="62" applyNumberFormat="1" applyFont="1" applyFill="1">
      <alignment/>
      <protection/>
    </xf>
    <xf numFmtId="0" fontId="15" fillId="0" borderId="64" xfId="62" applyFont="1" applyBorder="1">
      <alignment/>
      <protection/>
    </xf>
    <xf numFmtId="0" fontId="15" fillId="0" borderId="99" xfId="62" applyFont="1" applyBorder="1" applyAlignment="1">
      <alignment horizontal="center"/>
      <protection/>
    </xf>
    <xf numFmtId="3" fontId="15" fillId="0" borderId="32" xfId="62" applyNumberFormat="1" applyFont="1" applyBorder="1" applyAlignment="1">
      <alignment horizontal="right"/>
      <protection/>
    </xf>
    <xf numFmtId="0" fontId="50" fillId="0" borderId="11" xfId="62" applyFont="1" applyBorder="1">
      <alignment/>
      <protection/>
    </xf>
    <xf numFmtId="0" fontId="50" fillId="0" borderId="28" xfId="62" applyFont="1" applyBorder="1">
      <alignment/>
      <protection/>
    </xf>
    <xf numFmtId="0" fontId="50" fillId="0" borderId="0" xfId="62" applyFont="1">
      <alignment/>
      <protection/>
    </xf>
    <xf numFmtId="0" fontId="15" fillId="0" borderId="12" xfId="62" applyFont="1" applyBorder="1">
      <alignment/>
      <protection/>
    </xf>
    <xf numFmtId="0" fontId="15" fillId="0" borderId="95" xfId="62" applyFont="1" applyBorder="1" applyAlignment="1">
      <alignment horizontal="center"/>
      <protection/>
    </xf>
    <xf numFmtId="0" fontId="54" fillId="0" borderId="97" xfId="62" applyFont="1" applyBorder="1" applyAlignment="1">
      <alignment horizontal="center"/>
      <protection/>
    </xf>
    <xf numFmtId="0" fontId="54" fillId="0" borderId="99" xfId="62" applyFont="1" applyBorder="1" applyAlignment="1">
      <alignment horizontal="center"/>
      <protection/>
    </xf>
    <xf numFmtId="0" fontId="54" fillId="0" borderId="32" xfId="62" applyFont="1" applyBorder="1" applyAlignment="1">
      <alignment horizontal="center"/>
      <protection/>
    </xf>
    <xf numFmtId="0" fontId="16" fillId="0" borderId="0" xfId="62">
      <alignment/>
      <protection/>
    </xf>
    <xf numFmtId="0" fontId="15" fillId="0" borderId="280" xfId="62" applyFont="1" applyBorder="1">
      <alignment/>
      <protection/>
    </xf>
    <xf numFmtId="0" fontId="15" fillId="0" borderId="282" xfId="62" applyFont="1" applyBorder="1" applyAlignment="1">
      <alignment horizontal="center"/>
      <protection/>
    </xf>
    <xf numFmtId="0" fontId="15" fillId="0" borderId="281" xfId="62" applyFont="1" applyBorder="1" applyAlignment="1">
      <alignment horizontal="center"/>
      <protection/>
    </xf>
    <xf numFmtId="3" fontId="15" fillId="0" borderId="283" xfId="62" applyNumberFormat="1" applyFont="1" applyBorder="1" applyAlignment="1">
      <alignment horizontal="right"/>
      <protection/>
    </xf>
    <xf numFmtId="0" fontId="54" fillId="0" borderId="12" xfId="62" applyFont="1" applyBorder="1">
      <alignment/>
      <protection/>
    </xf>
    <xf numFmtId="0" fontId="54" fillId="0" borderId="77" xfId="62" applyFont="1" applyBorder="1" applyAlignment="1">
      <alignment horizontal="center"/>
      <protection/>
    </xf>
    <xf numFmtId="0" fontId="54" fillId="0" borderId="95" xfId="62" applyFont="1" applyBorder="1" applyAlignment="1">
      <alignment horizontal="center"/>
      <protection/>
    </xf>
    <xf numFmtId="3" fontId="54" fillId="0" borderId="19" xfId="62" applyNumberFormat="1" applyFont="1" applyBorder="1" applyAlignment="1">
      <alignment horizontal="right"/>
      <protection/>
    </xf>
    <xf numFmtId="0" fontId="54" fillId="0" borderId="286" xfId="62" applyFont="1" applyBorder="1">
      <alignment/>
      <protection/>
    </xf>
    <xf numFmtId="0" fontId="54" fillId="0" borderId="113" xfId="62" applyFont="1" applyBorder="1" applyAlignment="1">
      <alignment horizontal="center"/>
      <protection/>
    </xf>
    <xf numFmtId="0" fontId="54" fillId="0" borderId="287" xfId="62" applyFont="1" applyBorder="1" applyAlignment="1">
      <alignment horizontal="center"/>
      <protection/>
    </xf>
    <xf numFmtId="3" fontId="54" fillId="0" borderId="118" xfId="62" applyNumberFormat="1" applyFont="1" applyBorder="1" applyAlignment="1">
      <alignment horizontal="right"/>
      <protection/>
    </xf>
    <xf numFmtId="0" fontId="15" fillId="0" borderId="43" xfId="62" applyFont="1" applyBorder="1">
      <alignment/>
      <protection/>
    </xf>
    <xf numFmtId="0" fontId="15" fillId="0" borderId="44" xfId="62" applyFont="1" applyBorder="1" applyAlignment="1">
      <alignment horizontal="center"/>
      <protection/>
    </xf>
    <xf numFmtId="0" fontId="15" fillId="0" borderId="101" xfId="62" applyFont="1" applyBorder="1" applyAlignment="1">
      <alignment horizontal="center"/>
      <protection/>
    </xf>
    <xf numFmtId="3" fontId="15" fillId="0" borderId="41" xfId="62" applyNumberFormat="1" applyFont="1" applyBorder="1" applyAlignment="1">
      <alignment horizontal="right"/>
      <protection/>
    </xf>
    <xf numFmtId="0" fontId="15" fillId="0" borderId="129" xfId="62" applyFont="1" applyBorder="1">
      <alignment/>
      <protection/>
    </xf>
    <xf numFmtId="0" fontId="15" fillId="0" borderId="120" xfId="62" applyFont="1" applyBorder="1" applyAlignment="1">
      <alignment horizontal="center"/>
      <protection/>
    </xf>
    <xf numFmtId="0" fontId="15" fillId="0" borderId="285" xfId="62" applyFont="1" applyBorder="1" applyAlignment="1">
      <alignment horizontal="center"/>
      <protection/>
    </xf>
    <xf numFmtId="3" fontId="15" fillId="0" borderId="126" xfId="62" applyNumberFormat="1" applyFont="1" applyBorder="1" applyAlignment="1">
      <alignment horizontal="right"/>
      <protection/>
    </xf>
    <xf numFmtId="0" fontId="13" fillId="0" borderId="64" xfId="62" applyFont="1" applyBorder="1">
      <alignment/>
      <protection/>
    </xf>
    <xf numFmtId="0" fontId="13" fillId="0" borderId="97" xfId="62" applyFont="1" applyBorder="1" applyAlignment="1">
      <alignment horizontal="center"/>
      <protection/>
    </xf>
    <xf numFmtId="0" fontId="13" fillId="0" borderId="99" xfId="62" applyFont="1" applyBorder="1" applyAlignment="1">
      <alignment horizontal="center"/>
      <protection/>
    </xf>
    <xf numFmtId="3" fontId="13" fillId="0" borderId="32" xfId="62" applyNumberFormat="1" applyFont="1" applyBorder="1" applyAlignment="1">
      <alignment horizontal="right"/>
      <protection/>
    </xf>
    <xf numFmtId="0" fontId="88" fillId="0" borderId="0" xfId="62" applyFont="1">
      <alignment/>
      <protection/>
    </xf>
    <xf numFmtId="0" fontId="54" fillId="0" borderId="0" xfId="62" applyFont="1">
      <alignment/>
      <protection/>
    </xf>
    <xf numFmtId="0" fontId="108" fillId="0" borderId="0" xfId="62" applyFont="1">
      <alignment/>
      <protection/>
    </xf>
    <xf numFmtId="0" fontId="13" fillId="0" borderId="0" xfId="62" applyFont="1">
      <alignment/>
      <protection/>
    </xf>
    <xf numFmtId="1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center"/>
    </xf>
    <xf numFmtId="0" fontId="54" fillId="0" borderId="149" xfId="54" applyFont="1" applyBorder="1" applyAlignment="1">
      <alignment horizontal="center"/>
      <protection/>
    </xf>
    <xf numFmtId="0" fontId="54" fillId="0" borderId="103" xfId="54" applyFont="1" applyBorder="1" applyAlignment="1">
      <alignment/>
      <protection/>
    </xf>
    <xf numFmtId="3" fontId="54" fillId="0" borderId="47" xfId="54" applyNumberFormat="1" applyFont="1" applyBorder="1" applyAlignment="1">
      <alignment horizontal="right"/>
      <protection/>
    </xf>
    <xf numFmtId="3" fontId="54" fillId="0" borderId="109" xfId="54" applyNumberFormat="1" applyFont="1" applyBorder="1" applyAlignment="1">
      <alignment horizontal="right"/>
      <protection/>
    </xf>
    <xf numFmtId="3" fontId="54" fillId="0" borderId="48" xfId="54" applyNumberFormat="1" applyFont="1" applyBorder="1" applyAlignment="1">
      <alignment horizontal="right"/>
      <protection/>
    </xf>
    <xf numFmtId="3" fontId="54" fillId="0" borderId="59" xfId="54" applyNumberFormat="1" applyFont="1" applyBorder="1" applyAlignment="1">
      <alignment horizontal="right"/>
      <protection/>
    </xf>
    <xf numFmtId="3" fontId="54" fillId="0" borderId="149" xfId="54" applyNumberFormat="1" applyFont="1" applyBorder="1" applyAlignment="1">
      <alignment horizontal="right"/>
      <protection/>
    </xf>
    <xf numFmtId="3" fontId="54" fillId="0" borderId="103" xfId="54" applyNumberFormat="1" applyFont="1" applyBorder="1" applyAlignment="1">
      <alignment horizontal="right"/>
      <protection/>
    </xf>
    <xf numFmtId="0" fontId="7" fillId="0" borderId="19" xfId="54" applyFont="1" applyBorder="1" applyAlignment="1">
      <alignment/>
      <protection/>
    </xf>
    <xf numFmtId="0" fontId="1" fillId="0" borderId="19" xfId="54" applyFont="1" applyBorder="1" applyAlignment="1">
      <alignment/>
      <protection/>
    </xf>
    <xf numFmtId="0" fontId="7" fillId="0" borderId="46" xfId="54" applyFont="1" applyBorder="1" applyAlignment="1">
      <alignment horizontal="center"/>
      <protection/>
    </xf>
    <xf numFmtId="0" fontId="0" fillId="0" borderId="39" xfId="54" applyFont="1" applyBorder="1" applyAlignment="1">
      <alignment horizontal="center"/>
      <protection/>
    </xf>
    <xf numFmtId="0" fontId="0" fillId="0" borderId="53" xfId="54" applyFont="1" applyBorder="1" applyAlignment="1">
      <alignment horizont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52" xfId="54" applyFont="1" applyBorder="1" applyAlignment="1">
      <alignment horizontal="center"/>
      <protection/>
    </xf>
    <xf numFmtId="0" fontId="0" fillId="0" borderId="55" xfId="54" applyFont="1" applyBorder="1" applyAlignment="1">
      <alignment horizontal="center"/>
      <protection/>
    </xf>
    <xf numFmtId="0" fontId="60" fillId="0" borderId="59" xfId="54" applyFont="1" applyBorder="1" applyAlignment="1">
      <alignment horizontal="center"/>
      <protection/>
    </xf>
    <xf numFmtId="0" fontId="4" fillId="0" borderId="0" xfId="54" applyFont="1" applyAlignment="1">
      <alignment wrapText="1"/>
      <protection/>
    </xf>
    <xf numFmtId="0" fontId="0" fillId="0" borderId="0" xfId="54" applyFont="1" applyAlignment="1">
      <alignment wrapText="1"/>
      <protection/>
    </xf>
    <xf numFmtId="0" fontId="6" fillId="0" borderId="0" xfId="54" applyFont="1" applyAlignment="1">
      <alignment horizontal="center"/>
      <protection/>
    </xf>
    <xf numFmtId="0" fontId="15" fillId="0" borderId="46" xfId="54" applyFont="1" applyBorder="1" applyAlignment="1">
      <alignment horizontal="center"/>
      <protection/>
    </xf>
    <xf numFmtId="0" fontId="1" fillId="0" borderId="39" xfId="54" applyFont="1" applyBorder="1" applyAlignment="1">
      <alignment horizontal="center"/>
      <protection/>
    </xf>
    <xf numFmtId="0" fontId="1" fillId="0" borderId="53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52" xfId="54" applyFont="1" applyBorder="1" applyAlignment="1">
      <alignment horizontal="center"/>
      <protection/>
    </xf>
    <xf numFmtId="0" fontId="1" fillId="0" borderId="55" xfId="54" applyFont="1" applyBorder="1" applyAlignment="1">
      <alignment horizontal="center"/>
      <protection/>
    </xf>
    <xf numFmtId="44" fontId="23" fillId="0" borderId="0" xfId="41" applyFont="1" applyAlignment="1">
      <alignment horizontal="center"/>
    </xf>
    <xf numFmtId="0" fontId="7" fillId="0" borderId="39" xfId="54" applyFont="1" applyBorder="1" applyAlignment="1">
      <alignment horizontal="center"/>
      <protection/>
    </xf>
    <xf numFmtId="0" fontId="7" fillId="0" borderId="18" xfId="54" applyFont="1" applyBorder="1" applyAlignment="1">
      <alignment/>
      <protection/>
    </xf>
    <xf numFmtId="0" fontId="1" fillId="0" borderId="20" xfId="54" applyFont="1" applyBorder="1" applyAlignment="1">
      <alignment/>
      <protection/>
    </xf>
    <xf numFmtId="0" fontId="15" fillId="0" borderId="56" xfId="54" applyFont="1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0" fontId="1" fillId="0" borderId="18" xfId="54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28" xfId="54" applyFont="1" applyBorder="1" applyAlignment="1">
      <alignment horizontal="center"/>
      <protection/>
    </xf>
    <xf numFmtId="0" fontId="1" fillId="0" borderId="20" xfId="54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59" applyFont="1" applyAlignment="1">
      <alignment horizontal="center"/>
      <protection/>
    </xf>
    <xf numFmtId="0" fontId="4" fillId="0" borderId="48" xfId="59" applyFont="1" applyBorder="1" applyAlignment="1">
      <alignment wrapText="1"/>
      <protection/>
    </xf>
    <xf numFmtId="0" fontId="4" fillId="0" borderId="58" xfId="59" applyFont="1" applyBorder="1" applyAlignment="1">
      <alignment wrapText="1"/>
      <protection/>
    </xf>
    <xf numFmtId="0" fontId="20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6" fillId="0" borderId="53" xfId="62" applyFill="1" applyBorder="1" applyAlignment="1">
      <alignment horizontal="center" wrapText="1"/>
      <protection/>
    </xf>
    <xf numFmtId="0" fontId="16" fillId="0" borderId="10" xfId="62" applyFill="1" applyBorder="1" applyAlignment="1">
      <alignment horizontal="center" wrapText="1"/>
      <protection/>
    </xf>
    <xf numFmtId="0" fontId="107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 horizontal="center"/>
      <protection/>
    </xf>
    <xf numFmtId="0" fontId="47" fillId="0" borderId="0" xfId="55" applyFont="1" applyAlignment="1">
      <alignment horizontal="center"/>
      <protection/>
    </xf>
    <xf numFmtId="0" fontId="47" fillId="0" borderId="0" xfId="61" applyFont="1" applyAlignment="1">
      <alignment horizontal="center"/>
      <protection/>
    </xf>
    <xf numFmtId="0" fontId="50" fillId="0" borderId="44" xfId="52" applyFont="1" applyBorder="1" applyAlignment="1">
      <alignment horizontal="center" wrapText="1"/>
      <protection/>
    </xf>
    <xf numFmtId="0" fontId="88" fillId="0" borderId="45" xfId="52" applyFont="1" applyBorder="1" applyAlignment="1">
      <alignment horizontal="left" vertical="center"/>
      <protection/>
    </xf>
    <xf numFmtId="0" fontId="88" fillId="0" borderId="77" xfId="52" applyFont="1" applyBorder="1" applyAlignment="1">
      <alignment horizontal="left" vertical="center"/>
      <protection/>
    </xf>
    <xf numFmtId="0" fontId="88" fillId="0" borderId="204" xfId="52" applyFont="1" applyBorder="1" applyAlignment="1">
      <alignment horizontal="left" vertical="center"/>
      <protection/>
    </xf>
    <xf numFmtId="0" fontId="88" fillId="0" borderId="0" xfId="57" applyFont="1" applyAlignment="1">
      <alignment horizontal="center"/>
      <protection/>
    </xf>
    <xf numFmtId="0" fontId="95" fillId="24" borderId="0" xfId="58" applyFont="1" applyFill="1" applyAlignment="1">
      <alignment horizontal="center"/>
      <protection/>
    </xf>
    <xf numFmtId="0" fontId="95" fillId="24" borderId="0" xfId="58" applyFont="1" applyFill="1" applyAlignment="1">
      <alignment horizontal="center" wrapText="1"/>
      <protection/>
    </xf>
    <xf numFmtId="0" fontId="15" fillId="24" borderId="237" xfId="58" applyFont="1" applyFill="1" applyBorder="1" applyAlignment="1">
      <alignment horizontal="center"/>
      <protection/>
    </xf>
    <xf numFmtId="0" fontId="15" fillId="24" borderId="238" xfId="58" applyFont="1" applyFill="1" applyBorder="1" applyAlignment="1">
      <alignment horizontal="center"/>
      <protection/>
    </xf>
    <xf numFmtId="0" fontId="15" fillId="24" borderId="236" xfId="58" applyFont="1" applyFill="1" applyBorder="1" applyAlignment="1">
      <alignment horizontal="center"/>
      <protection/>
    </xf>
    <xf numFmtId="0" fontId="15" fillId="24" borderId="64" xfId="58" applyFont="1" applyFill="1" applyBorder="1" applyAlignment="1">
      <alignment horizontal="center"/>
      <protection/>
    </xf>
    <xf numFmtId="0" fontId="15" fillId="24" borderId="97" xfId="58" applyFont="1" applyFill="1" applyBorder="1" applyAlignment="1">
      <alignment horizontal="center"/>
      <protection/>
    </xf>
    <xf numFmtId="0" fontId="15" fillId="24" borderId="32" xfId="58" applyFont="1" applyFill="1" applyBorder="1" applyAlignment="1">
      <alignment horizontal="center"/>
      <protection/>
    </xf>
    <xf numFmtId="0" fontId="109" fillId="0" borderId="0" xfId="62" applyFont="1" applyFill="1" applyAlignment="1">
      <alignment horizontal="center"/>
      <protection/>
    </xf>
    <xf numFmtId="0" fontId="54" fillId="0" borderId="0" xfId="62" applyFont="1" applyFill="1" applyAlignment="1">
      <alignment wrapText="1"/>
      <protection/>
    </xf>
    <xf numFmtId="0" fontId="16" fillId="0" borderId="0" xfId="60" applyFill="1" applyAlignment="1">
      <alignment wrapText="1"/>
      <protection/>
    </xf>
    <xf numFmtId="0" fontId="16" fillId="0" borderId="52" xfId="60" applyFill="1" applyBorder="1" applyAlignment="1">
      <alignment wrapText="1"/>
      <protection/>
    </xf>
    <xf numFmtId="0" fontId="13" fillId="0" borderId="33" xfId="62" applyFont="1" applyFill="1" applyBorder="1" applyAlignment="1">
      <alignment horizontal="center" vertical="center"/>
      <protection/>
    </xf>
    <xf numFmtId="0" fontId="15" fillId="0" borderId="24" xfId="62" applyFont="1" applyFill="1" applyBorder="1" applyAlignment="1">
      <alignment wrapText="1"/>
      <protection/>
    </xf>
    <xf numFmtId="0" fontId="15" fillId="0" borderId="93" xfId="62" applyFont="1" applyFill="1" applyBorder="1" applyAlignment="1">
      <alignment wrapText="1"/>
      <protection/>
    </xf>
    <xf numFmtId="0" fontId="15" fillId="0" borderId="97" xfId="62" applyFont="1" applyFill="1" applyBorder="1" applyAlignment="1">
      <alignment horizontal="center" vertical="center" wrapText="1"/>
      <protection/>
    </xf>
    <xf numFmtId="0" fontId="15" fillId="0" borderId="97" xfId="62" applyFont="1" applyFill="1" applyBorder="1" applyAlignment="1">
      <alignment horizontal="center" vertical="center" wrapText="1"/>
      <protection/>
    </xf>
    <xf numFmtId="0" fontId="98" fillId="0" borderId="97" xfId="62" applyFont="1" applyFill="1" applyBorder="1" applyAlignment="1">
      <alignment horizontal="center" vertical="center" wrapText="1"/>
      <protection/>
    </xf>
    <xf numFmtId="0" fontId="15" fillId="0" borderId="98" xfId="62" applyFont="1" applyFill="1" applyBorder="1" applyAlignment="1">
      <alignment horizontal="center" vertical="center" wrapText="1"/>
      <protection/>
    </xf>
    <xf numFmtId="3" fontId="93" fillId="17" borderId="85" xfId="50" applyNumberFormat="1" applyFont="1" applyFill="1" applyBorder="1">
      <alignment/>
      <protection/>
    </xf>
    <xf numFmtId="0" fontId="54" fillId="0" borderId="23" xfId="62" applyFont="1" applyFill="1" applyBorder="1">
      <alignment/>
      <protection/>
    </xf>
    <xf numFmtId="0" fontId="54" fillId="0" borderId="75" xfId="62" applyFont="1" applyFill="1" applyBorder="1">
      <alignment/>
      <protection/>
    </xf>
    <xf numFmtId="3" fontId="93" fillId="18" borderId="44" xfId="50" applyNumberFormat="1" applyFont="1" applyFill="1" applyBorder="1">
      <alignment/>
      <protection/>
    </xf>
    <xf numFmtId="0" fontId="54" fillId="0" borderId="44" xfId="62" applyFont="1" applyFill="1" applyBorder="1">
      <alignment/>
      <protection/>
    </xf>
    <xf numFmtId="0" fontId="54" fillId="0" borderId="101" xfId="62" applyFont="1" applyFill="1" applyBorder="1">
      <alignment/>
      <protection/>
    </xf>
    <xf numFmtId="195" fontId="54" fillId="18" borderId="59" xfId="62" applyNumberFormat="1" applyFont="1" applyFill="1" applyBorder="1">
      <alignment/>
      <protection/>
    </xf>
    <xf numFmtId="3" fontId="16" fillId="0" borderId="85" xfId="52" applyNumberFormat="1" applyFont="1" applyBorder="1" applyAlignment="1">
      <alignment/>
      <protection/>
    </xf>
    <xf numFmtId="3" fontId="16" fillId="0" borderId="85" xfId="52" applyNumberFormat="1" applyFont="1" applyFill="1" applyBorder="1" applyAlignment="1">
      <alignment/>
      <protection/>
    </xf>
    <xf numFmtId="3" fontId="89" fillId="0" borderId="85" xfId="52" applyNumberFormat="1" applyFont="1" applyFill="1" applyBorder="1" applyAlignment="1">
      <alignment/>
      <protection/>
    </xf>
    <xf numFmtId="195" fontId="54" fillId="0" borderId="59" xfId="62" applyNumberFormat="1" applyFont="1" applyFill="1" applyBorder="1">
      <alignment/>
      <protection/>
    </xf>
    <xf numFmtId="195" fontId="54" fillId="18" borderId="44" xfId="62" applyNumberFormat="1" applyFont="1" applyFill="1" applyBorder="1">
      <alignment/>
      <protection/>
    </xf>
    <xf numFmtId="3" fontId="93" fillId="18" borderId="36" xfId="50" applyNumberFormat="1" applyFont="1" applyFill="1" applyBorder="1">
      <alignment/>
      <protection/>
    </xf>
    <xf numFmtId="4" fontId="16" fillId="0" borderId="85" xfId="52" applyNumberFormat="1" applyFont="1" applyFill="1" applyBorder="1" applyAlignment="1">
      <alignment/>
      <protection/>
    </xf>
    <xf numFmtId="4" fontId="89" fillId="0" borderId="85" xfId="52" applyNumberFormat="1" applyFont="1" applyFill="1" applyBorder="1" applyAlignment="1">
      <alignment/>
      <protection/>
    </xf>
    <xf numFmtId="0" fontId="98" fillId="0" borderId="44" xfId="62" applyFont="1" applyFill="1" applyBorder="1">
      <alignment/>
      <protection/>
    </xf>
    <xf numFmtId="0" fontId="98" fillId="0" borderId="101" xfId="62" applyFont="1" applyFill="1" applyBorder="1">
      <alignment/>
      <protection/>
    </xf>
    <xf numFmtId="0" fontId="91" fillId="0" borderId="14" xfId="62" applyFont="1" applyFill="1" applyBorder="1">
      <alignment/>
      <protection/>
    </xf>
    <xf numFmtId="0" fontId="91" fillId="0" borderId="19" xfId="62" applyFont="1" applyFill="1" applyBorder="1">
      <alignment/>
      <protection/>
    </xf>
    <xf numFmtId="0" fontId="91" fillId="0" borderId="0" xfId="62" applyFont="1" applyFill="1">
      <alignment/>
      <protection/>
    </xf>
    <xf numFmtId="3" fontId="93" fillId="17" borderId="36" xfId="50" applyNumberFormat="1" applyFont="1" applyFill="1" applyBorder="1">
      <alignment/>
      <protection/>
    </xf>
    <xf numFmtId="3" fontId="16" fillId="0" borderId="44" xfId="52" applyNumberFormat="1" applyFont="1" applyBorder="1" applyAlignment="1">
      <alignment/>
      <protection/>
    </xf>
    <xf numFmtId="4" fontId="16" fillId="0" borderId="44" xfId="52" applyNumberFormat="1" applyFont="1" applyFill="1" applyBorder="1" applyAlignment="1">
      <alignment/>
      <protection/>
    </xf>
    <xf numFmtId="4" fontId="89" fillId="0" borderId="44" xfId="52" applyNumberFormat="1" applyFont="1" applyFill="1" applyBorder="1" applyAlignment="1">
      <alignment/>
      <protection/>
    </xf>
    <xf numFmtId="0" fontId="98" fillId="0" borderId="0" xfId="62" applyFont="1" applyFill="1">
      <alignment/>
      <protection/>
    </xf>
    <xf numFmtId="0" fontId="108" fillId="0" borderId="0" xfId="62" applyFont="1" applyFill="1">
      <alignment/>
      <protection/>
    </xf>
    <xf numFmtId="0" fontId="110" fillId="0" borderId="0" xfId="62" applyFont="1" applyFill="1">
      <alignment/>
      <protection/>
    </xf>
    <xf numFmtId="0" fontId="89" fillId="0" borderId="0" xfId="62" applyFont="1" applyFill="1">
      <alignment/>
      <protection/>
    </xf>
    <xf numFmtId="0" fontId="89" fillId="0" borderId="0" xfId="62" applyFont="1">
      <alignment/>
      <protection/>
    </xf>
    <xf numFmtId="3" fontId="93" fillId="17" borderId="84" xfId="50" applyNumberFormat="1" applyFont="1" applyFill="1" applyBorder="1">
      <alignment/>
      <protection/>
    </xf>
    <xf numFmtId="3" fontId="93" fillId="17" borderId="104" xfId="50" applyNumberFormat="1" applyFont="1" applyFill="1" applyBorder="1">
      <alignment/>
      <protection/>
    </xf>
    <xf numFmtId="3" fontId="93" fillId="18" borderId="43" xfId="50" applyNumberFormat="1" applyFont="1" applyFill="1" applyBorder="1">
      <alignment/>
      <protection/>
    </xf>
    <xf numFmtId="3" fontId="93" fillId="18" borderId="41" xfId="50" applyNumberFormat="1" applyFont="1" applyFill="1" applyBorder="1">
      <alignment/>
      <protection/>
    </xf>
    <xf numFmtId="3" fontId="94" fillId="0" borderId="43" xfId="50" applyNumberFormat="1" applyFont="1" applyBorder="1">
      <alignment/>
      <protection/>
    </xf>
    <xf numFmtId="3" fontId="93" fillId="17" borderId="43" xfId="50" applyNumberFormat="1" applyFont="1" applyFill="1" applyBorder="1">
      <alignment/>
      <protection/>
    </xf>
    <xf numFmtId="3" fontId="93" fillId="17" borderId="59" xfId="50" applyNumberFormat="1" applyFont="1" applyFill="1" applyBorder="1">
      <alignment/>
      <protection/>
    </xf>
    <xf numFmtId="3" fontId="94" fillId="0" borderId="43" xfId="50" applyNumberFormat="1" applyFont="1" applyBorder="1" applyAlignment="1">
      <alignment wrapText="1"/>
      <protection/>
    </xf>
    <xf numFmtId="3" fontId="94" fillId="0" borderId="25" xfId="50" applyNumberFormat="1" applyFont="1" applyBorder="1">
      <alignment/>
      <protection/>
    </xf>
    <xf numFmtId="0" fontId="54" fillId="0" borderId="26" xfId="62" applyFont="1" applyFill="1" applyBorder="1">
      <alignment/>
      <protection/>
    </xf>
    <xf numFmtId="0" fontId="54" fillId="0" borderId="94" xfId="62" applyFont="1" applyFill="1" applyBorder="1">
      <alignment/>
      <protection/>
    </xf>
    <xf numFmtId="3" fontId="16" fillId="0" borderId="26" xfId="52" applyNumberFormat="1" applyFont="1" applyBorder="1" applyAlignment="1">
      <alignment/>
      <protection/>
    </xf>
    <xf numFmtId="4" fontId="16" fillId="0" borderId="26" xfId="52" applyNumberFormat="1" applyFont="1" applyFill="1" applyBorder="1" applyAlignment="1">
      <alignment/>
      <protection/>
    </xf>
    <xf numFmtId="4" fontId="89" fillId="0" borderId="26" xfId="52" applyNumberFormat="1" applyFont="1" applyFill="1" applyBorder="1" applyAlignment="1">
      <alignment/>
      <protection/>
    </xf>
    <xf numFmtId="195" fontId="54" fillId="0" borderId="103" xfId="62" applyNumberFormat="1" applyFont="1" applyFill="1" applyBorder="1">
      <alignment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ISPUB0" xfId="34"/>
    <cellStyle name="Comma" xfId="35"/>
    <cellStyle name="čárky [0]_přehled_opatření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_tab 9 9a 10" xfId="51"/>
    <cellStyle name="normální 3" xfId="52"/>
    <cellStyle name="normální_List1" xfId="53"/>
    <cellStyle name="normální_List1_Tabulka č.4a  bez RF" xfId="54"/>
    <cellStyle name="normální_pro SZU 2003" xfId="55"/>
    <cellStyle name="normální_přehled_opatření" xfId="56"/>
    <cellStyle name="normální_Příloha č. 11  Seznam usn RV PSP" xfId="57"/>
    <cellStyle name="normální_příloha č. 12_PV_0603081" xfId="58"/>
    <cellStyle name="normální_Příloha č. 6" xfId="59"/>
    <cellStyle name="normální_Příloha č. 8b" xfId="60"/>
    <cellStyle name="normální_tab 9 9a 10" xfId="61"/>
    <cellStyle name="normální_tabulka 8a k SZU 2005" xfId="62"/>
    <cellStyle name="normální_Tabulka č.4a  bez RF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ATA\S%20Z%20&#218;\2007\3.%20Rozpo&#269;et%202007%20po%20zm&#283;n&#225;ch\Standa%20-%20Rozpo&#269;et%20po%20zm&#283;n&#225;ch%20k%2031.12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ATA\N&#225;vrh%20SR\N%202007\6.%20SR%202007%20a%20SDV%202008-2009%20-%20schv&#225;leno%20v%20Parlamentu\1.%20SR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ATA\S%20Z%20&#218;\2007\3.%20Rozpo&#269;et%202007%20po%20zm&#283;n&#225;ch\Standa%20-%20Rozpo&#269;et%20M&#352;MT%20po%20zm&#283;n&#225;ch%20k%2031.12.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msmt.cz/dochtmpd/P&#345;&#237;loha%20&#269;.%201%20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b%209%209a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LIM"/>
      <sheetName val="SUMSchv.o."/>
      <sheetName val="List1"/>
    </sheetNames>
    <sheetDataSet>
      <sheetData sheetId="1">
        <row r="28">
          <cell r="U28">
            <v>10536</v>
          </cell>
          <cell r="V28">
            <v>205249</v>
          </cell>
          <cell r="X28">
            <v>591</v>
          </cell>
          <cell r="AI28">
            <v>1773</v>
          </cell>
          <cell r="AJ28">
            <v>180750</v>
          </cell>
          <cell r="AK28">
            <v>592</v>
          </cell>
          <cell r="ES28">
            <v>26208</v>
          </cell>
          <cell r="ET28">
            <v>39054</v>
          </cell>
          <cell r="EU28">
            <v>143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38MI"/>
      <sheetName val="343ÚOOÚ"/>
      <sheetName val="344ÚPV"/>
      <sheetName val="345ČSÚ"/>
      <sheetName val="346ČÚZK"/>
      <sheetName val="347KCP"/>
      <sheetName val="348ČBÚ"/>
      <sheetName val="349ERÚ"/>
      <sheetName val="353ÚOHS"/>
      <sheetName val="358ÚS"/>
      <sheetName val="361AV"/>
      <sheetName val="372RRTV"/>
      <sheetName val="374SSHR"/>
      <sheetName val="375SÚJB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Dopad zvýšení nárůstu platu "/>
      <sheetName val="Návrhová základna 2007"/>
      <sheetName val="verze SČ - 31.července 2006"/>
      <sheetName val="Obálky"/>
      <sheetName val="rozdělovník"/>
    </sheetNames>
    <sheetDataSet>
      <sheetData sheetId="18">
        <row r="13">
          <cell r="DF13">
            <v>2019</v>
          </cell>
          <cell r="DG13">
            <v>167741</v>
          </cell>
          <cell r="DH13">
            <v>491</v>
          </cell>
        </row>
        <row r="19">
          <cell r="DF19">
            <v>1773</v>
          </cell>
          <cell r="DG19">
            <v>180716</v>
          </cell>
          <cell r="DH19">
            <v>592</v>
          </cell>
        </row>
        <row r="41">
          <cell r="DF41">
            <v>24049</v>
          </cell>
          <cell r="DG41">
            <v>38514</v>
          </cell>
          <cell r="DH41">
            <v>143</v>
          </cell>
        </row>
        <row r="62">
          <cell r="DF62">
            <v>138574</v>
          </cell>
          <cell r="DG62">
            <v>273713</v>
          </cell>
          <cell r="DH62">
            <v>1050</v>
          </cell>
        </row>
        <row r="63">
          <cell r="DF63">
            <v>677146</v>
          </cell>
          <cell r="DG63">
            <v>50460289</v>
          </cell>
          <cell r="DH63">
            <v>222784</v>
          </cell>
        </row>
        <row r="64">
          <cell r="DF64">
            <v>11736</v>
          </cell>
          <cell r="DG64">
            <v>1096434</v>
          </cell>
          <cell r="DH64">
            <v>4348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v.o."/>
    </sheetNames>
    <sheetDataSet>
      <sheetData sheetId="0">
        <row r="7">
          <cell r="DO7">
            <v>87533</v>
          </cell>
          <cell r="DP7">
            <v>216574</v>
          </cell>
          <cell r="DQ7">
            <v>1089</v>
          </cell>
          <cell r="DV7">
            <v>693782</v>
          </cell>
          <cell r="DW7">
            <v>50376347</v>
          </cell>
          <cell r="DX7">
            <v>222493</v>
          </cell>
          <cell r="EC7">
            <v>13651</v>
          </cell>
          <cell r="ED7">
            <v>1084830</v>
          </cell>
          <cell r="EE7">
            <v>4348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2"/>
      <sheetName val="příloha č.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9"/>
      <sheetName val="příloha č. 9a"/>
      <sheetName val="příloha č. 10"/>
    </sheetNames>
    <sheetDataSet>
      <sheetData sheetId="0">
        <row r="79">
          <cell r="A79" t="str">
            <v>Vypracovala: Ing. Milena Dušková</v>
          </cell>
          <cell r="I79" t="str">
            <v>Kontrolovala: JUDr. Jana Pešková</v>
          </cell>
        </row>
        <row r="80">
          <cell r="A80" t="str">
            <v>telefon: 257 193 261</v>
          </cell>
          <cell r="I80" t="str">
            <v>telefon: 257 193 667</v>
          </cell>
        </row>
      </sheetData>
      <sheetData sheetId="1">
        <row r="12">
          <cell r="G12">
            <v>4600</v>
          </cell>
          <cell r="H12">
            <v>4600</v>
          </cell>
          <cell r="K12">
            <v>4600</v>
          </cell>
          <cell r="L12">
            <v>0</v>
          </cell>
          <cell r="M12">
            <v>0</v>
          </cell>
        </row>
        <row r="13">
          <cell r="G13">
            <v>155496</v>
          </cell>
          <cell r="H13">
            <v>155496</v>
          </cell>
          <cell r="I13">
            <v>3136</v>
          </cell>
          <cell r="J13">
            <v>1161</v>
          </cell>
          <cell r="K13">
            <v>151199</v>
          </cell>
          <cell r="L13">
            <v>0</v>
          </cell>
          <cell r="M13">
            <v>0</v>
          </cell>
        </row>
        <row r="14">
          <cell r="G14">
            <v>5000</v>
          </cell>
          <cell r="H14">
            <v>5000</v>
          </cell>
          <cell r="I14">
            <v>0</v>
          </cell>
          <cell r="J14">
            <v>0</v>
          </cell>
          <cell r="K14">
            <v>5000</v>
          </cell>
          <cell r="L14">
            <v>0</v>
          </cell>
          <cell r="M14">
            <v>0</v>
          </cell>
        </row>
        <row r="15">
          <cell r="G15">
            <v>-35496</v>
          </cell>
          <cell r="H15">
            <v>-35496</v>
          </cell>
          <cell r="I15">
            <v>0</v>
          </cell>
          <cell r="J15">
            <v>0</v>
          </cell>
          <cell r="K15">
            <v>-35496</v>
          </cell>
          <cell r="L15">
            <v>0</v>
          </cell>
          <cell r="M15">
            <v>0</v>
          </cell>
        </row>
        <row r="16">
          <cell r="G16">
            <v>41156</v>
          </cell>
          <cell r="H16">
            <v>27820</v>
          </cell>
          <cell r="I16">
            <v>0</v>
          </cell>
          <cell r="J16">
            <v>0</v>
          </cell>
          <cell r="K16">
            <v>27820</v>
          </cell>
          <cell r="L16">
            <v>13336</v>
          </cell>
          <cell r="M16">
            <v>0</v>
          </cell>
        </row>
        <row r="17">
          <cell r="G17">
            <v>15000</v>
          </cell>
          <cell r="I17">
            <v>0</v>
          </cell>
          <cell r="J17">
            <v>0</v>
          </cell>
          <cell r="K17">
            <v>0</v>
          </cell>
          <cell r="L17">
            <v>15000</v>
          </cell>
          <cell r="M17">
            <v>0</v>
          </cell>
        </row>
        <row r="18">
          <cell r="G18">
            <v>3500</v>
          </cell>
          <cell r="I18">
            <v>0</v>
          </cell>
          <cell r="J18">
            <v>0</v>
          </cell>
          <cell r="K18">
            <v>0</v>
          </cell>
          <cell r="L18">
            <v>3500</v>
          </cell>
          <cell r="M18">
            <v>0</v>
          </cell>
        </row>
        <row r="19">
          <cell r="G19">
            <v>7000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7000</v>
          </cell>
          <cell r="M19">
            <v>0</v>
          </cell>
        </row>
        <row r="20">
          <cell r="G20">
            <v>20000</v>
          </cell>
          <cell r="I20">
            <v>0</v>
          </cell>
          <cell r="J20">
            <v>0</v>
          </cell>
          <cell r="K20">
            <v>0</v>
          </cell>
          <cell r="L20">
            <v>20000</v>
          </cell>
          <cell r="M20">
            <v>0</v>
          </cell>
        </row>
        <row r="21">
          <cell r="G21">
            <v>422000</v>
          </cell>
          <cell r="I21">
            <v>0</v>
          </cell>
          <cell r="J21">
            <v>0</v>
          </cell>
          <cell r="K21">
            <v>0</v>
          </cell>
          <cell r="L21">
            <v>422000</v>
          </cell>
          <cell r="M21">
            <v>0</v>
          </cell>
        </row>
        <row r="22">
          <cell r="G22">
            <v>2500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2500</v>
          </cell>
          <cell r="M22">
            <v>0</v>
          </cell>
        </row>
        <row r="23">
          <cell r="G23">
            <v>3000</v>
          </cell>
          <cell r="H23">
            <v>3000</v>
          </cell>
          <cell r="I23">
            <v>0</v>
          </cell>
          <cell r="J23">
            <v>0</v>
          </cell>
          <cell r="K23">
            <v>3000</v>
          </cell>
          <cell r="L23">
            <v>0</v>
          </cell>
          <cell r="M23">
            <v>0</v>
          </cell>
        </row>
        <row r="24">
          <cell r="G24">
            <v>2491</v>
          </cell>
          <cell r="H24">
            <v>2491</v>
          </cell>
          <cell r="I24">
            <v>263</v>
          </cell>
          <cell r="J24">
            <v>97</v>
          </cell>
          <cell r="K24">
            <v>2131</v>
          </cell>
          <cell r="L24">
            <v>0</v>
          </cell>
          <cell r="M24">
            <v>0</v>
          </cell>
        </row>
        <row r="25">
          <cell r="G25">
            <v>540</v>
          </cell>
          <cell r="H25">
            <v>540</v>
          </cell>
          <cell r="I25">
            <v>394</v>
          </cell>
          <cell r="J25">
            <v>146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2491</v>
          </cell>
          <cell r="H26">
            <v>2491</v>
          </cell>
          <cell r="I26">
            <v>263</v>
          </cell>
          <cell r="J26">
            <v>97</v>
          </cell>
          <cell r="K26">
            <v>2131</v>
          </cell>
          <cell r="L26">
            <v>0</v>
          </cell>
          <cell r="M26">
            <v>0</v>
          </cell>
        </row>
        <row r="27">
          <cell r="G27">
            <v>35496</v>
          </cell>
          <cell r="H27">
            <v>35496</v>
          </cell>
          <cell r="I27">
            <v>0</v>
          </cell>
          <cell r="J27">
            <v>0</v>
          </cell>
          <cell r="K27">
            <v>35496</v>
          </cell>
          <cell r="L27">
            <v>0</v>
          </cell>
          <cell r="M27">
            <v>0</v>
          </cell>
        </row>
        <row r="28">
          <cell r="G28">
            <v>2000</v>
          </cell>
          <cell r="H28">
            <v>2000</v>
          </cell>
          <cell r="I28">
            <v>0</v>
          </cell>
          <cell r="J28">
            <v>0</v>
          </cell>
          <cell r="K28">
            <v>2000</v>
          </cell>
          <cell r="L28">
            <v>0</v>
          </cell>
          <cell r="M28">
            <v>0</v>
          </cell>
        </row>
        <row r="31">
          <cell r="G31">
            <v>41825</v>
          </cell>
          <cell r="I31">
            <v>0</v>
          </cell>
          <cell r="J31">
            <v>0</v>
          </cell>
          <cell r="K31">
            <v>0</v>
          </cell>
          <cell r="L31">
            <v>41825</v>
          </cell>
          <cell r="M31">
            <v>0</v>
          </cell>
        </row>
        <row r="32">
          <cell r="G32">
            <v>15267</v>
          </cell>
          <cell r="H32">
            <v>6840</v>
          </cell>
          <cell r="I32">
            <v>0</v>
          </cell>
          <cell r="J32">
            <v>0</v>
          </cell>
          <cell r="K32">
            <v>6840</v>
          </cell>
          <cell r="L32">
            <v>8427</v>
          </cell>
          <cell r="M32">
            <v>0</v>
          </cell>
        </row>
        <row r="33">
          <cell r="G33">
            <v>420525</v>
          </cell>
          <cell r="I33">
            <v>0</v>
          </cell>
          <cell r="J33">
            <v>0</v>
          </cell>
          <cell r="K33">
            <v>0</v>
          </cell>
          <cell r="L33">
            <v>420525</v>
          </cell>
          <cell r="M33">
            <v>0</v>
          </cell>
        </row>
        <row r="34">
          <cell r="G34">
            <v>416235</v>
          </cell>
          <cell r="I34">
            <v>0</v>
          </cell>
          <cell r="J34">
            <v>0</v>
          </cell>
          <cell r="K34">
            <v>0</v>
          </cell>
          <cell r="L34">
            <v>416235</v>
          </cell>
          <cell r="M34">
            <v>0</v>
          </cell>
        </row>
        <row r="35">
          <cell r="G35">
            <v>7000</v>
          </cell>
          <cell r="H35">
            <v>7000</v>
          </cell>
          <cell r="I35">
            <v>0</v>
          </cell>
          <cell r="J35">
            <v>0</v>
          </cell>
          <cell r="K35">
            <v>7000</v>
          </cell>
          <cell r="L35">
            <v>0</v>
          </cell>
          <cell r="M35">
            <v>0</v>
          </cell>
        </row>
        <row r="36">
          <cell r="G36">
            <v>635</v>
          </cell>
          <cell r="H36">
            <v>535</v>
          </cell>
          <cell r="I36">
            <v>20</v>
          </cell>
          <cell r="J36">
            <v>0</v>
          </cell>
          <cell r="K36">
            <v>515</v>
          </cell>
          <cell r="L36">
            <v>100</v>
          </cell>
          <cell r="M36">
            <v>0</v>
          </cell>
        </row>
        <row r="37">
          <cell r="G37">
            <v>17</v>
          </cell>
          <cell r="H37">
            <v>17</v>
          </cell>
          <cell r="I37">
            <v>0</v>
          </cell>
          <cell r="J37">
            <v>0</v>
          </cell>
          <cell r="K37">
            <v>17</v>
          </cell>
          <cell r="L37">
            <v>0</v>
          </cell>
          <cell r="M37">
            <v>0</v>
          </cell>
        </row>
        <row r="38">
          <cell r="G38">
            <v>18332</v>
          </cell>
          <cell r="H38">
            <v>13024</v>
          </cell>
          <cell r="I38">
            <v>3964</v>
          </cell>
          <cell r="J38">
            <v>930</v>
          </cell>
          <cell r="K38">
            <v>8130</v>
          </cell>
          <cell r="L38">
            <v>5308</v>
          </cell>
          <cell r="M38">
            <v>5</v>
          </cell>
        </row>
        <row r="39">
          <cell r="F39">
            <v>448</v>
          </cell>
          <cell r="G39">
            <v>448</v>
          </cell>
          <cell r="H39">
            <v>448</v>
          </cell>
          <cell r="I39">
            <v>158</v>
          </cell>
          <cell r="J39">
            <v>0</v>
          </cell>
          <cell r="K39">
            <v>290</v>
          </cell>
          <cell r="L39">
            <v>0</v>
          </cell>
          <cell r="M39">
            <v>0</v>
          </cell>
        </row>
        <row r="40">
          <cell r="F40">
            <v>425</v>
          </cell>
          <cell r="G40">
            <v>425</v>
          </cell>
          <cell r="H40">
            <v>425</v>
          </cell>
          <cell r="I40">
            <v>158</v>
          </cell>
          <cell r="J40">
            <v>0</v>
          </cell>
          <cell r="K40">
            <v>267</v>
          </cell>
          <cell r="L40">
            <v>0</v>
          </cell>
          <cell r="M40">
            <v>0</v>
          </cell>
        </row>
        <row r="41">
          <cell r="G41">
            <v>315</v>
          </cell>
          <cell r="H41">
            <v>315</v>
          </cell>
          <cell r="I41">
            <v>0</v>
          </cell>
          <cell r="J41">
            <v>0</v>
          </cell>
          <cell r="K41">
            <v>315</v>
          </cell>
          <cell r="L41">
            <v>0</v>
          </cell>
          <cell r="M41">
            <v>0</v>
          </cell>
        </row>
        <row r="44">
          <cell r="G44">
            <v>-170000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-170000</v>
          </cell>
          <cell r="M44">
            <v>0</v>
          </cell>
        </row>
        <row r="45">
          <cell r="G45">
            <v>-113099</v>
          </cell>
          <cell r="H45">
            <v>-113099</v>
          </cell>
          <cell r="I45">
            <v>-59561</v>
          </cell>
          <cell r="J45">
            <v>-22038</v>
          </cell>
          <cell r="K45">
            <v>-31500</v>
          </cell>
          <cell r="L45">
            <v>0</v>
          </cell>
          <cell r="M45">
            <v>0</v>
          </cell>
        </row>
        <row r="46">
          <cell r="G46">
            <v>-4000</v>
          </cell>
          <cell r="H46">
            <v>-4000</v>
          </cell>
          <cell r="I46">
            <v>0</v>
          </cell>
          <cell r="J46">
            <v>0</v>
          </cell>
          <cell r="K46">
            <v>-4000</v>
          </cell>
          <cell r="L46">
            <v>0</v>
          </cell>
          <cell r="M46">
            <v>0</v>
          </cell>
        </row>
        <row r="47">
          <cell r="G47">
            <v>-19000</v>
          </cell>
          <cell r="I47">
            <v>0</v>
          </cell>
          <cell r="J47">
            <v>0</v>
          </cell>
          <cell r="K47">
            <v>0</v>
          </cell>
          <cell r="L47">
            <v>-19000</v>
          </cell>
          <cell r="M47">
            <v>0</v>
          </cell>
        </row>
        <row r="48">
          <cell r="G48">
            <v>-5000</v>
          </cell>
          <cell r="H48">
            <v>-5000</v>
          </cell>
          <cell r="I48">
            <v>0</v>
          </cell>
          <cell r="J48">
            <v>0</v>
          </cell>
          <cell r="K48">
            <v>-5000</v>
          </cell>
          <cell r="L48">
            <v>0</v>
          </cell>
          <cell r="M48">
            <v>0</v>
          </cell>
        </row>
        <row r="49">
          <cell r="G49">
            <v>-550350</v>
          </cell>
          <cell r="I49">
            <v>0</v>
          </cell>
          <cell r="J49">
            <v>0</v>
          </cell>
          <cell r="K49">
            <v>0</v>
          </cell>
          <cell r="L49">
            <v>-550350</v>
          </cell>
          <cell r="M49">
            <v>0</v>
          </cell>
        </row>
        <row r="50">
          <cell r="G50">
            <v>-13900</v>
          </cell>
          <cell r="I50">
            <v>0</v>
          </cell>
          <cell r="J50">
            <v>0</v>
          </cell>
          <cell r="K50">
            <v>0</v>
          </cell>
          <cell r="L50">
            <v>-13900</v>
          </cell>
          <cell r="M50">
            <v>0</v>
          </cell>
        </row>
        <row r="51">
          <cell r="G51">
            <v>-4000</v>
          </cell>
          <cell r="I51">
            <v>0</v>
          </cell>
          <cell r="J51">
            <v>0</v>
          </cell>
          <cell r="K51">
            <v>0</v>
          </cell>
          <cell r="L51">
            <v>-4000</v>
          </cell>
          <cell r="M51">
            <v>0</v>
          </cell>
        </row>
        <row r="52">
          <cell r="G52">
            <v>-12700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-12700</v>
          </cell>
          <cell r="M52">
            <v>0</v>
          </cell>
        </row>
        <row r="53">
          <cell r="G53">
            <v>-5800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-5800</v>
          </cell>
          <cell r="M53">
            <v>0</v>
          </cell>
        </row>
        <row r="54">
          <cell r="G54">
            <v>-4000</v>
          </cell>
          <cell r="I54">
            <v>0</v>
          </cell>
          <cell r="J54">
            <v>0</v>
          </cell>
          <cell r="K54">
            <v>0</v>
          </cell>
          <cell r="L54">
            <v>-4000</v>
          </cell>
          <cell r="M54">
            <v>0</v>
          </cell>
        </row>
        <row r="55">
          <cell r="G55">
            <v>-100000</v>
          </cell>
          <cell r="H55">
            <v>-100000</v>
          </cell>
          <cell r="I55">
            <v>0</v>
          </cell>
          <cell r="J55">
            <v>0</v>
          </cell>
          <cell r="K55">
            <v>-100000</v>
          </cell>
          <cell r="L55">
            <v>0</v>
          </cell>
          <cell r="M55">
            <v>0</v>
          </cell>
        </row>
        <row r="56">
          <cell r="G56">
            <v>-3000</v>
          </cell>
          <cell r="H56">
            <v>-3000</v>
          </cell>
          <cell r="I56">
            <v>0</v>
          </cell>
          <cell r="J56">
            <v>0</v>
          </cell>
          <cell r="K56">
            <v>-3000</v>
          </cell>
          <cell r="L56">
            <v>0</v>
          </cell>
          <cell r="M56">
            <v>0</v>
          </cell>
        </row>
        <row r="59">
          <cell r="G59">
            <v>-12495</v>
          </cell>
          <cell r="H59">
            <v>-7187</v>
          </cell>
          <cell r="I59">
            <v>-2657</v>
          </cell>
          <cell r="J59">
            <v>-465</v>
          </cell>
          <cell r="K59">
            <v>-4065</v>
          </cell>
          <cell r="L59">
            <v>-5308</v>
          </cell>
          <cell r="M59">
            <v>-5</v>
          </cell>
        </row>
        <row r="60">
          <cell r="G60">
            <v>-35000</v>
          </cell>
          <cell r="H60">
            <v>-35000</v>
          </cell>
          <cell r="I60">
            <v>0</v>
          </cell>
          <cell r="J60">
            <v>0</v>
          </cell>
          <cell r="K60">
            <v>-35000</v>
          </cell>
          <cell r="L60">
            <v>0</v>
          </cell>
          <cell r="M60">
            <v>0</v>
          </cell>
        </row>
        <row r="61">
          <cell r="G61">
            <v>-111517</v>
          </cell>
          <cell r="H61">
            <v>-111517</v>
          </cell>
          <cell r="I61">
            <v>0</v>
          </cell>
          <cell r="J61">
            <v>0</v>
          </cell>
          <cell r="K61">
            <v>-111517</v>
          </cell>
          <cell r="L61">
            <v>0</v>
          </cell>
          <cell r="M61">
            <v>0</v>
          </cell>
        </row>
        <row r="62">
          <cell r="G62">
            <v>-26500</v>
          </cell>
          <cell r="H62">
            <v>-26500</v>
          </cell>
          <cell r="I62">
            <v>0</v>
          </cell>
          <cell r="J62">
            <v>0</v>
          </cell>
          <cell r="K62">
            <v>-26500</v>
          </cell>
          <cell r="L62">
            <v>0</v>
          </cell>
          <cell r="M62">
            <v>0</v>
          </cell>
        </row>
        <row r="63">
          <cell r="G63">
            <v>-86065</v>
          </cell>
          <cell r="H63">
            <v>-86065</v>
          </cell>
          <cell r="I63">
            <v>0</v>
          </cell>
          <cell r="J63">
            <v>0</v>
          </cell>
          <cell r="K63">
            <v>-86065</v>
          </cell>
          <cell r="L63">
            <v>0</v>
          </cell>
          <cell r="M63">
            <v>0</v>
          </cell>
        </row>
        <row r="64">
          <cell r="G64">
            <v>-3000</v>
          </cell>
          <cell r="H64">
            <v>-3000</v>
          </cell>
          <cell r="I64">
            <v>0</v>
          </cell>
          <cell r="J64">
            <v>0</v>
          </cell>
          <cell r="K64">
            <v>-3000</v>
          </cell>
          <cell r="L64">
            <v>0</v>
          </cell>
          <cell r="M64">
            <v>0</v>
          </cell>
        </row>
        <row r="65">
          <cell r="G65">
            <v>-4067</v>
          </cell>
          <cell r="H65">
            <v>-4067</v>
          </cell>
          <cell r="J65">
            <v>-3500</v>
          </cell>
          <cell r="K65">
            <v>-567</v>
          </cell>
          <cell r="L65">
            <v>0</v>
          </cell>
          <cell r="M65">
            <v>0</v>
          </cell>
        </row>
        <row r="66">
          <cell r="G66">
            <v>-549</v>
          </cell>
          <cell r="H66">
            <v>-549</v>
          </cell>
          <cell r="I66">
            <v>0</v>
          </cell>
          <cell r="J66">
            <v>0</v>
          </cell>
          <cell r="K66">
            <v>-549</v>
          </cell>
          <cell r="L66">
            <v>0</v>
          </cell>
          <cell r="M66">
            <v>0</v>
          </cell>
        </row>
        <row r="67">
          <cell r="G67">
            <v>-2298</v>
          </cell>
          <cell r="H67">
            <v>-2298</v>
          </cell>
          <cell r="I67">
            <v>0</v>
          </cell>
          <cell r="J67">
            <v>0</v>
          </cell>
          <cell r="K67">
            <v>-2298</v>
          </cell>
          <cell r="L67">
            <v>0</v>
          </cell>
          <cell r="M67">
            <v>0</v>
          </cell>
        </row>
        <row r="68">
          <cell r="G68">
            <v>-1500</v>
          </cell>
          <cell r="H68">
            <v>-1500</v>
          </cell>
          <cell r="I68">
            <v>0</v>
          </cell>
          <cell r="J68">
            <v>0</v>
          </cell>
          <cell r="K68">
            <v>-1500</v>
          </cell>
          <cell r="L68">
            <v>0</v>
          </cell>
          <cell r="M68">
            <v>0</v>
          </cell>
        </row>
        <row r="69">
          <cell r="G69">
            <v>-853</v>
          </cell>
          <cell r="H69">
            <v>-853</v>
          </cell>
          <cell r="I69">
            <v>0</v>
          </cell>
          <cell r="J69">
            <v>0</v>
          </cell>
          <cell r="K69">
            <v>-853</v>
          </cell>
          <cell r="L69">
            <v>0</v>
          </cell>
          <cell r="M69">
            <v>0</v>
          </cell>
        </row>
        <row r="70">
          <cell r="G70">
            <v>-3881</v>
          </cell>
          <cell r="H70">
            <v>-3881</v>
          </cell>
          <cell r="I70">
            <v>0</v>
          </cell>
          <cell r="J70">
            <v>0</v>
          </cell>
          <cell r="K70">
            <v>-3881</v>
          </cell>
          <cell r="L70">
            <v>0</v>
          </cell>
          <cell r="M70">
            <v>0</v>
          </cell>
        </row>
        <row r="71">
          <cell r="G71">
            <v>-6600</v>
          </cell>
          <cell r="H71">
            <v>-6600</v>
          </cell>
          <cell r="I71">
            <v>0</v>
          </cell>
          <cell r="J71">
            <v>0</v>
          </cell>
          <cell r="K71">
            <v>-6600</v>
          </cell>
          <cell r="L71">
            <v>0</v>
          </cell>
          <cell r="M71">
            <v>0</v>
          </cell>
        </row>
        <row r="72">
          <cell r="G72">
            <v>-902</v>
          </cell>
          <cell r="H72">
            <v>-902</v>
          </cell>
          <cell r="I72">
            <v>0</v>
          </cell>
          <cell r="J72">
            <v>0</v>
          </cell>
          <cell r="K72">
            <v>-902</v>
          </cell>
          <cell r="L72">
            <v>0</v>
          </cell>
          <cell r="M72">
            <v>0</v>
          </cell>
        </row>
        <row r="73">
          <cell r="G73">
            <v>-11000</v>
          </cell>
          <cell r="I73">
            <v>0</v>
          </cell>
          <cell r="J73">
            <v>0</v>
          </cell>
          <cell r="K73">
            <v>0</v>
          </cell>
          <cell r="L73">
            <v>-11000</v>
          </cell>
          <cell r="M73">
            <v>0</v>
          </cell>
        </row>
        <row r="74">
          <cell r="G74">
            <v>-17500</v>
          </cell>
          <cell r="I74">
            <v>0</v>
          </cell>
          <cell r="J74">
            <v>0</v>
          </cell>
          <cell r="K74">
            <v>0</v>
          </cell>
          <cell r="L74">
            <v>-17500</v>
          </cell>
          <cell r="M74">
            <v>0</v>
          </cell>
        </row>
        <row r="75">
          <cell r="G75">
            <v>-6</v>
          </cell>
          <cell r="H75">
            <v>-6</v>
          </cell>
          <cell r="I75">
            <v>0</v>
          </cell>
          <cell r="J75">
            <v>0</v>
          </cell>
          <cell r="K75">
            <v>-6</v>
          </cell>
          <cell r="L75">
            <v>0</v>
          </cell>
          <cell r="M75">
            <v>0</v>
          </cell>
        </row>
        <row r="76">
          <cell r="G76">
            <v>-187</v>
          </cell>
          <cell r="H76">
            <v>-187</v>
          </cell>
          <cell r="I76">
            <v>0</v>
          </cell>
          <cell r="J76">
            <v>0</v>
          </cell>
          <cell r="K76">
            <v>-187</v>
          </cell>
          <cell r="L76">
            <v>0</v>
          </cell>
          <cell r="M76">
            <v>0</v>
          </cell>
        </row>
        <row r="77">
          <cell r="G77">
            <v>-419</v>
          </cell>
          <cell r="H77">
            <v>-419</v>
          </cell>
          <cell r="I77">
            <v>0</v>
          </cell>
          <cell r="J77">
            <v>0</v>
          </cell>
          <cell r="K77">
            <v>-419</v>
          </cell>
          <cell r="L77">
            <v>0</v>
          </cell>
          <cell r="M77">
            <v>0</v>
          </cell>
        </row>
        <row r="78">
          <cell r="G78">
            <v>-429</v>
          </cell>
          <cell r="H78">
            <v>-429</v>
          </cell>
          <cell r="I78">
            <v>0</v>
          </cell>
          <cell r="J78">
            <v>0</v>
          </cell>
          <cell r="K78">
            <v>-429</v>
          </cell>
          <cell r="L78">
            <v>0</v>
          </cell>
          <cell r="M78">
            <v>0</v>
          </cell>
        </row>
        <row r="79">
          <cell r="G79">
            <v>-293</v>
          </cell>
          <cell r="H79">
            <v>-293</v>
          </cell>
          <cell r="I79">
            <v>0</v>
          </cell>
          <cell r="J79">
            <v>0</v>
          </cell>
          <cell r="K79">
            <v>-293</v>
          </cell>
          <cell r="L79">
            <v>0</v>
          </cell>
          <cell r="M79">
            <v>0</v>
          </cell>
        </row>
        <row r="80">
          <cell r="G80">
            <v>-332</v>
          </cell>
          <cell r="H80">
            <v>-332</v>
          </cell>
          <cell r="I80">
            <v>0</v>
          </cell>
          <cell r="J80">
            <v>0</v>
          </cell>
          <cell r="K80">
            <v>-332</v>
          </cell>
          <cell r="L80">
            <v>0</v>
          </cell>
          <cell r="M80">
            <v>0</v>
          </cell>
        </row>
        <row r="81">
          <cell r="G81">
            <v>-2013</v>
          </cell>
          <cell r="H81">
            <v>-2013</v>
          </cell>
          <cell r="I81">
            <v>0</v>
          </cell>
          <cell r="J81">
            <v>0</v>
          </cell>
          <cell r="K81">
            <v>-2013</v>
          </cell>
          <cell r="L81">
            <v>0</v>
          </cell>
          <cell r="M81">
            <v>0</v>
          </cell>
        </row>
        <row r="82">
          <cell r="G82">
            <v>-586</v>
          </cell>
          <cell r="H82">
            <v>-586</v>
          </cell>
          <cell r="I82">
            <v>0</v>
          </cell>
          <cell r="J82">
            <v>0</v>
          </cell>
          <cell r="K82">
            <v>-586</v>
          </cell>
          <cell r="L82">
            <v>0</v>
          </cell>
          <cell r="M82">
            <v>0</v>
          </cell>
        </row>
        <row r="83">
          <cell r="G83">
            <v>-326132</v>
          </cell>
          <cell r="H83">
            <v>-4</v>
          </cell>
          <cell r="I83">
            <v>0</v>
          </cell>
          <cell r="J83">
            <v>0</v>
          </cell>
          <cell r="K83">
            <v>-4</v>
          </cell>
          <cell r="L83">
            <v>-326128</v>
          </cell>
          <cell r="M83">
            <v>0</v>
          </cell>
        </row>
        <row r="86">
          <cell r="I86">
            <v>391</v>
          </cell>
          <cell r="K86">
            <v>-391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G88">
            <v>0</v>
          </cell>
          <cell r="H88">
            <v>0</v>
          </cell>
          <cell r="I88">
            <v>151500</v>
          </cell>
          <cell r="J88">
            <v>56055</v>
          </cell>
          <cell r="K88">
            <v>-207555</v>
          </cell>
          <cell r="L88">
            <v>0</v>
          </cell>
          <cell r="M88">
            <v>0</v>
          </cell>
        </row>
        <row r="89">
          <cell r="I89">
            <v>-12458</v>
          </cell>
          <cell r="J89">
            <v>-5299</v>
          </cell>
          <cell r="K89">
            <v>17757</v>
          </cell>
          <cell r="L89">
            <v>0</v>
          </cell>
          <cell r="M89">
            <v>-152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G94">
            <v>-78480</v>
          </cell>
          <cell r="H94">
            <v>-78480</v>
          </cell>
          <cell r="I94">
            <v>0</v>
          </cell>
          <cell r="J94">
            <v>0</v>
          </cell>
          <cell r="K94">
            <v>-78480</v>
          </cell>
          <cell r="L94">
            <v>0</v>
          </cell>
          <cell r="M94">
            <v>0</v>
          </cell>
        </row>
        <row r="95">
          <cell r="G95">
            <v>5000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5000</v>
          </cell>
          <cell r="M95">
            <v>0</v>
          </cell>
        </row>
        <row r="96">
          <cell r="G96">
            <v>-150</v>
          </cell>
          <cell r="H96">
            <v>-150</v>
          </cell>
          <cell r="J96">
            <v>0</v>
          </cell>
          <cell r="K96">
            <v>-150</v>
          </cell>
          <cell r="L96">
            <v>0</v>
          </cell>
          <cell r="M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G99">
            <v>-26000</v>
          </cell>
          <cell r="H99">
            <v>-26000</v>
          </cell>
          <cell r="I99">
            <v>0</v>
          </cell>
          <cell r="J99">
            <v>0</v>
          </cell>
          <cell r="K99">
            <v>-26000</v>
          </cell>
          <cell r="L99">
            <v>0</v>
          </cell>
          <cell r="M99">
            <v>0</v>
          </cell>
        </row>
        <row r="100">
          <cell r="G100">
            <v>-5273</v>
          </cell>
          <cell r="H100">
            <v>-5273</v>
          </cell>
          <cell r="I100">
            <v>0</v>
          </cell>
          <cell r="J100">
            <v>0</v>
          </cell>
          <cell r="K100">
            <v>-5273</v>
          </cell>
          <cell r="L100">
            <v>0</v>
          </cell>
          <cell r="M100">
            <v>0</v>
          </cell>
        </row>
        <row r="101">
          <cell r="G101">
            <v>14883</v>
          </cell>
          <cell r="H101">
            <v>8015</v>
          </cell>
          <cell r="I101">
            <v>0</v>
          </cell>
          <cell r="J101">
            <v>0</v>
          </cell>
          <cell r="K101">
            <v>8015</v>
          </cell>
          <cell r="L101">
            <v>6868</v>
          </cell>
          <cell r="M101">
            <v>0</v>
          </cell>
        </row>
        <row r="102">
          <cell r="G102">
            <v>2200</v>
          </cell>
          <cell r="H102">
            <v>2200</v>
          </cell>
          <cell r="I102">
            <v>0</v>
          </cell>
          <cell r="J102">
            <v>0</v>
          </cell>
          <cell r="K102">
            <v>2200</v>
          </cell>
          <cell r="L102">
            <v>0</v>
          </cell>
          <cell r="M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G105">
            <v>-145</v>
          </cell>
          <cell r="H105">
            <v>-145</v>
          </cell>
          <cell r="I105">
            <v>0</v>
          </cell>
          <cell r="J105">
            <v>0</v>
          </cell>
          <cell r="K105">
            <v>-145</v>
          </cell>
          <cell r="L105">
            <v>0</v>
          </cell>
          <cell r="M105">
            <v>0</v>
          </cell>
        </row>
        <row r="106">
          <cell r="G106">
            <v>78480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78480</v>
          </cell>
          <cell r="M106">
            <v>0</v>
          </cell>
        </row>
        <row r="107">
          <cell r="G107">
            <v>-5000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-5000</v>
          </cell>
          <cell r="M107">
            <v>0</v>
          </cell>
        </row>
        <row r="108">
          <cell r="G108">
            <v>26000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26000</v>
          </cell>
          <cell r="M108">
            <v>0</v>
          </cell>
        </row>
        <row r="109">
          <cell r="G109">
            <v>5273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5273</v>
          </cell>
          <cell r="M109">
            <v>0</v>
          </cell>
        </row>
        <row r="110">
          <cell r="G110">
            <v>-14883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-14883</v>
          </cell>
          <cell r="M110">
            <v>0</v>
          </cell>
        </row>
        <row r="111">
          <cell r="G111">
            <v>-2200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-2200</v>
          </cell>
          <cell r="M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I113">
            <v>38480</v>
          </cell>
          <cell r="J113">
            <v>13440</v>
          </cell>
          <cell r="K113">
            <v>-51920</v>
          </cell>
          <cell r="L113">
            <v>0</v>
          </cell>
          <cell r="M113">
            <v>0</v>
          </cell>
        </row>
        <row r="114">
          <cell r="G114">
            <v>-385000</v>
          </cell>
          <cell r="H114">
            <v>-385000</v>
          </cell>
          <cell r="I114">
            <v>0</v>
          </cell>
          <cell r="J114">
            <v>0</v>
          </cell>
          <cell r="K114">
            <v>-385000</v>
          </cell>
          <cell r="L114">
            <v>0</v>
          </cell>
          <cell r="M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G116">
            <v>150</v>
          </cell>
          <cell r="H116">
            <v>150</v>
          </cell>
          <cell r="J116">
            <v>0</v>
          </cell>
          <cell r="K116">
            <v>150</v>
          </cell>
          <cell r="L116">
            <v>0</v>
          </cell>
          <cell r="M116">
            <v>0</v>
          </cell>
        </row>
        <row r="117">
          <cell r="G117">
            <v>145</v>
          </cell>
          <cell r="H117">
            <v>145</v>
          </cell>
          <cell r="I117">
            <v>0</v>
          </cell>
          <cell r="J117">
            <v>0</v>
          </cell>
          <cell r="K117">
            <v>145</v>
          </cell>
          <cell r="L117">
            <v>0</v>
          </cell>
          <cell r="M117">
            <v>0</v>
          </cell>
        </row>
        <row r="118">
          <cell r="I118">
            <v>3782</v>
          </cell>
          <cell r="J118">
            <v>0</v>
          </cell>
          <cell r="K118">
            <v>-3782</v>
          </cell>
          <cell r="L118">
            <v>0</v>
          </cell>
          <cell r="M118">
            <v>0</v>
          </cell>
        </row>
        <row r="119">
          <cell r="I119">
            <v>-264250</v>
          </cell>
          <cell r="J119">
            <v>-96367</v>
          </cell>
          <cell r="K119">
            <v>360617</v>
          </cell>
          <cell r="L119">
            <v>0</v>
          </cell>
          <cell r="M119">
            <v>0</v>
          </cell>
        </row>
        <row r="120">
          <cell r="G120">
            <v>385000</v>
          </cell>
          <cell r="H120">
            <v>385000</v>
          </cell>
          <cell r="I120">
            <v>0</v>
          </cell>
          <cell r="J120">
            <v>0</v>
          </cell>
          <cell r="K120">
            <v>385000</v>
          </cell>
          <cell r="L120">
            <v>0</v>
          </cell>
          <cell r="M120">
            <v>0</v>
          </cell>
        </row>
        <row r="122">
          <cell r="F122">
            <v>0</v>
          </cell>
          <cell r="G122">
            <v>0</v>
          </cell>
          <cell r="H122">
            <v>-587826</v>
          </cell>
          <cell r="I122">
            <v>0</v>
          </cell>
          <cell r="J122">
            <v>-2662</v>
          </cell>
          <cell r="K122">
            <v>-585164</v>
          </cell>
          <cell r="L122">
            <v>587826</v>
          </cell>
          <cell r="M122">
            <v>0</v>
          </cell>
        </row>
        <row r="123">
          <cell r="F123">
            <v>0</v>
          </cell>
          <cell r="G123">
            <v>0</v>
          </cell>
          <cell r="H123">
            <v>-111606</v>
          </cell>
          <cell r="I123">
            <v>0</v>
          </cell>
          <cell r="J123">
            <v>0</v>
          </cell>
          <cell r="K123">
            <v>-111606</v>
          </cell>
          <cell r="L123">
            <v>111606</v>
          </cell>
          <cell r="M123">
            <v>0</v>
          </cell>
        </row>
        <row r="125">
          <cell r="G125">
            <v>460000</v>
          </cell>
          <cell r="I125">
            <v>0</v>
          </cell>
          <cell r="J125">
            <v>0</v>
          </cell>
          <cell r="K125">
            <v>0</v>
          </cell>
          <cell r="L125">
            <v>460000</v>
          </cell>
          <cell r="M125">
            <v>0</v>
          </cell>
        </row>
        <row r="126">
          <cell r="G126">
            <v>240000</v>
          </cell>
          <cell r="H126">
            <v>240000</v>
          </cell>
          <cell r="I126">
            <v>0</v>
          </cell>
          <cell r="J126">
            <v>0</v>
          </cell>
          <cell r="K126">
            <v>240000</v>
          </cell>
          <cell r="L126">
            <v>0</v>
          </cell>
          <cell r="M1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showGridLines="0" zoomScale="75" zoomScaleNormal="75" workbookViewId="0" topLeftCell="A226">
      <selection activeCell="K230" sqref="K230"/>
    </sheetView>
  </sheetViews>
  <sheetFormatPr defaultColWidth="9.00390625" defaultRowHeight="12.75"/>
  <cols>
    <col min="1" max="1" width="46.375" style="259" customWidth="1"/>
    <col min="2" max="2" width="16.875" style="259" customWidth="1"/>
    <col min="3" max="3" width="17.125" style="259" customWidth="1"/>
    <col min="4" max="4" width="16.75390625" style="259" customWidth="1"/>
    <col min="5" max="5" width="16.25390625" style="259" customWidth="1"/>
    <col min="6" max="6" width="10.625" style="259" customWidth="1"/>
    <col min="7" max="7" width="9.625" style="259" customWidth="1"/>
    <col min="8" max="8" width="1.12109375" style="259" customWidth="1"/>
    <col min="9" max="16384" width="9.125" style="259" customWidth="1"/>
  </cols>
  <sheetData>
    <row r="1" spans="1:7" s="721" customFormat="1" ht="13.5" customHeight="1">
      <c r="A1" s="723"/>
      <c r="G1" s="724"/>
    </row>
    <row r="2" spans="1:7" ht="44.25" customHeight="1">
      <c r="A2" s="725" t="s">
        <v>610</v>
      </c>
      <c r="B2" s="726"/>
      <c r="C2" s="726"/>
      <c r="D2" s="726"/>
      <c r="E2" s="726"/>
      <c r="F2" s="726"/>
      <c r="G2" s="726"/>
    </row>
    <row r="3" spans="1:7" ht="12.75" customHeight="1">
      <c r="A3" s="727" t="s">
        <v>966</v>
      </c>
      <c r="B3" s="726"/>
      <c r="C3" s="726"/>
      <c r="D3" s="726"/>
      <c r="E3" s="726"/>
      <c r="F3" s="726"/>
      <c r="G3" s="726"/>
    </row>
    <row r="4" spans="1:7" ht="16.5" customHeight="1" thickBot="1">
      <c r="A4" s="727" t="s">
        <v>1099</v>
      </c>
      <c r="B4" s="606"/>
      <c r="C4" s="606"/>
      <c r="D4" s="606"/>
      <c r="E4" s="606"/>
      <c r="F4" s="606"/>
      <c r="G4" s="728" t="s">
        <v>788</v>
      </c>
    </row>
    <row r="5" spans="1:7" ht="15" customHeight="1">
      <c r="A5" s="729"/>
      <c r="B5" s="730"/>
      <c r="C5" s="731" t="s">
        <v>1100</v>
      </c>
      <c r="D5" s="732"/>
      <c r="E5" s="730"/>
      <c r="F5" s="733" t="s">
        <v>749</v>
      </c>
      <c r="G5" s="734" t="s">
        <v>1101</v>
      </c>
    </row>
    <row r="6" spans="1:7" ht="15" customHeight="1">
      <c r="A6" s="735" t="s">
        <v>1102</v>
      </c>
      <c r="B6" s="736" t="s">
        <v>1103</v>
      </c>
      <c r="C6" s="737" t="s">
        <v>651</v>
      </c>
      <c r="D6" s="738" t="s">
        <v>652</v>
      </c>
      <c r="E6" s="736" t="s">
        <v>1104</v>
      </c>
      <c r="F6" s="739" t="s">
        <v>751</v>
      </c>
      <c r="G6" s="740" t="s">
        <v>1105</v>
      </c>
    </row>
    <row r="7" spans="1:7" ht="12.75" customHeight="1">
      <c r="A7" s="741"/>
      <c r="B7" s="742"/>
      <c r="C7" s="743" t="s">
        <v>786</v>
      </c>
      <c r="D7" s="744" t="s">
        <v>786</v>
      </c>
      <c r="E7" s="742"/>
      <c r="F7" s="745" t="s">
        <v>1106</v>
      </c>
      <c r="G7" s="746" t="s">
        <v>1107</v>
      </c>
    </row>
    <row r="8" spans="1:7" ht="12.75" customHeight="1" thickBot="1">
      <c r="A8" s="747"/>
      <c r="B8" s="748">
        <v>0</v>
      </c>
      <c r="C8" s="748">
        <v>1</v>
      </c>
      <c r="D8" s="749">
        <v>2</v>
      </c>
      <c r="E8" s="748">
        <v>3</v>
      </c>
      <c r="F8" s="750">
        <v>4</v>
      </c>
      <c r="G8" s="751">
        <v>5</v>
      </c>
    </row>
    <row r="9" spans="1:7" s="756" customFormat="1" ht="16.5" customHeight="1">
      <c r="A9" s="752" t="s">
        <v>1108</v>
      </c>
      <c r="B9" s="753"/>
      <c r="C9" s="754"/>
      <c r="D9" s="754"/>
      <c r="E9" s="754"/>
      <c r="F9" s="753"/>
      <c r="G9" s="755" t="str">
        <f aca="true" t="shared" si="0" ref="G9:G40">IF(B9&gt;0,E9/B9*100," ")</f>
        <v> </v>
      </c>
    </row>
    <row r="10" spans="1:7" ht="16.5" customHeight="1">
      <c r="A10" s="757" t="s">
        <v>1109</v>
      </c>
      <c r="B10" s="758">
        <v>0</v>
      </c>
      <c r="C10" s="758">
        <v>0</v>
      </c>
      <c r="D10" s="758">
        <v>0</v>
      </c>
      <c r="E10" s="758">
        <v>0</v>
      </c>
      <c r="F10" s="758" t="str">
        <f aca="true" t="shared" si="1" ref="F10:F41">IF(D10&gt;0,E10/D10*100," ")</f>
        <v> </v>
      </c>
      <c r="G10" s="759" t="str">
        <f t="shared" si="0"/>
        <v> </v>
      </c>
    </row>
    <row r="11" spans="1:7" ht="22.5" customHeight="1">
      <c r="A11" s="757" t="s">
        <v>1110</v>
      </c>
      <c r="B11" s="758">
        <v>0</v>
      </c>
      <c r="C11" s="758">
        <v>0</v>
      </c>
      <c r="D11" s="758">
        <v>0</v>
      </c>
      <c r="E11" s="758">
        <v>0</v>
      </c>
      <c r="F11" s="758" t="str">
        <f t="shared" si="1"/>
        <v> </v>
      </c>
      <c r="G11" s="759" t="str">
        <f t="shared" si="0"/>
        <v> </v>
      </c>
    </row>
    <row r="12" spans="1:7" ht="22.5" customHeight="1">
      <c r="A12" s="757" t="s">
        <v>1111</v>
      </c>
      <c r="B12" s="758">
        <v>0</v>
      </c>
      <c r="C12" s="758">
        <v>0</v>
      </c>
      <c r="D12" s="758">
        <v>0</v>
      </c>
      <c r="E12" s="758">
        <v>0</v>
      </c>
      <c r="F12" s="758" t="str">
        <f t="shared" si="1"/>
        <v> </v>
      </c>
      <c r="G12" s="759" t="str">
        <f t="shared" si="0"/>
        <v> </v>
      </c>
    </row>
    <row r="13" spans="1:7" ht="22.5" customHeight="1">
      <c r="A13" s="757" t="s">
        <v>1112</v>
      </c>
      <c r="B13" s="758">
        <v>0</v>
      </c>
      <c r="C13" s="758">
        <v>0</v>
      </c>
      <c r="D13" s="758">
        <v>0</v>
      </c>
      <c r="E13" s="758">
        <v>0</v>
      </c>
      <c r="F13" s="758" t="str">
        <f t="shared" si="1"/>
        <v> </v>
      </c>
      <c r="G13" s="759" t="str">
        <f t="shared" si="0"/>
        <v> </v>
      </c>
    </row>
    <row r="14" spans="1:7" ht="16.5" customHeight="1">
      <c r="A14" s="757" t="s">
        <v>1113</v>
      </c>
      <c r="B14" s="758">
        <v>0</v>
      </c>
      <c r="C14" s="758">
        <v>0</v>
      </c>
      <c r="D14" s="758">
        <v>0</v>
      </c>
      <c r="E14" s="758">
        <v>0</v>
      </c>
      <c r="F14" s="758" t="str">
        <f t="shared" si="1"/>
        <v> </v>
      </c>
      <c r="G14" s="759" t="str">
        <f t="shared" si="0"/>
        <v> </v>
      </c>
    </row>
    <row r="15" spans="1:7" s="756" customFormat="1" ht="17.25" customHeight="1">
      <c r="A15" s="760" t="s">
        <v>1114</v>
      </c>
      <c r="B15" s="761">
        <v>0</v>
      </c>
      <c r="C15" s="761">
        <v>0</v>
      </c>
      <c r="D15" s="761">
        <v>0</v>
      </c>
      <c r="E15" s="761">
        <v>0</v>
      </c>
      <c r="F15" s="761" t="str">
        <f t="shared" si="1"/>
        <v> </v>
      </c>
      <c r="G15" s="762" t="str">
        <f t="shared" si="0"/>
        <v> </v>
      </c>
    </row>
    <row r="16" spans="1:7" ht="18" customHeight="1">
      <c r="A16" s="757" t="s">
        <v>1115</v>
      </c>
      <c r="B16" s="758">
        <v>0</v>
      </c>
      <c r="C16" s="758">
        <v>0</v>
      </c>
      <c r="D16" s="758">
        <v>0</v>
      </c>
      <c r="E16" s="758">
        <v>0</v>
      </c>
      <c r="F16" s="758" t="str">
        <f t="shared" si="1"/>
        <v> </v>
      </c>
      <c r="G16" s="759" t="str">
        <f t="shared" si="0"/>
        <v> </v>
      </c>
    </row>
    <row r="17" spans="1:7" ht="16.5" customHeight="1">
      <c r="A17" s="757" t="s">
        <v>1116</v>
      </c>
      <c r="B17" s="758">
        <v>0</v>
      </c>
      <c r="C17" s="758">
        <v>0</v>
      </c>
      <c r="D17" s="758">
        <v>0</v>
      </c>
      <c r="E17" s="758">
        <v>0</v>
      </c>
      <c r="F17" s="758" t="str">
        <f t="shared" si="1"/>
        <v> </v>
      </c>
      <c r="G17" s="759" t="str">
        <f t="shared" si="0"/>
        <v> </v>
      </c>
    </row>
    <row r="18" spans="1:7" ht="16.5" customHeight="1">
      <c r="A18" s="757" t="s">
        <v>1117</v>
      </c>
      <c r="B18" s="758">
        <v>0</v>
      </c>
      <c r="C18" s="758">
        <v>0</v>
      </c>
      <c r="D18" s="758">
        <v>0</v>
      </c>
      <c r="E18" s="758">
        <v>0</v>
      </c>
      <c r="F18" s="758" t="str">
        <f t="shared" si="1"/>
        <v> </v>
      </c>
      <c r="G18" s="759" t="str">
        <f t="shared" si="0"/>
        <v> </v>
      </c>
    </row>
    <row r="19" spans="1:7" ht="16.5" customHeight="1">
      <c r="A19" s="763" t="s">
        <v>1118</v>
      </c>
      <c r="B19" s="764">
        <v>0</v>
      </c>
      <c r="C19" s="764">
        <v>0</v>
      </c>
      <c r="D19" s="764">
        <v>0</v>
      </c>
      <c r="E19" s="764">
        <v>0</v>
      </c>
      <c r="F19" s="764" t="str">
        <f t="shared" si="1"/>
        <v> </v>
      </c>
      <c r="G19" s="765" t="str">
        <f t="shared" si="0"/>
        <v> </v>
      </c>
    </row>
    <row r="20" spans="1:7" ht="16.5" customHeight="1">
      <c r="A20" s="757" t="s">
        <v>1119</v>
      </c>
      <c r="B20" s="758">
        <v>0</v>
      </c>
      <c r="C20" s="758">
        <v>0</v>
      </c>
      <c r="D20" s="758">
        <v>0</v>
      </c>
      <c r="E20" s="758">
        <v>0</v>
      </c>
      <c r="F20" s="758" t="str">
        <f t="shared" si="1"/>
        <v> </v>
      </c>
      <c r="G20" s="759" t="str">
        <f t="shared" si="0"/>
        <v> </v>
      </c>
    </row>
    <row r="21" spans="1:7" ht="16.5" customHeight="1">
      <c r="A21" s="757" t="s">
        <v>1120</v>
      </c>
      <c r="B21" s="758">
        <v>0</v>
      </c>
      <c r="C21" s="758">
        <v>0</v>
      </c>
      <c r="D21" s="758">
        <v>0</v>
      </c>
      <c r="E21" s="758">
        <v>0</v>
      </c>
      <c r="F21" s="758" t="str">
        <f t="shared" si="1"/>
        <v> </v>
      </c>
      <c r="G21" s="759" t="str">
        <f t="shared" si="0"/>
        <v> </v>
      </c>
    </row>
    <row r="22" spans="1:7" ht="16.5" customHeight="1">
      <c r="A22" s="757" t="s">
        <v>1121</v>
      </c>
      <c r="B22" s="758">
        <v>0</v>
      </c>
      <c r="C22" s="758">
        <v>0</v>
      </c>
      <c r="D22" s="758">
        <v>0</v>
      </c>
      <c r="E22" s="758">
        <v>0</v>
      </c>
      <c r="F22" s="758" t="str">
        <f t="shared" si="1"/>
        <v> </v>
      </c>
      <c r="G22" s="759" t="str">
        <f t="shared" si="0"/>
        <v> </v>
      </c>
    </row>
    <row r="23" spans="1:7" ht="16.5" customHeight="1">
      <c r="A23" s="757" t="s">
        <v>1122</v>
      </c>
      <c r="B23" s="758">
        <v>0</v>
      </c>
      <c r="C23" s="758">
        <v>0</v>
      </c>
      <c r="D23" s="758">
        <v>0</v>
      </c>
      <c r="E23" s="758">
        <v>0</v>
      </c>
      <c r="F23" s="758" t="str">
        <f t="shared" si="1"/>
        <v> </v>
      </c>
      <c r="G23" s="759" t="str">
        <f t="shared" si="0"/>
        <v> </v>
      </c>
    </row>
    <row r="24" spans="1:7" ht="16.5" customHeight="1">
      <c r="A24" s="757" t="s">
        <v>1123</v>
      </c>
      <c r="B24" s="758">
        <v>0</v>
      </c>
      <c r="C24" s="758">
        <v>0</v>
      </c>
      <c r="D24" s="758">
        <v>0</v>
      </c>
      <c r="E24" s="758">
        <v>0</v>
      </c>
      <c r="F24" s="758" t="str">
        <f t="shared" si="1"/>
        <v> </v>
      </c>
      <c r="G24" s="759" t="str">
        <f t="shared" si="0"/>
        <v> </v>
      </c>
    </row>
    <row r="25" spans="1:7" s="756" customFormat="1" ht="17.25" customHeight="1">
      <c r="A25" s="760" t="s">
        <v>1124</v>
      </c>
      <c r="B25" s="761">
        <v>0</v>
      </c>
      <c r="C25" s="761">
        <v>0</v>
      </c>
      <c r="D25" s="761">
        <v>0</v>
      </c>
      <c r="E25" s="761">
        <v>0</v>
      </c>
      <c r="F25" s="761" t="str">
        <f t="shared" si="1"/>
        <v> </v>
      </c>
      <c r="G25" s="762" t="str">
        <f t="shared" si="0"/>
        <v> </v>
      </c>
    </row>
    <row r="26" spans="1:7" ht="18" customHeight="1">
      <c r="A26" s="757" t="s">
        <v>1125</v>
      </c>
      <c r="B26" s="758">
        <v>0</v>
      </c>
      <c r="C26" s="758">
        <v>0</v>
      </c>
      <c r="D26" s="758">
        <v>0</v>
      </c>
      <c r="E26" s="758">
        <v>0</v>
      </c>
      <c r="F26" s="758" t="str">
        <f t="shared" si="1"/>
        <v> </v>
      </c>
      <c r="G26" s="759" t="str">
        <f t="shared" si="0"/>
        <v> </v>
      </c>
    </row>
    <row r="27" spans="1:7" ht="16.5" customHeight="1">
      <c r="A27" s="757" t="s">
        <v>1126</v>
      </c>
      <c r="B27" s="758">
        <v>0</v>
      </c>
      <c r="C27" s="758">
        <v>0</v>
      </c>
      <c r="D27" s="758">
        <v>0</v>
      </c>
      <c r="E27" s="758">
        <v>0</v>
      </c>
      <c r="F27" s="758" t="str">
        <f t="shared" si="1"/>
        <v> </v>
      </c>
      <c r="G27" s="759" t="str">
        <f t="shared" si="0"/>
        <v> </v>
      </c>
    </row>
    <row r="28" spans="1:7" s="756" customFormat="1" ht="16.5" customHeight="1">
      <c r="A28" s="757" t="s">
        <v>1127</v>
      </c>
      <c r="B28" s="758">
        <v>0</v>
      </c>
      <c r="C28" s="758">
        <v>0</v>
      </c>
      <c r="D28" s="758">
        <v>0</v>
      </c>
      <c r="E28" s="758">
        <v>0</v>
      </c>
      <c r="F28" s="758" t="str">
        <f t="shared" si="1"/>
        <v> </v>
      </c>
      <c r="G28" s="759" t="str">
        <f t="shared" si="0"/>
        <v> </v>
      </c>
    </row>
    <row r="29" spans="1:7" ht="17.25" customHeight="1">
      <c r="A29" s="760" t="s">
        <v>1125</v>
      </c>
      <c r="B29" s="761">
        <v>0</v>
      </c>
      <c r="C29" s="761">
        <v>0</v>
      </c>
      <c r="D29" s="761">
        <v>0</v>
      </c>
      <c r="E29" s="761">
        <v>0</v>
      </c>
      <c r="F29" s="761" t="str">
        <f t="shared" si="1"/>
        <v> </v>
      </c>
      <c r="G29" s="762" t="str">
        <f t="shared" si="0"/>
        <v> </v>
      </c>
    </row>
    <row r="30" spans="1:7" ht="18" customHeight="1">
      <c r="A30" s="757" t="s">
        <v>1128</v>
      </c>
      <c r="B30" s="758">
        <v>0</v>
      </c>
      <c r="C30" s="758">
        <v>0</v>
      </c>
      <c r="D30" s="758">
        <v>0</v>
      </c>
      <c r="E30" s="758">
        <v>0</v>
      </c>
      <c r="F30" s="758" t="str">
        <f t="shared" si="1"/>
        <v> </v>
      </c>
      <c r="G30" s="759" t="str">
        <f t="shared" si="0"/>
        <v> </v>
      </c>
    </row>
    <row r="31" spans="1:7" ht="16.5" customHeight="1">
      <c r="A31" s="757" t="s">
        <v>1129</v>
      </c>
      <c r="B31" s="758">
        <v>0</v>
      </c>
      <c r="C31" s="758">
        <v>0</v>
      </c>
      <c r="D31" s="758">
        <v>0</v>
      </c>
      <c r="E31" s="758">
        <v>0</v>
      </c>
      <c r="F31" s="758" t="str">
        <f t="shared" si="1"/>
        <v> </v>
      </c>
      <c r="G31" s="759" t="str">
        <f t="shared" si="0"/>
        <v> </v>
      </c>
    </row>
    <row r="32" spans="1:7" s="756" customFormat="1" ht="16.5" customHeight="1">
      <c r="A32" s="757" t="s">
        <v>1130</v>
      </c>
      <c r="B32" s="758">
        <v>0</v>
      </c>
      <c r="C32" s="758">
        <v>0</v>
      </c>
      <c r="D32" s="758">
        <v>0</v>
      </c>
      <c r="E32" s="758">
        <v>0</v>
      </c>
      <c r="F32" s="758" t="str">
        <f t="shared" si="1"/>
        <v> </v>
      </c>
      <c r="G32" s="759" t="str">
        <f t="shared" si="0"/>
        <v> </v>
      </c>
    </row>
    <row r="33" spans="1:7" ht="17.25" customHeight="1">
      <c r="A33" s="760" t="s">
        <v>1131</v>
      </c>
      <c r="B33" s="761">
        <v>0</v>
      </c>
      <c r="C33" s="761">
        <v>0</v>
      </c>
      <c r="D33" s="761">
        <v>0</v>
      </c>
      <c r="E33" s="761">
        <v>0</v>
      </c>
      <c r="F33" s="761" t="str">
        <f t="shared" si="1"/>
        <v> </v>
      </c>
      <c r="G33" s="762" t="str">
        <f t="shared" si="0"/>
        <v> </v>
      </c>
    </row>
    <row r="34" spans="1:7" ht="24" customHeight="1">
      <c r="A34" s="757" t="s">
        <v>1132</v>
      </c>
      <c r="B34" s="758">
        <v>0</v>
      </c>
      <c r="C34" s="758">
        <v>0</v>
      </c>
      <c r="D34" s="758">
        <v>0</v>
      </c>
      <c r="E34" s="758">
        <v>0</v>
      </c>
      <c r="F34" s="758" t="str">
        <f t="shared" si="1"/>
        <v> </v>
      </c>
      <c r="G34" s="759" t="str">
        <f t="shared" si="0"/>
        <v> </v>
      </c>
    </row>
    <row r="35" spans="1:7" ht="22.5" customHeight="1">
      <c r="A35" s="757" t="s">
        <v>1133</v>
      </c>
      <c r="B35" s="758"/>
      <c r="C35" s="758"/>
      <c r="D35" s="758"/>
      <c r="E35" s="758"/>
      <c r="F35" s="758" t="str">
        <f t="shared" si="1"/>
        <v> </v>
      </c>
      <c r="G35" s="759" t="str">
        <f t="shared" si="0"/>
        <v> </v>
      </c>
    </row>
    <row r="36" spans="1:7" ht="16.5" customHeight="1">
      <c r="A36" s="757" t="s">
        <v>1134</v>
      </c>
      <c r="B36" s="758">
        <v>0</v>
      </c>
      <c r="C36" s="758">
        <v>0</v>
      </c>
      <c r="D36" s="758">
        <v>0</v>
      </c>
      <c r="E36" s="758">
        <v>0</v>
      </c>
      <c r="F36" s="758" t="str">
        <f t="shared" si="1"/>
        <v> </v>
      </c>
      <c r="G36" s="759" t="str">
        <f t="shared" si="0"/>
        <v> </v>
      </c>
    </row>
    <row r="37" spans="1:7" ht="16.5" customHeight="1">
      <c r="A37" s="757" t="s">
        <v>1257</v>
      </c>
      <c r="B37" s="758">
        <v>0</v>
      </c>
      <c r="C37" s="758">
        <v>0</v>
      </c>
      <c r="D37" s="758">
        <v>0</v>
      </c>
      <c r="E37" s="758">
        <v>0</v>
      </c>
      <c r="F37" s="758" t="str">
        <f t="shared" si="1"/>
        <v> </v>
      </c>
      <c r="G37" s="759" t="str">
        <f t="shared" si="0"/>
        <v> </v>
      </c>
    </row>
    <row r="38" spans="1:7" s="756" customFormat="1" ht="16.5" customHeight="1">
      <c r="A38" s="757" t="s">
        <v>1258</v>
      </c>
      <c r="B38" s="758">
        <v>0</v>
      </c>
      <c r="C38" s="758">
        <v>0</v>
      </c>
      <c r="D38" s="758">
        <v>0</v>
      </c>
      <c r="E38" s="758">
        <v>0</v>
      </c>
      <c r="F38" s="758" t="str">
        <f t="shared" si="1"/>
        <v> </v>
      </c>
      <c r="G38" s="759" t="str">
        <f t="shared" si="0"/>
        <v> </v>
      </c>
    </row>
    <row r="39" spans="1:7" ht="36">
      <c r="A39" s="760" t="s">
        <v>1259</v>
      </c>
      <c r="B39" s="761">
        <v>0</v>
      </c>
      <c r="C39" s="761">
        <v>0</v>
      </c>
      <c r="D39" s="761">
        <v>0</v>
      </c>
      <c r="E39" s="761">
        <v>0</v>
      </c>
      <c r="F39" s="761" t="str">
        <f t="shared" si="1"/>
        <v> </v>
      </c>
      <c r="G39" s="762" t="str">
        <f t="shared" si="0"/>
        <v> </v>
      </c>
    </row>
    <row r="40" spans="1:7" s="756" customFormat="1" ht="18" customHeight="1">
      <c r="A40" s="757" t="s">
        <v>1260</v>
      </c>
      <c r="B40" s="758">
        <v>0</v>
      </c>
      <c r="C40" s="758">
        <v>0</v>
      </c>
      <c r="D40" s="758">
        <v>0</v>
      </c>
      <c r="E40" s="758">
        <v>0</v>
      </c>
      <c r="F40" s="758" t="str">
        <f t="shared" si="1"/>
        <v> </v>
      </c>
      <c r="G40" s="759" t="str">
        <f t="shared" si="0"/>
        <v> </v>
      </c>
    </row>
    <row r="41" spans="1:7" s="756" customFormat="1" ht="18" customHeight="1" thickBot="1">
      <c r="A41" s="760" t="s">
        <v>1260</v>
      </c>
      <c r="B41" s="761">
        <v>0</v>
      </c>
      <c r="C41" s="761">
        <v>0</v>
      </c>
      <c r="D41" s="761">
        <v>0</v>
      </c>
      <c r="E41" s="761">
        <v>0</v>
      </c>
      <c r="F41" s="761" t="str">
        <f t="shared" si="1"/>
        <v> </v>
      </c>
      <c r="G41" s="762" t="str">
        <f aca="true" t="shared" si="2" ref="G41:G72">IF(B41&gt;0,E41/B41*100," ")</f>
        <v> </v>
      </c>
    </row>
    <row r="42" spans="1:7" s="756" customFormat="1" ht="34.5" customHeight="1" thickBot="1">
      <c r="A42" s="766" t="s">
        <v>611</v>
      </c>
      <c r="B42" s="767">
        <v>0</v>
      </c>
      <c r="C42" s="767">
        <v>0</v>
      </c>
      <c r="D42" s="767">
        <v>0</v>
      </c>
      <c r="E42" s="767">
        <v>0</v>
      </c>
      <c r="F42" s="767" t="str">
        <f aca="true" t="shared" si="3" ref="F42:F73">IF(D42&gt;0,E42/D42*100," ")</f>
        <v> </v>
      </c>
      <c r="G42" s="768" t="str">
        <f t="shared" si="2"/>
        <v> </v>
      </c>
    </row>
    <row r="43" spans="1:7" ht="30" customHeight="1" thickBot="1">
      <c r="A43" s="769" t="s">
        <v>612</v>
      </c>
      <c r="B43" s="770">
        <v>0</v>
      </c>
      <c r="C43" s="770">
        <v>0</v>
      </c>
      <c r="D43" s="770">
        <v>0</v>
      </c>
      <c r="E43" s="770">
        <v>0</v>
      </c>
      <c r="F43" s="770" t="str">
        <f t="shared" si="3"/>
        <v> </v>
      </c>
      <c r="G43" s="771" t="str">
        <f t="shared" si="2"/>
        <v> </v>
      </c>
    </row>
    <row r="44" spans="1:7" ht="18" customHeight="1">
      <c r="A44" s="772" t="s">
        <v>1261</v>
      </c>
      <c r="B44" s="758">
        <v>89.64</v>
      </c>
      <c r="C44" s="758">
        <v>200</v>
      </c>
      <c r="D44" s="758">
        <v>100</v>
      </c>
      <c r="E44" s="758">
        <v>102.5</v>
      </c>
      <c r="F44" s="758">
        <f t="shared" si="3"/>
        <v>102.49999999999999</v>
      </c>
      <c r="G44" s="759">
        <f t="shared" si="2"/>
        <v>114.3462739848282</v>
      </c>
    </row>
    <row r="45" spans="1:7" ht="16.5" customHeight="1">
      <c r="A45" s="772" t="s">
        <v>1262</v>
      </c>
      <c r="B45" s="758">
        <v>0</v>
      </c>
      <c r="C45" s="758">
        <v>0</v>
      </c>
      <c r="D45" s="758">
        <v>0</v>
      </c>
      <c r="E45" s="758">
        <v>11.8</v>
      </c>
      <c r="F45" s="758" t="str">
        <f t="shared" si="3"/>
        <v> </v>
      </c>
      <c r="G45" s="759" t="str">
        <f t="shared" si="2"/>
        <v> </v>
      </c>
    </row>
    <row r="46" spans="1:7" ht="16.5" customHeight="1">
      <c r="A46" s="772" t="s">
        <v>1263</v>
      </c>
      <c r="B46" s="758">
        <v>0</v>
      </c>
      <c r="C46" s="758">
        <v>0</v>
      </c>
      <c r="D46" s="758">
        <v>0</v>
      </c>
      <c r="E46" s="758">
        <v>0</v>
      </c>
      <c r="F46" s="758" t="str">
        <f t="shared" si="3"/>
        <v> </v>
      </c>
      <c r="G46" s="759" t="str">
        <f t="shared" si="2"/>
        <v> </v>
      </c>
    </row>
    <row r="47" spans="1:7" ht="16.5" customHeight="1">
      <c r="A47" s="772" t="s">
        <v>1264</v>
      </c>
      <c r="B47" s="758">
        <v>0</v>
      </c>
      <c r="C47" s="758">
        <v>0</v>
      </c>
      <c r="D47" s="758">
        <v>0</v>
      </c>
      <c r="E47" s="758">
        <v>11.8</v>
      </c>
      <c r="F47" s="758" t="str">
        <f t="shared" si="3"/>
        <v> </v>
      </c>
      <c r="G47" s="759" t="str">
        <f t="shared" si="2"/>
        <v> </v>
      </c>
    </row>
    <row r="48" spans="1:7" ht="16.5" customHeight="1">
      <c r="A48" s="772" t="s">
        <v>1265</v>
      </c>
      <c r="B48" s="758">
        <v>6613.74</v>
      </c>
      <c r="C48" s="758">
        <v>4513</v>
      </c>
      <c r="D48" s="758">
        <v>10012</v>
      </c>
      <c r="E48" s="758">
        <v>8040.3</v>
      </c>
      <c r="F48" s="758">
        <f t="shared" si="3"/>
        <v>80.30663204155015</v>
      </c>
      <c r="G48" s="759">
        <f t="shared" si="2"/>
        <v>121.56964138293915</v>
      </c>
    </row>
    <row r="49" spans="1:7" ht="16.5" customHeight="1">
      <c r="A49" s="772" t="s">
        <v>1266</v>
      </c>
      <c r="B49" s="758">
        <v>89.62</v>
      </c>
      <c r="C49" s="758">
        <v>4998</v>
      </c>
      <c r="D49" s="758">
        <v>137</v>
      </c>
      <c r="E49" s="758">
        <v>123.25</v>
      </c>
      <c r="F49" s="758">
        <f t="shared" si="3"/>
        <v>89.96350364963503</v>
      </c>
      <c r="G49" s="759">
        <f t="shared" si="2"/>
        <v>137.52510600312428</v>
      </c>
    </row>
    <row r="50" spans="1:7" s="756" customFormat="1" ht="16.5" customHeight="1">
      <c r="A50" s="772" t="s">
        <v>1267</v>
      </c>
      <c r="B50" s="758">
        <v>0</v>
      </c>
      <c r="C50" s="758">
        <v>0</v>
      </c>
      <c r="D50" s="758">
        <v>0</v>
      </c>
      <c r="E50" s="758">
        <v>0</v>
      </c>
      <c r="F50" s="758" t="str">
        <f t="shared" si="3"/>
        <v> </v>
      </c>
      <c r="G50" s="759" t="str">
        <f t="shared" si="2"/>
        <v> </v>
      </c>
    </row>
    <row r="51" spans="1:7" ht="23.25" customHeight="1">
      <c r="A51" s="773" t="s">
        <v>1268</v>
      </c>
      <c r="B51" s="761">
        <v>6793</v>
      </c>
      <c r="C51" s="761">
        <v>9711</v>
      </c>
      <c r="D51" s="761">
        <v>10249</v>
      </c>
      <c r="E51" s="761">
        <v>8277.85</v>
      </c>
      <c r="F51" s="761">
        <f t="shared" si="3"/>
        <v>80.76739194067714</v>
      </c>
      <c r="G51" s="762">
        <f t="shared" si="2"/>
        <v>121.85853084057119</v>
      </c>
    </row>
    <row r="52" spans="1:7" ht="18" customHeight="1">
      <c r="A52" s="772" t="s">
        <v>1269</v>
      </c>
      <c r="B52" s="758">
        <v>0</v>
      </c>
      <c r="C52" s="758">
        <v>0</v>
      </c>
      <c r="D52" s="758">
        <v>0</v>
      </c>
      <c r="E52" s="758">
        <v>0</v>
      </c>
      <c r="F52" s="758" t="str">
        <f t="shared" si="3"/>
        <v> </v>
      </c>
      <c r="G52" s="759" t="str">
        <f t="shared" si="2"/>
        <v> </v>
      </c>
    </row>
    <row r="53" spans="1:7" s="756" customFormat="1" ht="22.5" customHeight="1">
      <c r="A53" s="772" t="s">
        <v>1270</v>
      </c>
      <c r="B53" s="758">
        <v>0</v>
      </c>
      <c r="C53" s="758">
        <v>0</v>
      </c>
      <c r="D53" s="758">
        <v>0</v>
      </c>
      <c r="E53" s="758">
        <v>0</v>
      </c>
      <c r="F53" s="758" t="str">
        <f t="shared" si="3"/>
        <v> </v>
      </c>
      <c r="G53" s="759" t="str">
        <f t="shared" si="2"/>
        <v> </v>
      </c>
    </row>
    <row r="54" spans="1:7" ht="17.25" customHeight="1">
      <c r="A54" s="773" t="s">
        <v>1271</v>
      </c>
      <c r="B54" s="761">
        <v>0</v>
      </c>
      <c r="C54" s="761">
        <v>0</v>
      </c>
      <c r="D54" s="761">
        <v>0</v>
      </c>
      <c r="E54" s="761">
        <v>0</v>
      </c>
      <c r="F54" s="761" t="str">
        <f t="shared" si="3"/>
        <v> </v>
      </c>
      <c r="G54" s="762" t="str">
        <f t="shared" si="2"/>
        <v> </v>
      </c>
    </row>
    <row r="55" spans="1:7" ht="24" customHeight="1">
      <c r="A55" s="772" t="s">
        <v>1272</v>
      </c>
      <c r="B55" s="758">
        <v>0</v>
      </c>
      <c r="C55" s="758">
        <v>0</v>
      </c>
      <c r="D55" s="758">
        <v>0</v>
      </c>
      <c r="E55" s="758">
        <v>0</v>
      </c>
      <c r="F55" s="758" t="str">
        <f t="shared" si="3"/>
        <v> </v>
      </c>
      <c r="G55" s="759" t="str">
        <f t="shared" si="2"/>
        <v> </v>
      </c>
    </row>
    <row r="56" spans="1:7" ht="15.75" customHeight="1">
      <c r="A56" s="772" t="s">
        <v>1273</v>
      </c>
      <c r="B56" s="758">
        <v>2197.37</v>
      </c>
      <c r="C56" s="758">
        <v>1526</v>
      </c>
      <c r="D56" s="758">
        <v>988</v>
      </c>
      <c r="E56" s="758">
        <v>3466.28</v>
      </c>
      <c r="F56" s="758">
        <f t="shared" si="3"/>
        <v>350.83805668016197</v>
      </c>
      <c r="G56" s="759">
        <f t="shared" si="2"/>
        <v>157.74676090053111</v>
      </c>
    </row>
    <row r="57" spans="1:7" ht="15.75" customHeight="1">
      <c r="A57" s="772" t="s">
        <v>1274</v>
      </c>
      <c r="B57" s="758">
        <v>0</v>
      </c>
      <c r="C57" s="758">
        <v>0</v>
      </c>
      <c r="D57" s="758">
        <v>0</v>
      </c>
      <c r="E57" s="758">
        <v>0</v>
      </c>
      <c r="F57" s="758" t="str">
        <f t="shared" si="3"/>
        <v> </v>
      </c>
      <c r="G57" s="759" t="str">
        <f t="shared" si="2"/>
        <v> </v>
      </c>
    </row>
    <row r="58" spans="1:7" ht="15.75" customHeight="1">
      <c r="A58" s="772" t="s">
        <v>1275</v>
      </c>
      <c r="B58" s="758">
        <v>0</v>
      </c>
      <c r="C58" s="758">
        <v>0</v>
      </c>
      <c r="D58" s="758">
        <v>0</v>
      </c>
      <c r="E58" s="758">
        <v>0</v>
      </c>
      <c r="F58" s="758" t="str">
        <f t="shared" si="3"/>
        <v> </v>
      </c>
      <c r="G58" s="759" t="str">
        <f t="shared" si="2"/>
        <v> </v>
      </c>
    </row>
    <row r="59" spans="1:7" s="756" customFormat="1" ht="15.75" customHeight="1">
      <c r="A59" s="772" t="s">
        <v>1276</v>
      </c>
      <c r="B59" s="758">
        <v>0</v>
      </c>
      <c r="C59" s="758">
        <v>0</v>
      </c>
      <c r="D59" s="758">
        <v>0</v>
      </c>
      <c r="E59" s="758">
        <v>0</v>
      </c>
      <c r="F59" s="758" t="str">
        <f t="shared" si="3"/>
        <v> </v>
      </c>
      <c r="G59" s="759" t="str">
        <f t="shared" si="2"/>
        <v> </v>
      </c>
    </row>
    <row r="60" spans="1:7" ht="23.25" customHeight="1">
      <c r="A60" s="773" t="s">
        <v>1277</v>
      </c>
      <c r="B60" s="761">
        <v>2197.37</v>
      </c>
      <c r="C60" s="761">
        <v>1526</v>
      </c>
      <c r="D60" s="761">
        <v>988</v>
      </c>
      <c r="E60" s="761">
        <v>3466.28</v>
      </c>
      <c r="F60" s="761">
        <f t="shared" si="3"/>
        <v>350.83805668016197</v>
      </c>
      <c r="G60" s="762">
        <f t="shared" si="2"/>
        <v>157.74676090053111</v>
      </c>
    </row>
    <row r="61" spans="1:7" ht="18" customHeight="1">
      <c r="A61" s="772" t="s">
        <v>1278</v>
      </c>
      <c r="B61" s="758">
        <v>0</v>
      </c>
      <c r="C61" s="758">
        <v>0</v>
      </c>
      <c r="D61" s="758">
        <v>0</v>
      </c>
      <c r="E61" s="758">
        <v>0</v>
      </c>
      <c r="F61" s="758" t="str">
        <f t="shared" si="3"/>
        <v> </v>
      </c>
      <c r="G61" s="759" t="str">
        <f t="shared" si="2"/>
        <v> </v>
      </c>
    </row>
    <row r="62" spans="1:7" ht="22.5" customHeight="1">
      <c r="A62" s="772" t="s">
        <v>1279</v>
      </c>
      <c r="B62" s="758">
        <v>0</v>
      </c>
      <c r="C62" s="758">
        <v>0</v>
      </c>
      <c r="D62" s="758">
        <v>0</v>
      </c>
      <c r="E62" s="758">
        <v>0</v>
      </c>
      <c r="F62" s="758" t="str">
        <f t="shared" si="3"/>
        <v> </v>
      </c>
      <c r="G62" s="759" t="str">
        <f t="shared" si="2"/>
        <v> </v>
      </c>
    </row>
    <row r="63" spans="1:7" ht="22.5" customHeight="1">
      <c r="A63" s="772" t="s">
        <v>613</v>
      </c>
      <c r="B63" s="758">
        <v>0</v>
      </c>
      <c r="C63" s="758">
        <v>0</v>
      </c>
      <c r="D63" s="758">
        <v>0</v>
      </c>
      <c r="E63" s="758">
        <v>0</v>
      </c>
      <c r="F63" s="758" t="str">
        <f t="shared" si="3"/>
        <v> </v>
      </c>
      <c r="G63" s="759" t="str">
        <f t="shared" si="2"/>
        <v> </v>
      </c>
    </row>
    <row r="64" spans="1:7" ht="22.5" customHeight="1">
      <c r="A64" s="772" t="s">
        <v>614</v>
      </c>
      <c r="B64" s="758">
        <v>0</v>
      </c>
      <c r="C64" s="758">
        <v>0</v>
      </c>
      <c r="D64" s="758">
        <v>0</v>
      </c>
      <c r="E64" s="758">
        <v>0</v>
      </c>
      <c r="F64" s="758" t="str">
        <f t="shared" si="3"/>
        <v> </v>
      </c>
      <c r="G64" s="759" t="str">
        <f t="shared" si="2"/>
        <v> </v>
      </c>
    </row>
    <row r="65" spans="1:7" ht="22.5" customHeight="1">
      <c r="A65" s="772" t="s">
        <v>1280</v>
      </c>
      <c r="B65" s="758">
        <v>0</v>
      </c>
      <c r="C65" s="758">
        <v>0</v>
      </c>
      <c r="D65" s="758">
        <v>0</v>
      </c>
      <c r="E65" s="758">
        <v>0</v>
      </c>
      <c r="F65" s="758" t="str">
        <f t="shared" si="3"/>
        <v> </v>
      </c>
      <c r="G65" s="759" t="str">
        <f t="shared" si="2"/>
        <v> </v>
      </c>
    </row>
    <row r="66" spans="1:7" ht="16.5" customHeight="1">
      <c r="A66" s="772" t="s">
        <v>1281</v>
      </c>
      <c r="B66" s="758">
        <v>0</v>
      </c>
      <c r="C66" s="758">
        <v>0</v>
      </c>
      <c r="D66" s="758">
        <v>0</v>
      </c>
      <c r="E66" s="758">
        <v>0</v>
      </c>
      <c r="F66" s="758" t="str">
        <f t="shared" si="3"/>
        <v> </v>
      </c>
      <c r="G66" s="759" t="str">
        <f t="shared" si="2"/>
        <v> </v>
      </c>
    </row>
    <row r="67" spans="1:7" ht="16.5" customHeight="1">
      <c r="A67" s="772" t="s">
        <v>1282</v>
      </c>
      <c r="B67" s="758">
        <v>0</v>
      </c>
      <c r="C67" s="758">
        <v>0</v>
      </c>
      <c r="D67" s="758">
        <v>0</v>
      </c>
      <c r="E67" s="758">
        <v>0</v>
      </c>
      <c r="F67" s="758" t="str">
        <f t="shared" si="3"/>
        <v> </v>
      </c>
      <c r="G67" s="759" t="str">
        <f t="shared" si="2"/>
        <v> </v>
      </c>
    </row>
    <row r="68" spans="1:7" s="756" customFormat="1" ht="16.5" customHeight="1">
      <c r="A68" s="772" t="s">
        <v>1283</v>
      </c>
      <c r="B68" s="758">
        <v>0</v>
      </c>
      <c r="C68" s="758">
        <v>0</v>
      </c>
      <c r="D68" s="758">
        <v>0</v>
      </c>
      <c r="E68" s="758">
        <v>0</v>
      </c>
      <c r="F68" s="758" t="str">
        <f t="shared" si="3"/>
        <v> </v>
      </c>
      <c r="G68" s="759" t="str">
        <f t="shared" si="2"/>
        <v> </v>
      </c>
    </row>
    <row r="69" spans="1:7" s="756" customFormat="1" ht="17.25" customHeight="1" thickBot="1">
      <c r="A69" s="773" t="s">
        <v>1284</v>
      </c>
      <c r="B69" s="761">
        <v>0</v>
      </c>
      <c r="C69" s="761">
        <v>0</v>
      </c>
      <c r="D69" s="761">
        <v>0</v>
      </c>
      <c r="E69" s="761">
        <v>0</v>
      </c>
      <c r="F69" s="761" t="str">
        <f t="shared" si="3"/>
        <v> </v>
      </c>
      <c r="G69" s="762" t="str">
        <f t="shared" si="2"/>
        <v> </v>
      </c>
    </row>
    <row r="70" spans="1:7" s="756" customFormat="1" ht="24.75" customHeight="1" thickBot="1">
      <c r="A70" s="766" t="s">
        <v>1285</v>
      </c>
      <c r="B70" s="767">
        <v>8990.37</v>
      </c>
      <c r="C70" s="767">
        <v>11237</v>
      </c>
      <c r="D70" s="767">
        <v>11237</v>
      </c>
      <c r="E70" s="767">
        <v>11744.13</v>
      </c>
      <c r="F70" s="767">
        <f t="shared" si="3"/>
        <v>104.51303728753226</v>
      </c>
      <c r="G70" s="768">
        <f t="shared" si="2"/>
        <v>130.6301075484101</v>
      </c>
    </row>
    <row r="71" spans="1:7" ht="18" customHeight="1">
      <c r="A71" s="772" t="s">
        <v>615</v>
      </c>
      <c r="B71" s="758">
        <v>366.94</v>
      </c>
      <c r="C71" s="758">
        <v>0</v>
      </c>
      <c r="D71" s="758">
        <v>0</v>
      </c>
      <c r="E71" s="758">
        <v>235.94</v>
      </c>
      <c r="F71" s="758" t="str">
        <f t="shared" si="3"/>
        <v> </v>
      </c>
      <c r="G71" s="759">
        <f t="shared" si="2"/>
        <v>64.2993404916335</v>
      </c>
    </row>
    <row r="72" spans="1:7" s="756" customFormat="1" ht="16.5" customHeight="1">
      <c r="A72" s="772" t="s">
        <v>616</v>
      </c>
      <c r="B72" s="758">
        <v>0</v>
      </c>
      <c r="C72" s="758">
        <v>0</v>
      </c>
      <c r="D72" s="758">
        <v>0</v>
      </c>
      <c r="E72" s="758">
        <v>0</v>
      </c>
      <c r="F72" s="758" t="str">
        <f t="shared" si="3"/>
        <v> </v>
      </c>
      <c r="G72" s="759" t="str">
        <f t="shared" si="2"/>
        <v> </v>
      </c>
    </row>
    <row r="73" spans="1:7" ht="25.5" customHeight="1">
      <c r="A73" s="773" t="s">
        <v>1286</v>
      </c>
      <c r="B73" s="761">
        <v>366.94</v>
      </c>
      <c r="C73" s="761">
        <v>0</v>
      </c>
      <c r="D73" s="761">
        <v>0</v>
      </c>
      <c r="E73" s="761">
        <v>235.94</v>
      </c>
      <c r="F73" s="761" t="str">
        <f t="shared" si="3"/>
        <v> </v>
      </c>
      <c r="G73" s="762">
        <f aca="true" t="shared" si="4" ref="G73:G94">IF(B73&gt;0,E73/B73*100," ")</f>
        <v>64.2993404916335</v>
      </c>
    </row>
    <row r="74" spans="1:7" s="756" customFormat="1" ht="18" customHeight="1">
      <c r="A74" s="772" t="s">
        <v>1287</v>
      </c>
      <c r="B74" s="758">
        <v>0</v>
      </c>
      <c r="C74" s="758">
        <v>0</v>
      </c>
      <c r="D74" s="758">
        <v>0</v>
      </c>
      <c r="E74" s="758">
        <v>0</v>
      </c>
      <c r="F74" s="758" t="str">
        <f aca="true" t="shared" si="5" ref="F74:F94">IF(D74&gt;0,E74/D74*100," ")</f>
        <v> </v>
      </c>
      <c r="G74" s="759" t="str">
        <f t="shared" si="4"/>
        <v> </v>
      </c>
    </row>
    <row r="75" spans="1:7" s="756" customFormat="1" ht="17.25" customHeight="1" thickBot="1">
      <c r="A75" s="773" t="s">
        <v>1287</v>
      </c>
      <c r="B75" s="761">
        <v>0</v>
      </c>
      <c r="C75" s="761">
        <v>0</v>
      </c>
      <c r="D75" s="761">
        <v>0</v>
      </c>
      <c r="E75" s="761">
        <v>0</v>
      </c>
      <c r="F75" s="761" t="str">
        <f t="shared" si="5"/>
        <v> </v>
      </c>
      <c r="G75" s="762" t="str">
        <f t="shared" si="4"/>
        <v> </v>
      </c>
    </row>
    <row r="76" spans="1:7" s="756" customFormat="1" ht="24.75" customHeight="1" thickBot="1">
      <c r="A76" s="774" t="s">
        <v>1288</v>
      </c>
      <c r="B76" s="767">
        <v>366.94</v>
      </c>
      <c r="C76" s="767">
        <v>0</v>
      </c>
      <c r="D76" s="767">
        <v>0</v>
      </c>
      <c r="E76" s="767">
        <v>235.94</v>
      </c>
      <c r="F76" s="767" t="str">
        <f t="shared" si="5"/>
        <v> </v>
      </c>
      <c r="G76" s="768">
        <f t="shared" si="4"/>
        <v>64.2993404916335</v>
      </c>
    </row>
    <row r="77" spans="1:7" ht="18" customHeight="1">
      <c r="A77" s="772" t="s">
        <v>1289</v>
      </c>
      <c r="B77" s="758">
        <v>1555.6</v>
      </c>
      <c r="C77" s="758">
        <v>4628359</v>
      </c>
      <c r="D77" s="758">
        <v>4628359</v>
      </c>
      <c r="E77" s="758">
        <v>28.41</v>
      </c>
      <c r="F77" s="758">
        <f t="shared" si="5"/>
        <v>0.0006138244678081367</v>
      </c>
      <c r="G77" s="759">
        <f t="shared" si="4"/>
        <v>1.826304962715351</v>
      </c>
    </row>
    <row r="78" spans="1:7" ht="16.5" customHeight="1">
      <c r="A78" s="772" t="s">
        <v>1290</v>
      </c>
      <c r="B78" s="758">
        <v>1555.6</v>
      </c>
      <c r="C78" s="758">
        <v>4628359</v>
      </c>
      <c r="D78" s="758">
        <v>4628359</v>
      </c>
      <c r="E78" s="758">
        <v>0</v>
      </c>
      <c r="F78" s="758">
        <f t="shared" si="5"/>
        <v>0</v>
      </c>
      <c r="G78" s="759">
        <f t="shared" si="4"/>
        <v>0</v>
      </c>
    </row>
    <row r="79" spans="1:7" ht="22.5" customHeight="1">
      <c r="A79" s="772" t="s">
        <v>1291</v>
      </c>
      <c r="B79" s="758">
        <v>0</v>
      </c>
      <c r="C79" s="758">
        <v>0</v>
      </c>
      <c r="D79" s="758">
        <v>0</v>
      </c>
      <c r="E79" s="758">
        <v>0</v>
      </c>
      <c r="F79" s="758" t="str">
        <f t="shared" si="5"/>
        <v> </v>
      </c>
      <c r="G79" s="759" t="str">
        <f t="shared" si="4"/>
        <v> </v>
      </c>
    </row>
    <row r="80" spans="1:7" ht="15.75" customHeight="1">
      <c r="A80" s="772" t="s">
        <v>1292</v>
      </c>
      <c r="B80" s="758">
        <v>742283.09</v>
      </c>
      <c r="C80" s="758">
        <v>0</v>
      </c>
      <c r="D80" s="758">
        <v>0</v>
      </c>
      <c r="E80" s="758">
        <v>1882081.34</v>
      </c>
      <c r="F80" s="758" t="str">
        <f t="shared" si="5"/>
        <v> </v>
      </c>
      <c r="G80" s="759">
        <f t="shared" si="4"/>
        <v>253.55303998640198</v>
      </c>
    </row>
    <row r="81" spans="1:7" ht="15.75" customHeight="1">
      <c r="A81" s="772" t="s">
        <v>1293</v>
      </c>
      <c r="B81" s="758">
        <v>328770.67</v>
      </c>
      <c r="C81" s="758">
        <v>59375</v>
      </c>
      <c r="D81" s="758">
        <v>60248</v>
      </c>
      <c r="E81" s="758">
        <v>637085.24</v>
      </c>
      <c r="F81" s="758">
        <f t="shared" si="5"/>
        <v>1057.4379896428097</v>
      </c>
      <c r="G81" s="759">
        <f t="shared" si="4"/>
        <v>193.77800337238114</v>
      </c>
    </row>
    <row r="82" spans="1:7" ht="15.75" customHeight="1">
      <c r="A82" s="772" t="s">
        <v>1294</v>
      </c>
      <c r="B82" s="758">
        <v>328770.67</v>
      </c>
      <c r="C82" s="758">
        <v>0</v>
      </c>
      <c r="D82" s="758">
        <v>873</v>
      </c>
      <c r="E82" s="758">
        <v>637085.24</v>
      </c>
      <c r="F82" s="758">
        <f t="shared" si="5"/>
        <v>72976.54524627721</v>
      </c>
      <c r="G82" s="759">
        <f t="shared" si="4"/>
        <v>193.77800337238114</v>
      </c>
    </row>
    <row r="83" spans="1:7" ht="15.75" customHeight="1">
      <c r="A83" s="772" t="s">
        <v>345</v>
      </c>
      <c r="B83" s="758">
        <v>0</v>
      </c>
      <c r="C83" s="758">
        <v>0</v>
      </c>
      <c r="D83" s="758">
        <v>0</v>
      </c>
      <c r="E83" s="758">
        <v>0</v>
      </c>
      <c r="F83" s="758" t="str">
        <f t="shared" si="5"/>
        <v> </v>
      </c>
      <c r="G83" s="759" t="str">
        <f t="shared" si="4"/>
        <v> </v>
      </c>
    </row>
    <row r="84" spans="1:7" s="756" customFormat="1" ht="15.75" customHeight="1">
      <c r="A84" s="772" t="s">
        <v>346</v>
      </c>
      <c r="B84" s="758">
        <v>0</v>
      </c>
      <c r="C84" s="758">
        <v>0</v>
      </c>
      <c r="D84" s="758">
        <v>0</v>
      </c>
      <c r="E84" s="758">
        <v>0</v>
      </c>
      <c r="F84" s="758" t="str">
        <f t="shared" si="5"/>
        <v> </v>
      </c>
      <c r="G84" s="759" t="str">
        <f t="shared" si="4"/>
        <v> </v>
      </c>
    </row>
    <row r="85" spans="1:7" ht="17.25" customHeight="1">
      <c r="A85" s="773" t="s">
        <v>347</v>
      </c>
      <c r="B85" s="761">
        <v>1072609.36</v>
      </c>
      <c r="C85" s="761">
        <v>4687734</v>
      </c>
      <c r="D85" s="761">
        <v>4688607</v>
      </c>
      <c r="E85" s="761">
        <v>2519194.99</v>
      </c>
      <c r="F85" s="761">
        <f t="shared" si="5"/>
        <v>53.73013754405094</v>
      </c>
      <c r="G85" s="762">
        <f t="shared" si="4"/>
        <v>234.86602708743845</v>
      </c>
    </row>
    <row r="86" spans="1:7" ht="18" customHeight="1">
      <c r="A86" s="772" t="s">
        <v>348</v>
      </c>
      <c r="B86" s="758">
        <v>0</v>
      </c>
      <c r="C86" s="758">
        <v>1867801</v>
      </c>
      <c r="D86" s="758">
        <v>1867801</v>
      </c>
      <c r="E86" s="758">
        <v>0</v>
      </c>
      <c r="F86" s="758">
        <f t="shared" si="5"/>
        <v>0</v>
      </c>
      <c r="G86" s="759" t="str">
        <f t="shared" si="4"/>
        <v> </v>
      </c>
    </row>
    <row r="87" spans="1:7" ht="15.75" customHeight="1">
      <c r="A87" s="772" t="s">
        <v>349</v>
      </c>
      <c r="B87" s="758">
        <v>0</v>
      </c>
      <c r="C87" s="758">
        <v>1867801</v>
      </c>
      <c r="D87" s="758">
        <v>1867801</v>
      </c>
      <c r="E87" s="758">
        <v>0</v>
      </c>
      <c r="F87" s="758">
        <f t="shared" si="5"/>
        <v>0</v>
      </c>
      <c r="G87" s="759" t="str">
        <f t="shared" si="4"/>
        <v> </v>
      </c>
    </row>
    <row r="88" spans="1:7" ht="15.75" customHeight="1">
      <c r="A88" s="772" t="s">
        <v>350</v>
      </c>
      <c r="B88" s="758">
        <v>0</v>
      </c>
      <c r="C88" s="758">
        <v>0</v>
      </c>
      <c r="D88" s="758">
        <v>0</v>
      </c>
      <c r="E88" s="758">
        <v>0</v>
      </c>
      <c r="F88" s="758" t="str">
        <f t="shared" si="5"/>
        <v> </v>
      </c>
      <c r="G88" s="759" t="str">
        <f t="shared" si="4"/>
        <v> </v>
      </c>
    </row>
    <row r="89" spans="1:8" ht="15.75" customHeight="1">
      <c r="A89" s="772" t="s">
        <v>351</v>
      </c>
      <c r="B89" s="758">
        <v>0</v>
      </c>
      <c r="C89" s="758">
        <v>0</v>
      </c>
      <c r="D89" s="758">
        <v>0</v>
      </c>
      <c r="E89" s="758">
        <v>0</v>
      </c>
      <c r="F89" s="758" t="str">
        <f t="shared" si="5"/>
        <v> </v>
      </c>
      <c r="G89" s="759" t="str">
        <f t="shared" si="4"/>
        <v> </v>
      </c>
      <c r="H89" s="756"/>
    </row>
    <row r="90" spans="1:7" ht="15.75" customHeight="1">
      <c r="A90" s="772" t="s">
        <v>352</v>
      </c>
      <c r="B90" s="758">
        <v>0</v>
      </c>
      <c r="C90" s="758">
        <v>0</v>
      </c>
      <c r="D90" s="758">
        <v>0</v>
      </c>
      <c r="E90" s="758">
        <v>0</v>
      </c>
      <c r="F90" s="758" t="str">
        <f t="shared" si="5"/>
        <v> </v>
      </c>
      <c r="G90" s="759" t="str">
        <f t="shared" si="4"/>
        <v> </v>
      </c>
    </row>
    <row r="91" spans="1:7" s="756" customFormat="1" ht="15.75" customHeight="1">
      <c r="A91" s="772" t="s">
        <v>353</v>
      </c>
      <c r="B91" s="758">
        <v>0</v>
      </c>
      <c r="C91" s="758">
        <v>0</v>
      </c>
      <c r="D91" s="758">
        <v>0</v>
      </c>
      <c r="E91" s="758">
        <v>0</v>
      </c>
      <c r="F91" s="758" t="str">
        <f t="shared" si="5"/>
        <v> </v>
      </c>
      <c r="G91" s="759" t="str">
        <f t="shared" si="4"/>
        <v> </v>
      </c>
    </row>
    <row r="92" spans="1:7" s="756" customFormat="1" ht="17.25" customHeight="1" thickBot="1">
      <c r="A92" s="773" t="s">
        <v>354</v>
      </c>
      <c r="B92" s="761">
        <v>0</v>
      </c>
      <c r="C92" s="761">
        <v>1867801</v>
      </c>
      <c r="D92" s="761">
        <v>1867801</v>
      </c>
      <c r="E92" s="761">
        <v>0</v>
      </c>
      <c r="F92" s="761">
        <f t="shared" si="5"/>
        <v>0</v>
      </c>
      <c r="G92" s="762" t="str">
        <f t="shared" si="4"/>
        <v> </v>
      </c>
    </row>
    <row r="93" spans="1:7" s="756" customFormat="1" ht="24.75" customHeight="1" thickBot="1">
      <c r="A93" s="774" t="s">
        <v>355</v>
      </c>
      <c r="B93" s="767">
        <v>1072609.36</v>
      </c>
      <c r="C93" s="767">
        <v>6555535</v>
      </c>
      <c r="D93" s="767">
        <v>6556408</v>
      </c>
      <c r="E93" s="767">
        <v>2519194.99</v>
      </c>
      <c r="F93" s="767">
        <f t="shared" si="5"/>
        <v>38.42340180781916</v>
      </c>
      <c r="G93" s="768">
        <f t="shared" si="4"/>
        <v>234.86602708743845</v>
      </c>
    </row>
    <row r="94" spans="1:7" s="756" customFormat="1" ht="30" customHeight="1" thickBot="1">
      <c r="A94" s="774" t="s">
        <v>356</v>
      </c>
      <c r="B94" s="767">
        <v>1081966.67</v>
      </c>
      <c r="C94" s="767">
        <v>6566772</v>
      </c>
      <c r="D94" s="767">
        <v>6567645</v>
      </c>
      <c r="E94" s="767">
        <v>2531175.06</v>
      </c>
      <c r="F94" s="767">
        <f t="shared" si="5"/>
        <v>38.54007121274064</v>
      </c>
      <c r="G94" s="768">
        <f t="shared" si="4"/>
        <v>233.94205479545874</v>
      </c>
    </row>
    <row r="95" spans="1:7" s="756" customFormat="1" ht="2.25" customHeight="1" thickBot="1">
      <c r="A95" s="775"/>
      <c r="B95" s="776"/>
      <c r="C95" s="776"/>
      <c r="D95" s="776"/>
      <c r="E95" s="776"/>
      <c r="F95" s="776"/>
      <c r="G95" s="776"/>
    </row>
    <row r="96" spans="1:7" s="756" customFormat="1" ht="19.5" customHeight="1" thickBot="1">
      <c r="A96" s="777" t="s">
        <v>357</v>
      </c>
      <c r="B96" s="778">
        <v>1081966.67</v>
      </c>
      <c r="C96" s="778">
        <v>6566772</v>
      </c>
      <c r="D96" s="778">
        <v>6567645</v>
      </c>
      <c r="E96" s="778">
        <v>2531175.06</v>
      </c>
      <c r="F96" s="778">
        <f aca="true" t="shared" si="6" ref="F96:F127">IF(D96&gt;0,E96/D96*100," ")</f>
        <v>38.54007121274064</v>
      </c>
      <c r="G96" s="779">
        <f aca="true" t="shared" si="7" ref="G96:G127">IF(B96&gt;0,E96/B96*100," ")</f>
        <v>233.94205479545874</v>
      </c>
    </row>
    <row r="97" spans="1:7" s="756" customFormat="1" ht="16.5" customHeight="1">
      <c r="A97" s="780" t="s">
        <v>358</v>
      </c>
      <c r="B97" s="781"/>
      <c r="C97" s="781"/>
      <c r="D97" s="781"/>
      <c r="E97" s="781"/>
      <c r="F97" s="781" t="str">
        <f t="shared" si="6"/>
        <v> </v>
      </c>
      <c r="G97" s="782" t="str">
        <f t="shared" si="7"/>
        <v> </v>
      </c>
    </row>
    <row r="98" spans="1:7" s="756" customFormat="1" ht="16.5" customHeight="1">
      <c r="A98" s="772" t="s">
        <v>359</v>
      </c>
      <c r="B98" s="758">
        <v>363108.97</v>
      </c>
      <c r="C98" s="758">
        <v>386971</v>
      </c>
      <c r="D98" s="758">
        <v>425053</v>
      </c>
      <c r="E98" s="758">
        <v>391898.23</v>
      </c>
      <c r="F98" s="758">
        <f t="shared" si="6"/>
        <v>92.19985037160072</v>
      </c>
      <c r="G98" s="759">
        <f t="shared" si="7"/>
        <v>107.9285455272559</v>
      </c>
    </row>
    <row r="99" spans="1:7" s="756" customFormat="1" ht="22.5" customHeight="1">
      <c r="A99" s="772" t="s">
        <v>617</v>
      </c>
      <c r="B99" s="758">
        <v>363108.97</v>
      </c>
      <c r="C99" s="758">
        <v>386971</v>
      </c>
      <c r="D99" s="758">
        <v>425053</v>
      </c>
      <c r="E99" s="758">
        <v>391898.23</v>
      </c>
      <c r="F99" s="758">
        <f t="shared" si="6"/>
        <v>92.19985037160072</v>
      </c>
      <c r="G99" s="759">
        <f t="shared" si="7"/>
        <v>107.9285455272559</v>
      </c>
    </row>
    <row r="100" spans="1:7" s="756" customFormat="1" ht="22.5" customHeight="1">
      <c r="A100" s="772" t="s">
        <v>360</v>
      </c>
      <c r="B100" s="758">
        <v>0</v>
      </c>
      <c r="C100" s="758">
        <v>0</v>
      </c>
      <c r="D100" s="758">
        <v>0</v>
      </c>
      <c r="E100" s="758">
        <v>0</v>
      </c>
      <c r="F100" s="758" t="str">
        <f t="shared" si="6"/>
        <v> </v>
      </c>
      <c r="G100" s="759" t="str">
        <f t="shared" si="7"/>
        <v> </v>
      </c>
    </row>
    <row r="101" spans="1:7" s="756" customFormat="1" ht="22.5" customHeight="1">
      <c r="A101" s="772" t="s">
        <v>361</v>
      </c>
      <c r="B101" s="758">
        <v>0</v>
      </c>
      <c r="C101" s="758">
        <v>0</v>
      </c>
      <c r="D101" s="758">
        <v>0</v>
      </c>
      <c r="E101" s="758">
        <v>0</v>
      </c>
      <c r="F101" s="758" t="str">
        <f t="shared" si="6"/>
        <v> </v>
      </c>
      <c r="G101" s="759" t="str">
        <f t="shared" si="7"/>
        <v> </v>
      </c>
    </row>
    <row r="102" spans="1:7" s="756" customFormat="1" ht="34.5" customHeight="1">
      <c r="A102" s="772" t="s">
        <v>362</v>
      </c>
      <c r="B102" s="758">
        <v>0</v>
      </c>
      <c r="C102" s="758">
        <v>0</v>
      </c>
      <c r="D102" s="758">
        <v>0</v>
      </c>
      <c r="E102" s="758">
        <v>0</v>
      </c>
      <c r="F102" s="758" t="str">
        <f t="shared" si="6"/>
        <v> </v>
      </c>
      <c r="G102" s="759" t="str">
        <f t="shared" si="7"/>
        <v> </v>
      </c>
    </row>
    <row r="103" spans="1:7" s="756" customFormat="1" ht="16.5" customHeight="1">
      <c r="A103" s="772" t="s">
        <v>363</v>
      </c>
      <c r="B103" s="758">
        <v>0</v>
      </c>
      <c r="C103" s="758">
        <v>0</v>
      </c>
      <c r="D103" s="758">
        <v>0</v>
      </c>
      <c r="E103" s="758">
        <v>0</v>
      </c>
      <c r="F103" s="758" t="str">
        <f t="shared" si="6"/>
        <v> </v>
      </c>
      <c r="G103" s="759" t="str">
        <f t="shared" si="7"/>
        <v> </v>
      </c>
    </row>
    <row r="104" spans="1:7" s="756" customFormat="1" ht="16.5" customHeight="1">
      <c r="A104" s="772" t="s">
        <v>364</v>
      </c>
      <c r="B104" s="758">
        <v>34288.95</v>
      </c>
      <c r="C104" s="758">
        <v>27841</v>
      </c>
      <c r="D104" s="758">
        <v>38517</v>
      </c>
      <c r="E104" s="758">
        <v>28136.61</v>
      </c>
      <c r="F104" s="758">
        <f t="shared" si="6"/>
        <v>73.04984811901238</v>
      </c>
      <c r="G104" s="759">
        <f t="shared" si="7"/>
        <v>82.05736833586332</v>
      </c>
    </row>
    <row r="105" spans="1:7" s="756" customFormat="1" ht="16.5" customHeight="1">
      <c r="A105" s="772" t="s">
        <v>365</v>
      </c>
      <c r="B105" s="758">
        <v>30822.99</v>
      </c>
      <c r="C105" s="758">
        <v>26523</v>
      </c>
      <c r="D105" s="758">
        <v>32226</v>
      </c>
      <c r="E105" s="758">
        <v>21924.97</v>
      </c>
      <c r="F105" s="758">
        <f t="shared" si="6"/>
        <v>68.03503382362068</v>
      </c>
      <c r="G105" s="759">
        <f t="shared" si="7"/>
        <v>71.13187267036714</v>
      </c>
    </row>
    <row r="106" spans="1:7" s="756" customFormat="1" ht="22.5" customHeight="1">
      <c r="A106" s="772" t="s">
        <v>366</v>
      </c>
      <c r="B106" s="758">
        <v>1322.83</v>
      </c>
      <c r="C106" s="758">
        <v>1318</v>
      </c>
      <c r="D106" s="758">
        <v>1267</v>
      </c>
      <c r="E106" s="758">
        <v>1191.9</v>
      </c>
      <c r="F106" s="758">
        <f t="shared" si="6"/>
        <v>94.07261247040253</v>
      </c>
      <c r="G106" s="759">
        <f t="shared" si="7"/>
        <v>90.102280716343</v>
      </c>
    </row>
    <row r="107" spans="1:7" s="756" customFormat="1" ht="16.5" customHeight="1">
      <c r="A107" s="772" t="s">
        <v>367</v>
      </c>
      <c r="B107" s="758">
        <v>0</v>
      </c>
      <c r="C107" s="758">
        <v>0</v>
      </c>
      <c r="D107" s="758">
        <v>0</v>
      </c>
      <c r="E107" s="758">
        <v>0</v>
      </c>
      <c r="F107" s="758" t="str">
        <f t="shared" si="6"/>
        <v> </v>
      </c>
      <c r="G107" s="759" t="str">
        <f t="shared" si="7"/>
        <v> </v>
      </c>
    </row>
    <row r="108" spans="1:7" s="756" customFormat="1" ht="16.5" customHeight="1">
      <c r="A108" s="772" t="s">
        <v>368</v>
      </c>
      <c r="B108" s="758">
        <v>1594.13</v>
      </c>
      <c r="C108" s="758">
        <v>0</v>
      </c>
      <c r="D108" s="758">
        <v>4801</v>
      </c>
      <c r="E108" s="758">
        <v>4797.54</v>
      </c>
      <c r="F108" s="758">
        <f t="shared" si="6"/>
        <v>99.9279316808998</v>
      </c>
      <c r="G108" s="759">
        <f t="shared" si="7"/>
        <v>300.95036163926403</v>
      </c>
    </row>
    <row r="109" spans="1:7" s="756" customFormat="1" ht="16.5" customHeight="1">
      <c r="A109" s="772" t="s">
        <v>369</v>
      </c>
      <c r="B109" s="758">
        <v>0</v>
      </c>
      <c r="C109" s="758">
        <v>0</v>
      </c>
      <c r="D109" s="758">
        <v>0</v>
      </c>
      <c r="E109" s="758">
        <v>0</v>
      </c>
      <c r="F109" s="758" t="str">
        <f t="shared" si="6"/>
        <v> </v>
      </c>
      <c r="G109" s="759" t="str">
        <f t="shared" si="7"/>
        <v> </v>
      </c>
    </row>
    <row r="110" spans="1:7" s="756" customFormat="1" ht="16.5" customHeight="1">
      <c r="A110" s="772" t="s">
        <v>370</v>
      </c>
      <c r="B110" s="758">
        <v>549</v>
      </c>
      <c r="C110" s="758">
        <v>0</v>
      </c>
      <c r="D110" s="758">
        <v>223</v>
      </c>
      <c r="E110" s="758">
        <v>222.2</v>
      </c>
      <c r="F110" s="758">
        <f t="shared" si="6"/>
        <v>99.64125560538116</v>
      </c>
      <c r="G110" s="759">
        <f t="shared" si="7"/>
        <v>40.4735883424408</v>
      </c>
    </row>
    <row r="111" spans="1:7" s="756" customFormat="1" ht="34.5" customHeight="1">
      <c r="A111" s="772" t="s">
        <v>371</v>
      </c>
      <c r="B111" s="758">
        <v>0</v>
      </c>
      <c r="C111" s="758">
        <v>0</v>
      </c>
      <c r="D111" s="758">
        <v>0</v>
      </c>
      <c r="E111" s="758">
        <v>0</v>
      </c>
      <c r="F111" s="758" t="str">
        <f t="shared" si="6"/>
        <v> </v>
      </c>
      <c r="G111" s="759" t="str">
        <f t="shared" si="7"/>
        <v> </v>
      </c>
    </row>
    <row r="112" spans="1:7" s="756" customFormat="1" ht="22.5" customHeight="1">
      <c r="A112" s="772" t="s">
        <v>372</v>
      </c>
      <c r="B112" s="758">
        <v>0</v>
      </c>
      <c r="C112" s="758">
        <v>0</v>
      </c>
      <c r="D112" s="758">
        <v>0</v>
      </c>
      <c r="E112" s="758">
        <v>0</v>
      </c>
      <c r="F112" s="758" t="str">
        <f t="shared" si="6"/>
        <v> </v>
      </c>
      <c r="G112" s="759" t="str">
        <f t="shared" si="7"/>
        <v> </v>
      </c>
    </row>
    <row r="113" spans="1:7" ht="16.5" customHeight="1">
      <c r="A113" s="772" t="s">
        <v>618</v>
      </c>
      <c r="B113" s="758">
        <v>129475.84</v>
      </c>
      <c r="C113" s="758">
        <v>140896</v>
      </c>
      <c r="D113" s="758">
        <v>154786</v>
      </c>
      <c r="E113" s="758">
        <v>140245.92</v>
      </c>
      <c r="F113" s="758">
        <f t="shared" si="6"/>
        <v>90.60633390616724</v>
      </c>
      <c r="G113" s="759">
        <f t="shared" si="7"/>
        <v>108.31821596986744</v>
      </c>
    </row>
    <row r="114" spans="1:7" ht="34.5" customHeight="1">
      <c r="A114" s="772" t="s">
        <v>373</v>
      </c>
      <c r="B114" s="758">
        <v>129475.84</v>
      </c>
      <c r="C114" s="758">
        <v>140896</v>
      </c>
      <c r="D114" s="758">
        <v>154786</v>
      </c>
      <c r="E114" s="758">
        <v>140245.92</v>
      </c>
      <c r="F114" s="758">
        <f t="shared" si="6"/>
        <v>90.60633390616724</v>
      </c>
      <c r="G114" s="759">
        <f t="shared" si="7"/>
        <v>108.31821596986744</v>
      </c>
    </row>
    <row r="115" spans="1:7" ht="16.5" customHeight="1">
      <c r="A115" s="772" t="s">
        <v>374</v>
      </c>
      <c r="B115" s="758">
        <v>0</v>
      </c>
      <c r="C115" s="758">
        <v>0</v>
      </c>
      <c r="D115" s="758">
        <v>0</v>
      </c>
      <c r="E115" s="758">
        <v>0</v>
      </c>
      <c r="F115" s="758" t="str">
        <f t="shared" si="6"/>
        <v> </v>
      </c>
      <c r="G115" s="759" t="str">
        <f t="shared" si="7"/>
        <v> </v>
      </c>
    </row>
    <row r="116" spans="1:7" ht="16.5" customHeight="1">
      <c r="A116" s="772" t="s">
        <v>375</v>
      </c>
      <c r="B116" s="758">
        <v>0</v>
      </c>
      <c r="C116" s="758">
        <v>0</v>
      </c>
      <c r="D116" s="758">
        <v>0</v>
      </c>
      <c r="E116" s="758">
        <v>0</v>
      </c>
      <c r="F116" s="758" t="str">
        <f t="shared" si="6"/>
        <v> </v>
      </c>
      <c r="G116" s="759" t="str">
        <f t="shared" si="7"/>
        <v> </v>
      </c>
    </row>
    <row r="117" spans="1:7" ht="23.25" customHeight="1">
      <c r="A117" s="783" t="s">
        <v>376</v>
      </c>
      <c r="B117" s="761">
        <v>526873.76</v>
      </c>
      <c r="C117" s="761">
        <v>555708</v>
      </c>
      <c r="D117" s="761">
        <v>618356</v>
      </c>
      <c r="E117" s="761">
        <v>560280.76</v>
      </c>
      <c r="F117" s="761">
        <f t="shared" si="6"/>
        <v>90.608122182044</v>
      </c>
      <c r="G117" s="762">
        <f t="shared" si="7"/>
        <v>106.34060804242746</v>
      </c>
    </row>
    <row r="118" spans="1:7" ht="18" customHeight="1">
      <c r="A118" s="772" t="s">
        <v>377</v>
      </c>
      <c r="B118" s="758">
        <v>45050.06</v>
      </c>
      <c r="C118" s="758">
        <v>22884</v>
      </c>
      <c r="D118" s="758">
        <v>43977.9</v>
      </c>
      <c r="E118" s="758">
        <v>44925.01</v>
      </c>
      <c r="F118" s="758">
        <f t="shared" si="6"/>
        <v>102.15360442404027</v>
      </c>
      <c r="G118" s="759">
        <f t="shared" si="7"/>
        <v>99.7224199035473</v>
      </c>
    </row>
    <row r="119" spans="1:7" ht="16.5" customHeight="1">
      <c r="A119" s="772" t="s">
        <v>378</v>
      </c>
      <c r="B119" s="758">
        <v>172.09</v>
      </c>
      <c r="C119" s="758">
        <v>0</v>
      </c>
      <c r="D119" s="758">
        <v>275</v>
      </c>
      <c r="E119" s="758">
        <v>200.13</v>
      </c>
      <c r="F119" s="758">
        <f t="shared" si="6"/>
        <v>72.77454545454546</v>
      </c>
      <c r="G119" s="759">
        <f t="shared" si="7"/>
        <v>116.29379975594165</v>
      </c>
    </row>
    <row r="120" spans="1:7" ht="16.5" customHeight="1">
      <c r="A120" s="772" t="s">
        <v>379</v>
      </c>
      <c r="B120" s="758">
        <v>19693.89</v>
      </c>
      <c r="C120" s="758">
        <v>20250</v>
      </c>
      <c r="D120" s="758">
        <v>20336</v>
      </c>
      <c r="E120" s="758">
        <v>19628.57</v>
      </c>
      <c r="F120" s="758">
        <f t="shared" si="6"/>
        <v>96.5212922895358</v>
      </c>
      <c r="G120" s="759">
        <f t="shared" si="7"/>
        <v>99.66832352572295</v>
      </c>
    </row>
    <row r="121" spans="1:7" ht="16.5" customHeight="1">
      <c r="A121" s="772" t="s">
        <v>380</v>
      </c>
      <c r="B121" s="758">
        <v>244123.37</v>
      </c>
      <c r="C121" s="758">
        <v>145101</v>
      </c>
      <c r="D121" s="758">
        <v>125031.72</v>
      </c>
      <c r="E121" s="758">
        <v>129501.24</v>
      </c>
      <c r="F121" s="758">
        <f t="shared" si="6"/>
        <v>103.57470888187414</v>
      </c>
      <c r="G121" s="759">
        <f t="shared" si="7"/>
        <v>53.0474571115416</v>
      </c>
    </row>
    <row r="122" spans="1:7" ht="16.5" customHeight="1">
      <c r="A122" s="772" t="s">
        <v>381</v>
      </c>
      <c r="B122" s="758">
        <v>45245.59</v>
      </c>
      <c r="C122" s="758">
        <v>47253</v>
      </c>
      <c r="D122" s="758">
        <v>52900.74</v>
      </c>
      <c r="E122" s="758">
        <v>50123.18</v>
      </c>
      <c r="F122" s="758">
        <f t="shared" si="6"/>
        <v>94.74948743628161</v>
      </c>
      <c r="G122" s="759">
        <f t="shared" si="7"/>
        <v>110.78025504806104</v>
      </c>
    </row>
    <row r="123" spans="1:7" ht="16.5" customHeight="1">
      <c r="A123" s="772" t="s">
        <v>382</v>
      </c>
      <c r="B123" s="758">
        <v>15206.97</v>
      </c>
      <c r="C123" s="758">
        <v>4614</v>
      </c>
      <c r="D123" s="758">
        <v>15935</v>
      </c>
      <c r="E123" s="758">
        <v>15735.57</v>
      </c>
      <c r="F123" s="758">
        <f t="shared" si="6"/>
        <v>98.74847819265767</v>
      </c>
      <c r="G123" s="759">
        <f t="shared" si="7"/>
        <v>103.4760376327434</v>
      </c>
    </row>
    <row r="124" spans="1:7" s="756" customFormat="1" ht="16.5" customHeight="1">
      <c r="A124" s="772" t="s">
        <v>383</v>
      </c>
      <c r="B124" s="758">
        <v>20807.1</v>
      </c>
      <c r="C124" s="758">
        <v>13172</v>
      </c>
      <c r="D124" s="758">
        <v>26426</v>
      </c>
      <c r="E124" s="758">
        <v>24855.87</v>
      </c>
      <c r="F124" s="758">
        <f t="shared" si="6"/>
        <v>94.05838946492091</v>
      </c>
      <c r="G124" s="759">
        <f t="shared" si="7"/>
        <v>119.45859826693773</v>
      </c>
    </row>
    <row r="125" spans="1:7" ht="16.5" customHeight="1">
      <c r="A125" s="772" t="s">
        <v>384</v>
      </c>
      <c r="B125" s="758">
        <v>3.39</v>
      </c>
      <c r="C125" s="758">
        <v>0</v>
      </c>
      <c r="D125" s="758">
        <v>0</v>
      </c>
      <c r="E125" s="758">
        <v>3</v>
      </c>
      <c r="F125" s="758" t="str">
        <f t="shared" si="6"/>
        <v> </v>
      </c>
      <c r="G125" s="759">
        <f t="shared" si="7"/>
        <v>88.49557522123894</v>
      </c>
    </row>
    <row r="126" spans="1:7" ht="22.5" customHeight="1">
      <c r="A126" s="772" t="s">
        <v>385</v>
      </c>
      <c r="B126" s="758">
        <v>17843.73</v>
      </c>
      <c r="C126" s="758">
        <v>0</v>
      </c>
      <c r="D126" s="758">
        <v>1521</v>
      </c>
      <c r="E126" s="758">
        <v>1175.03</v>
      </c>
      <c r="F126" s="758">
        <f t="shared" si="6"/>
        <v>77.25378040762656</v>
      </c>
      <c r="G126" s="759">
        <f t="shared" si="7"/>
        <v>6.5851142109861565</v>
      </c>
    </row>
    <row r="127" spans="1:7" ht="17.25" customHeight="1">
      <c r="A127" s="773" t="s">
        <v>386</v>
      </c>
      <c r="B127" s="761">
        <v>372132.12</v>
      </c>
      <c r="C127" s="761">
        <v>235488</v>
      </c>
      <c r="D127" s="761">
        <v>244042.36</v>
      </c>
      <c r="E127" s="761">
        <v>245556.16</v>
      </c>
      <c r="F127" s="761">
        <f t="shared" si="6"/>
        <v>100.6203021475452</v>
      </c>
      <c r="G127" s="762">
        <f t="shared" si="7"/>
        <v>65.98628465610548</v>
      </c>
    </row>
    <row r="128" spans="1:7" ht="18" customHeight="1">
      <c r="A128" s="772" t="s">
        <v>387</v>
      </c>
      <c r="B128" s="758">
        <v>560286.03</v>
      </c>
      <c r="C128" s="758">
        <v>0</v>
      </c>
      <c r="D128" s="758">
        <v>598732.63</v>
      </c>
      <c r="E128" s="758">
        <v>620486.45</v>
      </c>
      <c r="F128" s="758">
        <f aca="true" t="shared" si="8" ref="F128:F159">IF(D128&gt;0,E128/D128*100," ")</f>
        <v>103.63331124946372</v>
      </c>
      <c r="G128" s="759">
        <f aca="true" t="shared" si="9" ref="G128:G159">IF(B128&gt;0,E128/B128*100," ")</f>
        <v>110.74458701031685</v>
      </c>
    </row>
    <row r="129" spans="1:7" ht="16.5" customHeight="1">
      <c r="A129" s="772" t="s">
        <v>388</v>
      </c>
      <c r="B129" s="758">
        <v>2597602.53</v>
      </c>
      <c r="C129" s="758">
        <v>2200091</v>
      </c>
      <c r="D129" s="758">
        <v>2896534.02</v>
      </c>
      <c r="E129" s="758">
        <v>2673573.91</v>
      </c>
      <c r="F129" s="758">
        <f t="shared" si="8"/>
        <v>92.30252058285855</v>
      </c>
      <c r="G129" s="759">
        <f t="shared" si="9"/>
        <v>102.92467300607382</v>
      </c>
    </row>
    <row r="130" spans="1:7" ht="16.5" customHeight="1">
      <c r="A130" s="772" t="s">
        <v>389</v>
      </c>
      <c r="B130" s="758">
        <v>1495088.19</v>
      </c>
      <c r="C130" s="758">
        <v>1366828</v>
      </c>
      <c r="D130" s="758">
        <v>1745366.12</v>
      </c>
      <c r="E130" s="758">
        <v>1486673.03</v>
      </c>
      <c r="F130" s="758">
        <f t="shared" si="8"/>
        <v>85.17829084478848</v>
      </c>
      <c r="G130" s="759">
        <f t="shared" si="9"/>
        <v>99.43714624620237</v>
      </c>
    </row>
    <row r="131" spans="1:7" ht="22.5" customHeight="1">
      <c r="A131" s="772" t="s">
        <v>390</v>
      </c>
      <c r="B131" s="758">
        <v>258290.86</v>
      </c>
      <c r="C131" s="758">
        <v>0</v>
      </c>
      <c r="D131" s="758">
        <v>238799</v>
      </c>
      <c r="E131" s="758">
        <v>249218.79</v>
      </c>
      <c r="F131" s="758">
        <f t="shared" si="8"/>
        <v>104.36341441965837</v>
      </c>
      <c r="G131" s="759">
        <f t="shared" si="9"/>
        <v>96.48765349265554</v>
      </c>
    </row>
    <row r="132" spans="1:7" ht="22.5" customHeight="1">
      <c r="A132" s="772" t="s">
        <v>391</v>
      </c>
      <c r="B132" s="758">
        <v>0</v>
      </c>
      <c r="C132" s="758">
        <v>0</v>
      </c>
      <c r="D132" s="758">
        <v>0</v>
      </c>
      <c r="E132" s="758">
        <v>0</v>
      </c>
      <c r="F132" s="758" t="str">
        <f t="shared" si="8"/>
        <v> </v>
      </c>
      <c r="G132" s="759" t="str">
        <f t="shared" si="9"/>
        <v> </v>
      </c>
    </row>
    <row r="133" spans="1:7" ht="22.5" customHeight="1">
      <c r="A133" s="772" t="s">
        <v>392</v>
      </c>
      <c r="B133" s="758">
        <v>0</v>
      </c>
      <c r="C133" s="758">
        <v>0</v>
      </c>
      <c r="D133" s="758">
        <v>0</v>
      </c>
      <c r="E133" s="758">
        <v>0</v>
      </c>
      <c r="F133" s="758" t="str">
        <f t="shared" si="8"/>
        <v> </v>
      </c>
      <c r="G133" s="759" t="str">
        <f t="shared" si="9"/>
        <v> </v>
      </c>
    </row>
    <row r="134" spans="1:7" ht="16.5" customHeight="1">
      <c r="A134" s="772" t="s">
        <v>393</v>
      </c>
      <c r="B134" s="758">
        <v>0</v>
      </c>
      <c r="C134" s="758">
        <v>0</v>
      </c>
      <c r="D134" s="758">
        <v>0</v>
      </c>
      <c r="E134" s="758">
        <v>0</v>
      </c>
      <c r="F134" s="758" t="str">
        <f t="shared" si="8"/>
        <v> </v>
      </c>
      <c r="G134" s="759" t="str">
        <f t="shared" si="9"/>
        <v> </v>
      </c>
    </row>
    <row r="135" spans="1:7" s="756" customFormat="1" ht="17.25" customHeight="1">
      <c r="A135" s="773" t="s">
        <v>394</v>
      </c>
      <c r="B135" s="761">
        <v>3157888.56</v>
      </c>
      <c r="C135" s="761">
        <v>2200091</v>
      </c>
      <c r="D135" s="761">
        <v>3495266.65</v>
      </c>
      <c r="E135" s="761">
        <v>3294060.36</v>
      </c>
      <c r="F135" s="761">
        <f t="shared" si="8"/>
        <v>94.24346379982197</v>
      </c>
      <c r="G135" s="762">
        <f t="shared" si="9"/>
        <v>104.31211543449778</v>
      </c>
    </row>
    <row r="136" spans="1:7" ht="24" customHeight="1">
      <c r="A136" s="772" t="s">
        <v>619</v>
      </c>
      <c r="B136" s="758">
        <v>0</v>
      </c>
      <c r="C136" s="758">
        <v>0</v>
      </c>
      <c r="D136" s="758">
        <v>0</v>
      </c>
      <c r="E136" s="758">
        <v>0</v>
      </c>
      <c r="F136" s="758" t="str">
        <f t="shared" si="8"/>
        <v> </v>
      </c>
      <c r="G136" s="759" t="str">
        <f t="shared" si="9"/>
        <v> </v>
      </c>
    </row>
    <row r="137" spans="1:7" ht="16.5" customHeight="1">
      <c r="A137" s="772" t="s">
        <v>395</v>
      </c>
      <c r="B137" s="758">
        <v>0</v>
      </c>
      <c r="C137" s="758">
        <v>0</v>
      </c>
      <c r="D137" s="758">
        <v>0</v>
      </c>
      <c r="E137" s="758">
        <v>0</v>
      </c>
      <c r="F137" s="758" t="str">
        <f t="shared" si="8"/>
        <v> </v>
      </c>
      <c r="G137" s="759" t="str">
        <f t="shared" si="9"/>
        <v> </v>
      </c>
    </row>
    <row r="138" spans="1:7" ht="22.5" customHeight="1">
      <c r="A138" s="784" t="s">
        <v>620</v>
      </c>
      <c r="B138" s="758">
        <v>0</v>
      </c>
      <c r="C138" s="758">
        <v>0</v>
      </c>
      <c r="D138" s="758">
        <v>0</v>
      </c>
      <c r="E138" s="758">
        <v>0</v>
      </c>
      <c r="F138" s="758" t="str">
        <f t="shared" si="8"/>
        <v> </v>
      </c>
      <c r="G138" s="759" t="str">
        <f t="shared" si="9"/>
        <v> </v>
      </c>
    </row>
    <row r="139" spans="1:7" ht="22.5" customHeight="1">
      <c r="A139" s="784" t="s">
        <v>396</v>
      </c>
      <c r="B139" s="758">
        <v>0</v>
      </c>
      <c r="C139" s="758">
        <v>0</v>
      </c>
      <c r="D139" s="758">
        <v>0</v>
      </c>
      <c r="E139" s="758">
        <v>0</v>
      </c>
      <c r="F139" s="758" t="str">
        <f t="shared" si="8"/>
        <v> </v>
      </c>
      <c r="G139" s="759" t="str">
        <f t="shared" si="9"/>
        <v> </v>
      </c>
    </row>
    <row r="140" spans="1:7" ht="22.5" customHeight="1">
      <c r="A140" s="772" t="s">
        <v>621</v>
      </c>
      <c r="B140" s="758">
        <v>72539591.04</v>
      </c>
      <c r="C140" s="758">
        <v>75146324</v>
      </c>
      <c r="D140" s="758">
        <v>76716558.94</v>
      </c>
      <c r="E140" s="758">
        <v>75283307.14</v>
      </c>
      <c r="F140" s="758">
        <f t="shared" si="8"/>
        <v>98.13175692470651</v>
      </c>
      <c r="G140" s="759">
        <f t="shared" si="9"/>
        <v>103.78237051059062</v>
      </c>
    </row>
    <row r="141" spans="1:7" ht="16.5" customHeight="1">
      <c r="A141" s="772" t="s">
        <v>397</v>
      </c>
      <c r="B141" s="758">
        <v>7667068.03</v>
      </c>
      <c r="C141" s="758">
        <v>8008194</v>
      </c>
      <c r="D141" s="758">
        <v>8041823.4</v>
      </c>
      <c r="E141" s="758">
        <v>7989658.24</v>
      </c>
      <c r="F141" s="758">
        <f t="shared" si="8"/>
        <v>99.35132671528201</v>
      </c>
      <c r="G141" s="759">
        <f t="shared" si="9"/>
        <v>104.20747812250728</v>
      </c>
    </row>
    <row r="142" spans="1:7" ht="22.5" customHeight="1">
      <c r="A142" s="772" t="s">
        <v>398</v>
      </c>
      <c r="B142" s="758">
        <v>0</v>
      </c>
      <c r="C142" s="758">
        <v>0</v>
      </c>
      <c r="D142" s="758">
        <v>0</v>
      </c>
      <c r="E142" s="758">
        <v>0</v>
      </c>
      <c r="F142" s="758" t="str">
        <f t="shared" si="8"/>
        <v> </v>
      </c>
      <c r="G142" s="759" t="str">
        <f t="shared" si="9"/>
        <v> </v>
      </c>
    </row>
    <row r="143" spans="1:7" s="756" customFormat="1" ht="16.5" customHeight="1">
      <c r="A143" s="772" t="s">
        <v>399</v>
      </c>
      <c r="B143" s="758">
        <v>64872523.010000005</v>
      </c>
      <c r="C143" s="758">
        <v>67138130</v>
      </c>
      <c r="D143" s="758">
        <v>68674735.54</v>
      </c>
      <c r="E143" s="758">
        <v>67293648.9</v>
      </c>
      <c r="F143" s="758">
        <f t="shared" si="8"/>
        <v>97.98894509146588</v>
      </c>
      <c r="G143" s="759">
        <f t="shared" si="9"/>
        <v>103.73212845387066</v>
      </c>
    </row>
    <row r="144" spans="1:7" ht="22.5" customHeight="1">
      <c r="A144" s="772" t="s">
        <v>400</v>
      </c>
      <c r="B144" s="758">
        <v>0</v>
      </c>
      <c r="C144" s="758">
        <v>0</v>
      </c>
      <c r="D144" s="758">
        <v>0</v>
      </c>
      <c r="E144" s="758">
        <v>0</v>
      </c>
      <c r="F144" s="758" t="str">
        <f t="shared" si="8"/>
        <v> </v>
      </c>
      <c r="G144" s="759" t="str">
        <f t="shared" si="9"/>
        <v> </v>
      </c>
    </row>
    <row r="145" spans="1:7" ht="16.5" customHeight="1">
      <c r="A145" s="772" t="s">
        <v>401</v>
      </c>
      <c r="B145" s="758">
        <v>0</v>
      </c>
      <c r="C145" s="758">
        <v>0</v>
      </c>
      <c r="D145" s="758">
        <v>0</v>
      </c>
      <c r="E145" s="758">
        <v>0</v>
      </c>
      <c r="F145" s="758" t="str">
        <f t="shared" si="8"/>
        <v> </v>
      </c>
      <c r="G145" s="759" t="str">
        <f t="shared" si="9"/>
        <v> </v>
      </c>
    </row>
    <row r="146" spans="1:7" ht="22.5" customHeight="1">
      <c r="A146" s="772" t="s">
        <v>402</v>
      </c>
      <c r="B146" s="758">
        <v>0</v>
      </c>
      <c r="C146" s="758">
        <v>0</v>
      </c>
      <c r="D146" s="758">
        <v>0</v>
      </c>
      <c r="E146" s="758">
        <v>0</v>
      </c>
      <c r="F146" s="758" t="str">
        <f t="shared" si="8"/>
        <v> </v>
      </c>
      <c r="G146" s="759" t="str">
        <f t="shared" si="9"/>
        <v> </v>
      </c>
    </row>
    <row r="147" spans="1:7" ht="22.5" customHeight="1">
      <c r="A147" s="772" t="s">
        <v>622</v>
      </c>
      <c r="B147" s="758">
        <v>26068506.599999998</v>
      </c>
      <c r="C147" s="758">
        <v>35327167</v>
      </c>
      <c r="D147" s="758">
        <v>31046546.05</v>
      </c>
      <c r="E147" s="758">
        <v>28266452.869999997</v>
      </c>
      <c r="F147" s="758">
        <f t="shared" si="8"/>
        <v>91.0454026817582</v>
      </c>
      <c r="G147" s="759">
        <f t="shared" si="9"/>
        <v>108.43142380085555</v>
      </c>
    </row>
    <row r="148" spans="1:7" ht="16.5" customHeight="1">
      <c r="A148" s="772" t="s">
        <v>403</v>
      </c>
      <c r="B148" s="758">
        <v>997057.5</v>
      </c>
      <c r="C148" s="758">
        <v>7738</v>
      </c>
      <c r="D148" s="758">
        <v>8484</v>
      </c>
      <c r="E148" s="758">
        <v>4774264.96</v>
      </c>
      <c r="F148" s="758">
        <f t="shared" si="8"/>
        <v>56273.75011786893</v>
      </c>
      <c r="G148" s="759">
        <f t="shared" si="9"/>
        <v>478.83546936861717</v>
      </c>
    </row>
    <row r="149" spans="1:7" ht="22.5" customHeight="1">
      <c r="A149" s="772" t="s">
        <v>404</v>
      </c>
      <c r="B149" s="758">
        <v>7262.72</v>
      </c>
      <c r="C149" s="758">
        <v>7738</v>
      </c>
      <c r="D149" s="758">
        <v>8484</v>
      </c>
      <c r="E149" s="758">
        <v>7863.96</v>
      </c>
      <c r="F149" s="758">
        <f t="shared" si="8"/>
        <v>92.6916548797737</v>
      </c>
      <c r="G149" s="759">
        <f t="shared" si="9"/>
        <v>108.27844113500176</v>
      </c>
    </row>
    <row r="150" spans="1:7" ht="16.5" customHeight="1">
      <c r="A150" s="772" t="s">
        <v>405</v>
      </c>
      <c r="B150" s="758">
        <v>989794.78</v>
      </c>
      <c r="C150" s="758">
        <v>0</v>
      </c>
      <c r="D150" s="758">
        <v>0</v>
      </c>
      <c r="E150" s="758">
        <v>4766401</v>
      </c>
      <c r="F150" s="758" t="str">
        <f t="shared" si="8"/>
        <v> </v>
      </c>
      <c r="G150" s="759">
        <f t="shared" si="9"/>
        <v>481.554469301202</v>
      </c>
    </row>
    <row r="151" spans="1:7" ht="16.5" customHeight="1">
      <c r="A151" s="785" t="s">
        <v>406</v>
      </c>
      <c r="B151" s="786">
        <v>292.39</v>
      </c>
      <c r="C151" s="786">
        <v>0</v>
      </c>
      <c r="D151" s="786">
        <v>221</v>
      </c>
      <c r="E151" s="786">
        <v>1046.24</v>
      </c>
      <c r="F151" s="786">
        <f t="shared" si="8"/>
        <v>473.4117647058824</v>
      </c>
      <c r="G151" s="787">
        <f t="shared" si="9"/>
        <v>357.82345497452036</v>
      </c>
    </row>
    <row r="152" spans="1:7" ht="25.5" customHeight="1">
      <c r="A152" s="773" t="s">
        <v>407</v>
      </c>
      <c r="B152" s="788">
        <v>99605447.52999999</v>
      </c>
      <c r="C152" s="788">
        <v>110481229</v>
      </c>
      <c r="D152" s="788">
        <v>107771809.99000001</v>
      </c>
      <c r="E152" s="788">
        <v>108325071.21000002</v>
      </c>
      <c r="F152" s="788">
        <f t="shared" si="8"/>
        <v>100.51336357814844</v>
      </c>
      <c r="G152" s="789">
        <f t="shared" si="9"/>
        <v>108.7541634481124</v>
      </c>
    </row>
    <row r="153" spans="1:7" ht="18" customHeight="1">
      <c r="A153" s="772" t="s">
        <v>408</v>
      </c>
      <c r="B153" s="758">
        <v>0</v>
      </c>
      <c r="C153" s="758">
        <v>0</v>
      </c>
      <c r="D153" s="758">
        <v>0</v>
      </c>
      <c r="E153" s="758">
        <v>0</v>
      </c>
      <c r="F153" s="758" t="str">
        <f t="shared" si="8"/>
        <v> </v>
      </c>
      <c r="G153" s="759" t="str">
        <f t="shared" si="9"/>
        <v> </v>
      </c>
    </row>
    <row r="154" spans="1:7" ht="16.5" customHeight="1">
      <c r="A154" s="772" t="s">
        <v>409</v>
      </c>
      <c r="B154" s="758">
        <v>866.81</v>
      </c>
      <c r="C154" s="758">
        <v>0</v>
      </c>
      <c r="D154" s="758">
        <v>0</v>
      </c>
      <c r="E154" s="758">
        <v>0</v>
      </c>
      <c r="F154" s="758" t="str">
        <f t="shared" si="8"/>
        <v> </v>
      </c>
      <c r="G154" s="759">
        <f t="shared" si="9"/>
        <v>0</v>
      </c>
    </row>
    <row r="155" spans="1:7" ht="16.5" customHeight="1">
      <c r="A155" s="772" t="s">
        <v>410</v>
      </c>
      <c r="B155" s="758">
        <v>1542.5</v>
      </c>
      <c r="C155" s="758">
        <v>1300</v>
      </c>
      <c r="D155" s="758">
        <v>1862</v>
      </c>
      <c r="E155" s="758">
        <v>1861.1</v>
      </c>
      <c r="F155" s="758">
        <f t="shared" si="8"/>
        <v>99.9516648764769</v>
      </c>
      <c r="G155" s="759">
        <f t="shared" si="9"/>
        <v>120.65478119935169</v>
      </c>
    </row>
    <row r="156" spans="1:7" ht="17.25" customHeight="1">
      <c r="A156" s="790" t="s">
        <v>411</v>
      </c>
      <c r="B156" s="791">
        <v>2409.31</v>
      </c>
      <c r="C156" s="791">
        <v>1300</v>
      </c>
      <c r="D156" s="791">
        <v>1862</v>
      </c>
      <c r="E156" s="791">
        <v>1861.1</v>
      </c>
      <c r="F156" s="792">
        <f t="shared" si="8"/>
        <v>99.9516648764769</v>
      </c>
      <c r="G156" s="793">
        <f t="shared" si="9"/>
        <v>77.24618251698618</v>
      </c>
    </row>
    <row r="157" spans="1:7" ht="24" customHeight="1">
      <c r="A157" s="772" t="s">
        <v>412</v>
      </c>
      <c r="B157" s="758">
        <v>40976.78</v>
      </c>
      <c r="C157" s="758">
        <v>0</v>
      </c>
      <c r="D157" s="758">
        <v>496262</v>
      </c>
      <c r="E157" s="758">
        <v>306447.12</v>
      </c>
      <c r="F157" s="758">
        <f t="shared" si="8"/>
        <v>61.75107503697643</v>
      </c>
      <c r="G157" s="759">
        <f t="shared" si="9"/>
        <v>747.8555416018535</v>
      </c>
    </row>
    <row r="158" spans="1:7" ht="34.5" customHeight="1">
      <c r="A158" s="772" t="s">
        <v>413</v>
      </c>
      <c r="B158" s="758">
        <v>0</v>
      </c>
      <c r="C158" s="758">
        <v>0</v>
      </c>
      <c r="D158" s="758">
        <v>0</v>
      </c>
      <c r="E158" s="758">
        <v>0</v>
      </c>
      <c r="F158" s="758" t="str">
        <f t="shared" si="8"/>
        <v> </v>
      </c>
      <c r="G158" s="759" t="str">
        <f t="shared" si="9"/>
        <v> </v>
      </c>
    </row>
    <row r="159" spans="1:7" ht="34.5" customHeight="1">
      <c r="A159" s="772" t="s">
        <v>414</v>
      </c>
      <c r="B159" s="758">
        <v>0</v>
      </c>
      <c r="C159" s="758">
        <v>0</v>
      </c>
      <c r="D159" s="758">
        <v>0</v>
      </c>
      <c r="E159" s="758">
        <v>0</v>
      </c>
      <c r="F159" s="758" t="str">
        <f t="shared" si="8"/>
        <v> </v>
      </c>
      <c r="G159" s="759" t="str">
        <f t="shared" si="9"/>
        <v> </v>
      </c>
    </row>
    <row r="160" spans="1:7" ht="16.5" customHeight="1">
      <c r="A160" s="772" t="s">
        <v>415</v>
      </c>
      <c r="B160" s="758">
        <v>0</v>
      </c>
      <c r="C160" s="758">
        <v>0</v>
      </c>
      <c r="D160" s="758">
        <v>0</v>
      </c>
      <c r="E160" s="758">
        <v>0</v>
      </c>
      <c r="F160" s="758" t="str">
        <f aca="true" t="shared" si="10" ref="F160:F191">IF(D160&gt;0,E160/D160*100," ")</f>
        <v> </v>
      </c>
      <c r="G160" s="759" t="str">
        <f aca="true" t="shared" si="11" ref="G160:G191">IF(B160&gt;0,E160/B160*100," ")</f>
        <v> </v>
      </c>
    </row>
    <row r="161" spans="1:7" ht="16.5" customHeight="1">
      <c r="A161" s="772" t="s">
        <v>416</v>
      </c>
      <c r="B161" s="758">
        <v>0</v>
      </c>
      <c r="C161" s="758">
        <v>0</v>
      </c>
      <c r="D161" s="758">
        <v>0</v>
      </c>
      <c r="E161" s="758">
        <v>0</v>
      </c>
      <c r="F161" s="758" t="str">
        <f t="shared" si="10"/>
        <v> </v>
      </c>
      <c r="G161" s="759" t="str">
        <f t="shared" si="11"/>
        <v> </v>
      </c>
    </row>
    <row r="162" spans="1:7" ht="17.25" customHeight="1">
      <c r="A162" s="773" t="s">
        <v>417</v>
      </c>
      <c r="B162" s="761">
        <v>40976.78</v>
      </c>
      <c r="C162" s="761">
        <v>0</v>
      </c>
      <c r="D162" s="761">
        <v>496262</v>
      </c>
      <c r="E162" s="761">
        <v>306447.12</v>
      </c>
      <c r="F162" s="761">
        <f t="shared" si="10"/>
        <v>61.75107503697643</v>
      </c>
      <c r="G162" s="762">
        <f t="shared" si="11"/>
        <v>747.8555416018535</v>
      </c>
    </row>
    <row r="163" spans="1:7" ht="24" customHeight="1">
      <c r="A163" s="772" t="s">
        <v>623</v>
      </c>
      <c r="B163" s="758">
        <v>0</v>
      </c>
      <c r="C163" s="758">
        <v>0</v>
      </c>
      <c r="D163" s="758">
        <v>0</v>
      </c>
      <c r="E163" s="758">
        <v>0</v>
      </c>
      <c r="F163" s="758" t="str">
        <f t="shared" si="10"/>
        <v> </v>
      </c>
      <c r="G163" s="759" t="str">
        <f t="shared" si="11"/>
        <v> </v>
      </c>
    </row>
    <row r="164" spans="1:7" ht="22.5" customHeight="1">
      <c r="A164" s="772" t="s">
        <v>624</v>
      </c>
      <c r="B164" s="758">
        <v>0</v>
      </c>
      <c r="C164" s="758">
        <v>0</v>
      </c>
      <c r="D164" s="758">
        <v>0</v>
      </c>
      <c r="E164" s="758">
        <v>0</v>
      </c>
      <c r="F164" s="758" t="str">
        <f t="shared" si="10"/>
        <v> </v>
      </c>
      <c r="G164" s="759" t="str">
        <f t="shared" si="11"/>
        <v> </v>
      </c>
    </row>
    <row r="165" spans="1:7" ht="22.5" customHeight="1">
      <c r="A165" s="772" t="s">
        <v>625</v>
      </c>
      <c r="B165" s="758">
        <v>0</v>
      </c>
      <c r="C165" s="758">
        <v>0</v>
      </c>
      <c r="D165" s="758">
        <v>0</v>
      </c>
      <c r="E165" s="758">
        <v>0</v>
      </c>
      <c r="F165" s="758" t="str">
        <f t="shared" si="10"/>
        <v> </v>
      </c>
      <c r="G165" s="759" t="str">
        <f t="shared" si="11"/>
        <v> </v>
      </c>
    </row>
    <row r="166" spans="1:7" ht="22.5" customHeight="1">
      <c r="A166" s="772" t="s">
        <v>626</v>
      </c>
      <c r="B166" s="758">
        <v>0</v>
      </c>
      <c r="C166" s="758">
        <v>0</v>
      </c>
      <c r="D166" s="758">
        <v>0</v>
      </c>
      <c r="E166" s="758">
        <v>0</v>
      </c>
      <c r="F166" s="758" t="str">
        <f t="shared" si="10"/>
        <v> </v>
      </c>
      <c r="G166" s="759" t="str">
        <f t="shared" si="11"/>
        <v> </v>
      </c>
    </row>
    <row r="167" spans="1:7" s="756" customFormat="1" ht="22.5" customHeight="1">
      <c r="A167" s="772" t="s">
        <v>627</v>
      </c>
      <c r="B167" s="758">
        <v>0</v>
      </c>
      <c r="C167" s="758">
        <v>0</v>
      </c>
      <c r="D167" s="758">
        <v>0</v>
      </c>
      <c r="E167" s="758">
        <v>0</v>
      </c>
      <c r="F167" s="758" t="str">
        <f t="shared" si="10"/>
        <v> </v>
      </c>
      <c r="G167" s="759" t="str">
        <f t="shared" si="11"/>
        <v> </v>
      </c>
    </row>
    <row r="168" spans="1:7" ht="16.5" customHeight="1">
      <c r="A168" s="772" t="s">
        <v>628</v>
      </c>
      <c r="B168" s="758">
        <v>0</v>
      </c>
      <c r="C168" s="758">
        <v>0</v>
      </c>
      <c r="D168" s="758">
        <v>0</v>
      </c>
      <c r="E168" s="758">
        <v>0</v>
      </c>
      <c r="F168" s="758" t="str">
        <f t="shared" si="10"/>
        <v> </v>
      </c>
      <c r="G168" s="759" t="str">
        <f t="shared" si="11"/>
        <v> </v>
      </c>
    </row>
    <row r="169" spans="1:7" ht="16.5" customHeight="1">
      <c r="A169" s="772" t="s">
        <v>629</v>
      </c>
      <c r="B169" s="758">
        <v>0</v>
      </c>
      <c r="C169" s="758">
        <v>0</v>
      </c>
      <c r="D169" s="758">
        <v>0</v>
      </c>
      <c r="E169" s="758">
        <v>0</v>
      </c>
      <c r="F169" s="758" t="str">
        <f t="shared" si="10"/>
        <v> </v>
      </c>
      <c r="G169" s="759" t="str">
        <f t="shared" si="11"/>
        <v> </v>
      </c>
    </row>
    <row r="170" spans="1:7" ht="17.25" customHeight="1">
      <c r="A170" s="773" t="s">
        <v>418</v>
      </c>
      <c r="B170" s="761">
        <v>0</v>
      </c>
      <c r="C170" s="761">
        <v>0</v>
      </c>
      <c r="D170" s="761">
        <v>0</v>
      </c>
      <c r="E170" s="761">
        <v>0</v>
      </c>
      <c r="F170" s="761" t="str">
        <f t="shared" si="10"/>
        <v> </v>
      </c>
      <c r="G170" s="762" t="str">
        <f t="shared" si="11"/>
        <v> </v>
      </c>
    </row>
    <row r="171" spans="1:7" s="756" customFormat="1" ht="24" customHeight="1">
      <c r="A171" s="772" t="s">
        <v>630</v>
      </c>
      <c r="B171" s="758">
        <v>0</v>
      </c>
      <c r="C171" s="758">
        <v>0</v>
      </c>
      <c r="D171" s="758">
        <v>0</v>
      </c>
      <c r="E171" s="758">
        <v>0</v>
      </c>
      <c r="F171" s="758" t="str">
        <f t="shared" si="10"/>
        <v> </v>
      </c>
      <c r="G171" s="759" t="str">
        <f t="shared" si="11"/>
        <v> </v>
      </c>
    </row>
    <row r="172" spans="1:7" ht="22.5" customHeight="1">
      <c r="A172" s="772" t="s">
        <v>631</v>
      </c>
      <c r="B172" s="758">
        <v>0</v>
      </c>
      <c r="C172" s="758">
        <v>0</v>
      </c>
      <c r="D172" s="758">
        <v>0</v>
      </c>
      <c r="E172" s="758">
        <v>0</v>
      </c>
      <c r="F172" s="758" t="str">
        <f t="shared" si="10"/>
        <v> </v>
      </c>
      <c r="G172" s="759" t="str">
        <f t="shared" si="11"/>
        <v> </v>
      </c>
    </row>
    <row r="173" spans="1:7" ht="22.5" customHeight="1">
      <c r="A173" s="772" t="s">
        <v>632</v>
      </c>
      <c r="B173" s="758">
        <v>0</v>
      </c>
      <c r="C173" s="758">
        <v>0</v>
      </c>
      <c r="D173" s="758">
        <v>0</v>
      </c>
      <c r="E173" s="758">
        <v>0</v>
      </c>
      <c r="F173" s="758" t="str">
        <f t="shared" si="10"/>
        <v> </v>
      </c>
      <c r="G173" s="759" t="str">
        <f t="shared" si="11"/>
        <v> </v>
      </c>
    </row>
    <row r="174" spans="1:7" ht="22.5" customHeight="1">
      <c r="A174" s="772" t="s">
        <v>633</v>
      </c>
      <c r="B174" s="758">
        <v>0</v>
      </c>
      <c r="C174" s="758">
        <v>0</v>
      </c>
      <c r="D174" s="758">
        <v>0</v>
      </c>
      <c r="E174" s="758">
        <v>0</v>
      </c>
      <c r="F174" s="758" t="str">
        <f t="shared" si="10"/>
        <v> </v>
      </c>
      <c r="G174" s="759" t="str">
        <f t="shared" si="11"/>
        <v> </v>
      </c>
    </row>
    <row r="175" spans="1:7" ht="22.5" customHeight="1">
      <c r="A175" s="772" t="s">
        <v>419</v>
      </c>
      <c r="B175" s="758">
        <v>0</v>
      </c>
      <c r="C175" s="758">
        <v>0</v>
      </c>
      <c r="D175" s="758">
        <v>0</v>
      </c>
      <c r="E175" s="758">
        <v>0</v>
      </c>
      <c r="F175" s="758" t="str">
        <f t="shared" si="10"/>
        <v> </v>
      </c>
      <c r="G175" s="759" t="str">
        <f t="shared" si="11"/>
        <v> </v>
      </c>
    </row>
    <row r="176" spans="1:7" ht="22.5" customHeight="1">
      <c r="A176" s="772" t="s">
        <v>420</v>
      </c>
      <c r="B176" s="758">
        <v>0</v>
      </c>
      <c r="C176" s="758">
        <v>0</v>
      </c>
      <c r="D176" s="758">
        <v>0</v>
      </c>
      <c r="E176" s="758">
        <v>0</v>
      </c>
      <c r="F176" s="758" t="str">
        <f t="shared" si="10"/>
        <v> </v>
      </c>
      <c r="G176" s="759" t="str">
        <f t="shared" si="11"/>
        <v> </v>
      </c>
    </row>
    <row r="177" spans="1:7" ht="22.5" customHeight="1">
      <c r="A177" s="772" t="s">
        <v>421</v>
      </c>
      <c r="B177" s="758">
        <v>0</v>
      </c>
      <c r="C177" s="758">
        <v>0</v>
      </c>
      <c r="D177" s="758">
        <v>0</v>
      </c>
      <c r="E177" s="758">
        <v>0</v>
      </c>
      <c r="F177" s="758" t="str">
        <f t="shared" si="10"/>
        <v> </v>
      </c>
      <c r="G177" s="759" t="str">
        <f t="shared" si="11"/>
        <v> </v>
      </c>
    </row>
    <row r="178" spans="1:7" ht="16.5" customHeight="1">
      <c r="A178" s="772" t="s">
        <v>422</v>
      </c>
      <c r="B178" s="758">
        <v>0</v>
      </c>
      <c r="C178" s="758">
        <v>0</v>
      </c>
      <c r="D178" s="758">
        <v>0</v>
      </c>
      <c r="E178" s="758">
        <v>0</v>
      </c>
      <c r="F178" s="758" t="str">
        <f t="shared" si="10"/>
        <v> </v>
      </c>
      <c r="G178" s="759" t="str">
        <f t="shared" si="11"/>
        <v> </v>
      </c>
    </row>
    <row r="179" spans="1:7" ht="17.25" customHeight="1">
      <c r="A179" s="773" t="s">
        <v>423</v>
      </c>
      <c r="B179" s="761">
        <v>0</v>
      </c>
      <c r="C179" s="761">
        <v>0</v>
      </c>
      <c r="D179" s="761">
        <v>0</v>
      </c>
      <c r="E179" s="761">
        <v>0</v>
      </c>
      <c r="F179" s="761" t="str">
        <f t="shared" si="10"/>
        <v> </v>
      </c>
      <c r="G179" s="762" t="str">
        <f t="shared" si="11"/>
        <v> </v>
      </c>
    </row>
    <row r="180" spans="1:7" s="756" customFormat="1" ht="18" customHeight="1">
      <c r="A180" s="772" t="s">
        <v>424</v>
      </c>
      <c r="B180" s="758">
        <v>3207.16</v>
      </c>
      <c r="C180" s="758">
        <v>0</v>
      </c>
      <c r="D180" s="758">
        <v>2</v>
      </c>
      <c r="E180" s="758">
        <v>1.93</v>
      </c>
      <c r="F180" s="758">
        <f t="shared" si="10"/>
        <v>96.5</v>
      </c>
      <c r="G180" s="759">
        <f t="shared" si="11"/>
        <v>0.06017785205602465</v>
      </c>
    </row>
    <row r="181" spans="1:7" ht="17.25" customHeight="1" thickBot="1">
      <c r="A181" s="773" t="s">
        <v>424</v>
      </c>
      <c r="B181" s="761">
        <v>3207.16</v>
      </c>
      <c r="C181" s="761">
        <v>0</v>
      </c>
      <c r="D181" s="761">
        <v>2</v>
      </c>
      <c r="E181" s="761">
        <v>1.93</v>
      </c>
      <c r="F181" s="761">
        <f t="shared" si="10"/>
        <v>96.5</v>
      </c>
      <c r="G181" s="762">
        <f t="shared" si="11"/>
        <v>0.06017785205602465</v>
      </c>
    </row>
    <row r="182" spans="1:7" ht="30" customHeight="1" thickBot="1">
      <c r="A182" s="774" t="s">
        <v>425</v>
      </c>
      <c r="B182" s="767">
        <v>103708935.21999995</v>
      </c>
      <c r="C182" s="767">
        <v>113473816</v>
      </c>
      <c r="D182" s="767">
        <v>112627601.00000003</v>
      </c>
      <c r="E182" s="767">
        <v>112733278.63999997</v>
      </c>
      <c r="F182" s="767">
        <f t="shared" si="10"/>
        <v>100.09382925593873</v>
      </c>
      <c r="G182" s="768">
        <f t="shared" si="11"/>
        <v>108.70160647282366</v>
      </c>
    </row>
    <row r="183" spans="1:7" ht="18" customHeight="1">
      <c r="A183" s="772" t="s">
        <v>426</v>
      </c>
      <c r="B183" s="758">
        <v>5717.93</v>
      </c>
      <c r="C183" s="758">
        <v>0</v>
      </c>
      <c r="D183" s="758">
        <v>29284</v>
      </c>
      <c r="E183" s="758">
        <v>29050.38</v>
      </c>
      <c r="F183" s="758">
        <f t="shared" si="10"/>
        <v>99.20222647179348</v>
      </c>
      <c r="G183" s="759">
        <f t="shared" si="11"/>
        <v>508.0576362424863</v>
      </c>
    </row>
    <row r="184" spans="1:7" ht="16.5" customHeight="1">
      <c r="A184" s="772" t="s">
        <v>427</v>
      </c>
      <c r="B184" s="758">
        <v>67614.24</v>
      </c>
      <c r="C184" s="758">
        <v>176128</v>
      </c>
      <c r="D184" s="758">
        <v>80444</v>
      </c>
      <c r="E184" s="758">
        <v>93821.2</v>
      </c>
      <c r="F184" s="758">
        <f t="shared" si="10"/>
        <v>116.62920789617621</v>
      </c>
      <c r="G184" s="759">
        <f t="shared" si="11"/>
        <v>138.7595275788059</v>
      </c>
    </row>
    <row r="185" spans="1:7" ht="16.5" customHeight="1">
      <c r="A185" s="772" t="s">
        <v>428</v>
      </c>
      <c r="B185" s="758">
        <v>0</v>
      </c>
      <c r="C185" s="758">
        <v>0</v>
      </c>
      <c r="D185" s="758">
        <v>6000</v>
      </c>
      <c r="E185" s="758">
        <v>6000</v>
      </c>
      <c r="F185" s="758">
        <f t="shared" si="10"/>
        <v>100</v>
      </c>
      <c r="G185" s="759" t="str">
        <f t="shared" si="11"/>
        <v> </v>
      </c>
    </row>
    <row r="186" spans="1:7" ht="17.25" customHeight="1">
      <c r="A186" s="773" t="s">
        <v>429</v>
      </c>
      <c r="B186" s="761">
        <v>73332.17</v>
      </c>
      <c r="C186" s="761">
        <v>176128</v>
      </c>
      <c r="D186" s="761">
        <v>115728</v>
      </c>
      <c r="E186" s="761">
        <v>128871.58</v>
      </c>
      <c r="F186" s="761">
        <f t="shared" si="10"/>
        <v>111.35730333195077</v>
      </c>
      <c r="G186" s="762">
        <f t="shared" si="11"/>
        <v>175.73676055133785</v>
      </c>
    </row>
    <row r="187" spans="1:7" ht="18" customHeight="1">
      <c r="A187" s="772" t="s">
        <v>430</v>
      </c>
      <c r="B187" s="758">
        <v>0</v>
      </c>
      <c r="C187" s="758">
        <v>0</v>
      </c>
      <c r="D187" s="758">
        <v>0</v>
      </c>
      <c r="E187" s="758">
        <v>0</v>
      </c>
      <c r="F187" s="758" t="str">
        <f t="shared" si="10"/>
        <v> </v>
      </c>
      <c r="G187" s="759" t="str">
        <f t="shared" si="11"/>
        <v> </v>
      </c>
    </row>
    <row r="188" spans="1:7" ht="17.25" customHeight="1">
      <c r="A188" s="773" t="s">
        <v>430</v>
      </c>
      <c r="B188" s="761">
        <v>0</v>
      </c>
      <c r="C188" s="761">
        <v>0</v>
      </c>
      <c r="D188" s="761">
        <v>0</v>
      </c>
      <c r="E188" s="761">
        <v>0</v>
      </c>
      <c r="F188" s="761" t="str">
        <f t="shared" si="10"/>
        <v> </v>
      </c>
      <c r="G188" s="762" t="str">
        <f t="shared" si="11"/>
        <v> </v>
      </c>
    </row>
    <row r="189" spans="1:7" s="756" customFormat="1" ht="18" customHeight="1">
      <c r="A189" s="772" t="s">
        <v>431</v>
      </c>
      <c r="B189" s="758">
        <v>73515</v>
      </c>
      <c r="C189" s="758">
        <v>0</v>
      </c>
      <c r="D189" s="758">
        <v>49630</v>
      </c>
      <c r="E189" s="758">
        <v>49629</v>
      </c>
      <c r="F189" s="758">
        <f t="shared" si="10"/>
        <v>99.99798508966352</v>
      </c>
      <c r="G189" s="759">
        <f t="shared" si="11"/>
        <v>67.50867169965314</v>
      </c>
    </row>
    <row r="190" spans="1:7" s="756" customFormat="1" ht="16.5" customHeight="1">
      <c r="A190" s="772" t="s">
        <v>432</v>
      </c>
      <c r="B190" s="758">
        <v>618590.79</v>
      </c>
      <c r="C190" s="758">
        <v>1735698</v>
      </c>
      <c r="D190" s="758">
        <v>781809</v>
      </c>
      <c r="E190" s="758">
        <v>780143.84</v>
      </c>
      <c r="F190" s="758">
        <f t="shared" si="10"/>
        <v>99.78701191723299</v>
      </c>
      <c r="G190" s="759">
        <f t="shared" si="11"/>
        <v>126.1163038007727</v>
      </c>
    </row>
    <row r="191" spans="1:7" ht="22.5" customHeight="1">
      <c r="A191" s="772" t="s">
        <v>634</v>
      </c>
      <c r="B191" s="758">
        <v>0</v>
      </c>
      <c r="C191" s="758">
        <v>0</v>
      </c>
      <c r="D191" s="758">
        <v>0</v>
      </c>
      <c r="E191" s="758">
        <v>0</v>
      </c>
      <c r="F191" s="758" t="str">
        <f t="shared" si="10"/>
        <v> </v>
      </c>
      <c r="G191" s="759" t="str">
        <f t="shared" si="11"/>
        <v> </v>
      </c>
    </row>
    <row r="192" spans="1:7" ht="16.5" customHeight="1">
      <c r="A192" s="772" t="s">
        <v>433</v>
      </c>
      <c r="B192" s="758">
        <v>0</v>
      </c>
      <c r="C192" s="758">
        <v>0</v>
      </c>
      <c r="D192" s="758">
        <v>0</v>
      </c>
      <c r="E192" s="758">
        <v>0</v>
      </c>
      <c r="F192" s="758" t="str">
        <f aca="true" t="shared" si="12" ref="F192:F223">IF(D192&gt;0,E192/D192*100," ")</f>
        <v> </v>
      </c>
      <c r="G192" s="759" t="str">
        <f aca="true" t="shared" si="13" ref="G192:G223">IF(B192&gt;0,E192/B192*100," ")</f>
        <v> </v>
      </c>
    </row>
    <row r="193" spans="1:7" ht="22.5" customHeight="1">
      <c r="A193" s="772" t="s">
        <v>635</v>
      </c>
      <c r="B193" s="758">
        <v>148065.12</v>
      </c>
      <c r="C193" s="758">
        <v>0</v>
      </c>
      <c r="D193" s="758">
        <v>696604</v>
      </c>
      <c r="E193" s="758">
        <v>535569.61</v>
      </c>
      <c r="F193" s="758">
        <f t="shared" si="12"/>
        <v>76.88293635982568</v>
      </c>
      <c r="G193" s="759">
        <f t="shared" si="13"/>
        <v>361.7122047380234</v>
      </c>
    </row>
    <row r="194" spans="1:7" s="756" customFormat="1" ht="16.5" customHeight="1">
      <c r="A194" s="772" t="s">
        <v>434</v>
      </c>
      <c r="B194" s="758">
        <v>89515.74</v>
      </c>
      <c r="C194" s="758">
        <v>0</v>
      </c>
      <c r="D194" s="758">
        <v>690129</v>
      </c>
      <c r="E194" s="758">
        <v>529094.83</v>
      </c>
      <c r="F194" s="758">
        <f t="shared" si="12"/>
        <v>76.66607692185083</v>
      </c>
      <c r="G194" s="759">
        <f t="shared" si="13"/>
        <v>591.0634599010184</v>
      </c>
    </row>
    <row r="195" spans="1:7" ht="16.5" customHeight="1">
      <c r="A195" s="772" t="s">
        <v>435</v>
      </c>
      <c r="B195" s="758">
        <v>58549.38</v>
      </c>
      <c r="C195" s="758">
        <v>0</v>
      </c>
      <c r="D195" s="758">
        <v>6475</v>
      </c>
      <c r="E195" s="758">
        <v>6474.78</v>
      </c>
      <c r="F195" s="758">
        <f t="shared" si="12"/>
        <v>99.9966023166023</v>
      </c>
      <c r="G195" s="759">
        <f t="shared" si="13"/>
        <v>11.058665352220638</v>
      </c>
    </row>
    <row r="196" spans="1:7" s="756" customFormat="1" ht="22.5" customHeight="1">
      <c r="A196" s="772" t="s">
        <v>436</v>
      </c>
      <c r="B196" s="758">
        <v>0</v>
      </c>
      <c r="C196" s="758">
        <v>0</v>
      </c>
      <c r="D196" s="758">
        <v>0</v>
      </c>
      <c r="E196" s="758">
        <v>0</v>
      </c>
      <c r="F196" s="758" t="str">
        <f t="shared" si="12"/>
        <v> </v>
      </c>
      <c r="G196" s="759" t="str">
        <f t="shared" si="13"/>
        <v> </v>
      </c>
    </row>
    <row r="197" spans="1:7" s="756" customFormat="1" ht="22.5" customHeight="1">
      <c r="A197" s="772" t="s">
        <v>437</v>
      </c>
      <c r="B197" s="758">
        <v>0</v>
      </c>
      <c r="C197" s="758">
        <v>0</v>
      </c>
      <c r="D197" s="758">
        <v>0</v>
      </c>
      <c r="E197" s="758">
        <v>0</v>
      </c>
      <c r="F197" s="758" t="str">
        <f t="shared" si="12"/>
        <v> </v>
      </c>
      <c r="G197" s="759" t="str">
        <f t="shared" si="13"/>
        <v> </v>
      </c>
    </row>
    <row r="198" spans="1:7" s="756" customFormat="1" ht="16.5" customHeight="1">
      <c r="A198" s="772" t="s">
        <v>438</v>
      </c>
      <c r="B198" s="758">
        <v>0</v>
      </c>
      <c r="C198" s="758">
        <v>0</v>
      </c>
      <c r="D198" s="758">
        <v>0</v>
      </c>
      <c r="E198" s="758">
        <v>0</v>
      </c>
      <c r="F198" s="758" t="str">
        <f t="shared" si="12"/>
        <v> </v>
      </c>
      <c r="G198" s="759" t="str">
        <f t="shared" si="13"/>
        <v> </v>
      </c>
    </row>
    <row r="199" spans="1:7" ht="22.5" customHeight="1">
      <c r="A199" s="772" t="s">
        <v>439</v>
      </c>
      <c r="B199" s="758">
        <v>0</v>
      </c>
      <c r="C199" s="758">
        <v>0</v>
      </c>
      <c r="D199" s="758">
        <v>0</v>
      </c>
      <c r="E199" s="758">
        <v>0</v>
      </c>
      <c r="F199" s="758" t="str">
        <f t="shared" si="12"/>
        <v> </v>
      </c>
      <c r="G199" s="759" t="str">
        <f t="shared" si="13"/>
        <v> </v>
      </c>
    </row>
    <row r="200" spans="1:7" ht="16.5" customHeight="1">
      <c r="A200" s="772" t="s">
        <v>440</v>
      </c>
      <c r="B200" s="758">
        <v>5771289.390000001</v>
      </c>
      <c r="C200" s="758">
        <v>6266765</v>
      </c>
      <c r="D200" s="758">
        <v>8029860</v>
      </c>
      <c r="E200" s="758">
        <v>5974725.59</v>
      </c>
      <c r="F200" s="758">
        <f t="shared" si="12"/>
        <v>74.40634818041659</v>
      </c>
      <c r="G200" s="759">
        <f t="shared" si="13"/>
        <v>103.52496966020273</v>
      </c>
    </row>
    <row r="201" spans="1:7" ht="16.5" customHeight="1">
      <c r="A201" s="772" t="s">
        <v>441</v>
      </c>
      <c r="B201" s="758">
        <v>488195</v>
      </c>
      <c r="C201" s="758">
        <v>0</v>
      </c>
      <c r="D201" s="758">
        <v>0</v>
      </c>
      <c r="E201" s="758">
        <v>2996936</v>
      </c>
      <c r="F201" s="758" t="str">
        <f t="shared" si="12"/>
        <v> </v>
      </c>
      <c r="G201" s="759">
        <f t="shared" si="13"/>
        <v>613.8809287272504</v>
      </c>
    </row>
    <row r="202" spans="1:7" ht="16.5" customHeight="1">
      <c r="A202" s="772" t="s">
        <v>442</v>
      </c>
      <c r="B202" s="758">
        <v>0</v>
      </c>
      <c r="C202" s="758">
        <v>0</v>
      </c>
      <c r="D202" s="758">
        <v>0</v>
      </c>
      <c r="E202" s="758">
        <v>0</v>
      </c>
      <c r="F202" s="758" t="str">
        <f t="shared" si="12"/>
        <v> </v>
      </c>
      <c r="G202" s="759" t="str">
        <f t="shared" si="13"/>
        <v> </v>
      </c>
    </row>
    <row r="203" spans="1:7" ht="16.5" customHeight="1">
      <c r="A203" s="772" t="s">
        <v>443</v>
      </c>
      <c r="B203" s="758">
        <v>0</v>
      </c>
      <c r="C203" s="758">
        <v>0</v>
      </c>
      <c r="D203" s="758">
        <v>0</v>
      </c>
      <c r="E203" s="758">
        <v>0</v>
      </c>
      <c r="F203" s="758" t="str">
        <f t="shared" si="12"/>
        <v> </v>
      </c>
      <c r="G203" s="759" t="str">
        <f t="shared" si="13"/>
        <v> </v>
      </c>
    </row>
    <row r="204" spans="1:7" ht="17.25" customHeight="1">
      <c r="A204" s="773" t="s">
        <v>444</v>
      </c>
      <c r="B204" s="761">
        <v>7099655.300000002</v>
      </c>
      <c r="C204" s="761">
        <v>8002463</v>
      </c>
      <c r="D204" s="761">
        <v>9557903</v>
      </c>
      <c r="E204" s="761">
        <v>10337004.040000001</v>
      </c>
      <c r="F204" s="761">
        <f t="shared" si="12"/>
        <v>108.15138048586599</v>
      </c>
      <c r="G204" s="762">
        <f t="shared" si="13"/>
        <v>145.5986749103157</v>
      </c>
    </row>
    <row r="205" spans="1:7" ht="18" customHeight="1">
      <c r="A205" s="772" t="s">
        <v>445</v>
      </c>
      <c r="B205" s="758">
        <v>0</v>
      </c>
      <c r="C205" s="758">
        <v>0</v>
      </c>
      <c r="D205" s="758">
        <v>0</v>
      </c>
      <c r="E205" s="758">
        <v>0</v>
      </c>
      <c r="F205" s="758" t="str">
        <f t="shared" si="12"/>
        <v> </v>
      </c>
      <c r="G205" s="759" t="str">
        <f t="shared" si="13"/>
        <v> </v>
      </c>
    </row>
    <row r="206" spans="1:7" ht="22.5" customHeight="1">
      <c r="A206" s="772" t="s">
        <v>446</v>
      </c>
      <c r="B206" s="758">
        <v>0</v>
      </c>
      <c r="C206" s="758">
        <v>0</v>
      </c>
      <c r="D206" s="758">
        <v>0</v>
      </c>
      <c r="E206" s="758">
        <v>0</v>
      </c>
      <c r="F206" s="758" t="str">
        <f t="shared" si="12"/>
        <v> </v>
      </c>
      <c r="G206" s="759" t="str">
        <f t="shared" si="13"/>
        <v> </v>
      </c>
    </row>
    <row r="207" spans="1:7" ht="22.5" customHeight="1">
      <c r="A207" s="772" t="s">
        <v>636</v>
      </c>
      <c r="B207" s="758">
        <v>0</v>
      </c>
      <c r="C207" s="758">
        <v>0</v>
      </c>
      <c r="D207" s="758">
        <v>0</v>
      </c>
      <c r="E207" s="758">
        <v>0</v>
      </c>
      <c r="F207" s="758" t="str">
        <f t="shared" si="12"/>
        <v> </v>
      </c>
      <c r="G207" s="759" t="str">
        <f t="shared" si="13"/>
        <v> </v>
      </c>
    </row>
    <row r="208" spans="1:7" ht="22.5" customHeight="1">
      <c r="A208" s="772" t="s">
        <v>637</v>
      </c>
      <c r="B208" s="758">
        <v>0</v>
      </c>
      <c r="C208" s="758">
        <v>0</v>
      </c>
      <c r="D208" s="758">
        <v>0</v>
      </c>
      <c r="E208" s="758">
        <v>0</v>
      </c>
      <c r="F208" s="758" t="str">
        <f t="shared" si="12"/>
        <v> </v>
      </c>
      <c r="G208" s="759" t="str">
        <f t="shared" si="13"/>
        <v> </v>
      </c>
    </row>
    <row r="209" spans="1:7" ht="22.5" customHeight="1">
      <c r="A209" s="772" t="s">
        <v>447</v>
      </c>
      <c r="B209" s="758">
        <v>0</v>
      </c>
      <c r="C209" s="758">
        <v>0</v>
      </c>
      <c r="D209" s="758">
        <v>0</v>
      </c>
      <c r="E209" s="758">
        <v>0</v>
      </c>
      <c r="F209" s="758" t="str">
        <f t="shared" si="12"/>
        <v> </v>
      </c>
      <c r="G209" s="759" t="str">
        <f t="shared" si="13"/>
        <v> </v>
      </c>
    </row>
    <row r="210" spans="1:7" ht="16.5" customHeight="1">
      <c r="A210" s="772" t="s">
        <v>448</v>
      </c>
      <c r="B210" s="758">
        <v>0</v>
      </c>
      <c r="C210" s="758">
        <v>0</v>
      </c>
      <c r="D210" s="758">
        <v>0</v>
      </c>
      <c r="E210" s="758">
        <v>0</v>
      </c>
      <c r="F210" s="758" t="str">
        <f t="shared" si="12"/>
        <v> </v>
      </c>
      <c r="G210" s="759" t="str">
        <f t="shared" si="13"/>
        <v> </v>
      </c>
    </row>
    <row r="211" spans="1:7" ht="16.5" customHeight="1">
      <c r="A211" s="772" t="s">
        <v>449</v>
      </c>
      <c r="B211" s="758">
        <v>0</v>
      </c>
      <c r="C211" s="758">
        <v>0</v>
      </c>
      <c r="D211" s="758">
        <v>0</v>
      </c>
      <c r="E211" s="758">
        <v>0</v>
      </c>
      <c r="F211" s="758" t="str">
        <f t="shared" si="12"/>
        <v> </v>
      </c>
      <c r="G211" s="759" t="str">
        <f t="shared" si="13"/>
        <v> </v>
      </c>
    </row>
    <row r="212" spans="1:7" ht="16.5" customHeight="1">
      <c r="A212" s="773" t="s">
        <v>450</v>
      </c>
      <c r="B212" s="761">
        <v>0</v>
      </c>
      <c r="C212" s="761">
        <v>0</v>
      </c>
      <c r="D212" s="761">
        <v>0</v>
      </c>
      <c r="E212" s="761">
        <v>0</v>
      </c>
      <c r="F212" s="761" t="str">
        <f t="shared" si="12"/>
        <v> </v>
      </c>
      <c r="G212" s="762" t="str">
        <f t="shared" si="13"/>
        <v> </v>
      </c>
    </row>
    <row r="213" spans="1:7" ht="24" customHeight="1">
      <c r="A213" s="772" t="s">
        <v>638</v>
      </c>
      <c r="B213" s="758">
        <v>0</v>
      </c>
      <c r="C213" s="758">
        <v>0</v>
      </c>
      <c r="D213" s="758">
        <v>0</v>
      </c>
      <c r="E213" s="758">
        <v>0</v>
      </c>
      <c r="F213" s="758" t="str">
        <f t="shared" si="12"/>
        <v> </v>
      </c>
      <c r="G213" s="759" t="str">
        <f t="shared" si="13"/>
        <v> </v>
      </c>
    </row>
    <row r="214" spans="1:7" s="756" customFormat="1" ht="22.5" customHeight="1">
      <c r="A214" s="772" t="s">
        <v>639</v>
      </c>
      <c r="B214" s="758">
        <v>0</v>
      </c>
      <c r="C214" s="758">
        <v>0</v>
      </c>
      <c r="D214" s="758">
        <v>0</v>
      </c>
      <c r="E214" s="758">
        <v>0</v>
      </c>
      <c r="F214" s="758" t="str">
        <f t="shared" si="12"/>
        <v> </v>
      </c>
      <c r="G214" s="759" t="str">
        <f t="shared" si="13"/>
        <v> </v>
      </c>
    </row>
    <row r="215" spans="1:7" ht="22.5" customHeight="1">
      <c r="A215" s="772" t="s">
        <v>640</v>
      </c>
      <c r="B215" s="758">
        <v>0</v>
      </c>
      <c r="C215" s="758">
        <v>0</v>
      </c>
      <c r="D215" s="758">
        <v>0</v>
      </c>
      <c r="E215" s="758">
        <v>0</v>
      </c>
      <c r="F215" s="758" t="str">
        <f t="shared" si="12"/>
        <v> </v>
      </c>
      <c r="G215" s="759" t="str">
        <f t="shared" si="13"/>
        <v> </v>
      </c>
    </row>
    <row r="216" spans="1:7" ht="22.5" customHeight="1">
      <c r="A216" s="772" t="s">
        <v>641</v>
      </c>
      <c r="B216" s="758">
        <v>0</v>
      </c>
      <c r="C216" s="758">
        <v>0</v>
      </c>
      <c r="D216" s="758">
        <v>0</v>
      </c>
      <c r="E216" s="758">
        <v>0</v>
      </c>
      <c r="F216" s="758" t="str">
        <f t="shared" si="12"/>
        <v> </v>
      </c>
      <c r="G216" s="759" t="str">
        <f t="shared" si="13"/>
        <v> </v>
      </c>
    </row>
    <row r="217" spans="1:7" ht="22.5" customHeight="1">
      <c r="A217" s="772" t="s">
        <v>451</v>
      </c>
      <c r="B217" s="758">
        <v>0</v>
      </c>
      <c r="C217" s="758">
        <v>0</v>
      </c>
      <c r="D217" s="758">
        <v>0</v>
      </c>
      <c r="E217" s="758">
        <v>0</v>
      </c>
      <c r="F217" s="758" t="str">
        <f t="shared" si="12"/>
        <v> </v>
      </c>
      <c r="G217" s="759" t="str">
        <f t="shared" si="13"/>
        <v> </v>
      </c>
    </row>
    <row r="218" spans="1:7" ht="22.5" customHeight="1">
      <c r="A218" s="772" t="s">
        <v>452</v>
      </c>
      <c r="B218" s="758">
        <v>0</v>
      </c>
      <c r="C218" s="758">
        <v>0</v>
      </c>
      <c r="D218" s="758">
        <v>0</v>
      </c>
      <c r="E218" s="758">
        <v>0</v>
      </c>
      <c r="F218" s="758" t="str">
        <f t="shared" si="12"/>
        <v> </v>
      </c>
      <c r="G218" s="759" t="str">
        <f t="shared" si="13"/>
        <v> </v>
      </c>
    </row>
    <row r="219" spans="1:7" ht="16.5" customHeight="1">
      <c r="A219" s="772" t="s">
        <v>453</v>
      </c>
      <c r="B219" s="758">
        <v>0</v>
      </c>
      <c r="C219" s="758">
        <v>0</v>
      </c>
      <c r="D219" s="758">
        <v>0</v>
      </c>
      <c r="E219" s="758">
        <v>0</v>
      </c>
      <c r="F219" s="758" t="str">
        <f t="shared" si="12"/>
        <v> </v>
      </c>
      <c r="G219" s="759" t="str">
        <f t="shared" si="13"/>
        <v> </v>
      </c>
    </row>
    <row r="220" spans="1:7" ht="17.25" customHeight="1">
      <c r="A220" s="773" t="s">
        <v>454</v>
      </c>
      <c r="B220" s="761">
        <v>0</v>
      </c>
      <c r="C220" s="761">
        <v>0</v>
      </c>
      <c r="D220" s="761">
        <v>0</v>
      </c>
      <c r="E220" s="761">
        <v>0</v>
      </c>
      <c r="F220" s="761" t="str">
        <f t="shared" si="12"/>
        <v> </v>
      </c>
      <c r="G220" s="762" t="str">
        <f t="shared" si="13"/>
        <v> </v>
      </c>
    </row>
    <row r="221" spans="1:7" ht="18" customHeight="1">
      <c r="A221" s="772" t="s">
        <v>455</v>
      </c>
      <c r="B221" s="758">
        <v>0</v>
      </c>
      <c r="C221" s="758">
        <v>0</v>
      </c>
      <c r="D221" s="758">
        <v>0</v>
      </c>
      <c r="E221" s="758">
        <v>0</v>
      </c>
      <c r="F221" s="758" t="str">
        <f t="shared" si="12"/>
        <v> </v>
      </c>
      <c r="G221" s="759" t="str">
        <f t="shared" si="13"/>
        <v> </v>
      </c>
    </row>
    <row r="222" spans="1:7" s="756" customFormat="1" ht="16.5" customHeight="1" thickBot="1">
      <c r="A222" s="773" t="s">
        <v>455</v>
      </c>
      <c r="B222" s="761">
        <v>0</v>
      </c>
      <c r="C222" s="761">
        <v>0</v>
      </c>
      <c r="D222" s="761">
        <v>0</v>
      </c>
      <c r="E222" s="761">
        <v>0</v>
      </c>
      <c r="F222" s="761" t="str">
        <f t="shared" si="12"/>
        <v> </v>
      </c>
      <c r="G222" s="762" t="str">
        <f t="shared" si="13"/>
        <v> </v>
      </c>
    </row>
    <row r="223" spans="1:7" s="756" customFormat="1" ht="30" customHeight="1" thickBot="1">
      <c r="A223" s="774" t="s">
        <v>456</v>
      </c>
      <c r="B223" s="767">
        <v>7172987.470000003</v>
      </c>
      <c r="C223" s="767">
        <v>8178591</v>
      </c>
      <c r="D223" s="767">
        <v>9673631</v>
      </c>
      <c r="E223" s="767">
        <v>10465875.62</v>
      </c>
      <c r="F223" s="767">
        <f t="shared" si="12"/>
        <v>108.18973372046132</v>
      </c>
      <c r="G223" s="768">
        <f t="shared" si="13"/>
        <v>145.90678798439328</v>
      </c>
    </row>
    <row r="224" spans="1:7" ht="34.5" customHeight="1" thickBot="1">
      <c r="A224" s="774" t="s">
        <v>457</v>
      </c>
      <c r="B224" s="767">
        <v>110881922.68999995</v>
      </c>
      <c r="C224" s="767">
        <v>121652407</v>
      </c>
      <c r="D224" s="767">
        <v>122301232</v>
      </c>
      <c r="E224" s="767">
        <v>123199154.25999993</v>
      </c>
      <c r="F224" s="767">
        <f aca="true" t="shared" si="14" ref="F224:F248">IF(D224&gt;0,E224/D224*100," ")</f>
        <v>100.73418905542991</v>
      </c>
      <c r="G224" s="768">
        <f aca="true" t="shared" si="15" ref="G224:G248">IF(B224&gt;0,E224/B224*100," ")</f>
        <v>111.10842170768997</v>
      </c>
    </row>
    <row r="225" spans="1:7" ht="24.75" customHeight="1" thickBot="1">
      <c r="A225" s="794" t="s">
        <v>458</v>
      </c>
      <c r="B225" s="795">
        <v>-109799956.01999995</v>
      </c>
      <c r="C225" s="795">
        <v>-115085635</v>
      </c>
      <c r="D225" s="795">
        <v>-115733587</v>
      </c>
      <c r="E225" s="795">
        <v>-120667979.19999993</v>
      </c>
      <c r="F225" s="795" t="str">
        <f t="shared" si="14"/>
        <v> </v>
      </c>
      <c r="G225" s="796" t="str">
        <f t="shared" si="15"/>
        <v> </v>
      </c>
    </row>
    <row r="226" spans="1:7" ht="18.75" customHeight="1" thickBot="1">
      <c r="A226" s="797"/>
      <c r="B226" s="798"/>
      <c r="C226" s="798"/>
      <c r="D226" s="798"/>
      <c r="E226" s="798"/>
      <c r="F226" s="798" t="str">
        <f t="shared" si="14"/>
        <v> </v>
      </c>
      <c r="G226" s="799" t="str">
        <f t="shared" si="15"/>
        <v> </v>
      </c>
    </row>
    <row r="227" spans="1:7" ht="18.75" customHeight="1" thickBot="1">
      <c r="A227" s="800" t="s">
        <v>357</v>
      </c>
      <c r="B227" s="801">
        <v>110881922.69</v>
      </c>
      <c r="C227" s="801">
        <v>121652407</v>
      </c>
      <c r="D227" s="801">
        <v>122301232.00000001</v>
      </c>
      <c r="E227" s="801">
        <v>123199154.26000002</v>
      </c>
      <c r="F227" s="801">
        <f t="shared" si="14"/>
        <v>100.73418905542997</v>
      </c>
      <c r="G227" s="802">
        <f t="shared" si="15"/>
        <v>111.10842170769001</v>
      </c>
    </row>
    <row r="228" spans="1:7" ht="12.75" customHeight="1" hidden="1" thickBot="1">
      <c r="A228" s="797"/>
      <c r="B228" s="798"/>
      <c r="C228" s="798"/>
      <c r="D228" s="798"/>
      <c r="E228" s="798"/>
      <c r="F228" s="798" t="str">
        <f t="shared" si="14"/>
        <v> </v>
      </c>
      <c r="G228" s="803" t="str">
        <f t="shared" si="15"/>
        <v> </v>
      </c>
    </row>
    <row r="229" spans="1:7" ht="18.75" customHeight="1">
      <c r="A229" s="804" t="s">
        <v>459</v>
      </c>
      <c r="B229" s="805"/>
      <c r="C229" s="805"/>
      <c r="D229" s="805"/>
      <c r="E229" s="805"/>
      <c r="F229" s="805" t="str">
        <f t="shared" si="14"/>
        <v> </v>
      </c>
      <c r="G229" s="806" t="str">
        <f t="shared" si="15"/>
        <v> </v>
      </c>
    </row>
    <row r="230" spans="1:7" ht="18" customHeight="1">
      <c r="A230" s="807" t="s">
        <v>460</v>
      </c>
      <c r="B230" s="758">
        <v>0</v>
      </c>
      <c r="C230" s="758">
        <v>0</v>
      </c>
      <c r="D230" s="758">
        <v>0</v>
      </c>
      <c r="E230" s="758">
        <v>0</v>
      </c>
      <c r="F230" s="758" t="str">
        <f t="shared" si="14"/>
        <v> </v>
      </c>
      <c r="G230" s="759" t="str">
        <f t="shared" si="15"/>
        <v> </v>
      </c>
    </row>
    <row r="231" spans="1:7" ht="18" customHeight="1">
      <c r="A231" s="807" t="s">
        <v>461</v>
      </c>
      <c r="B231" s="758">
        <v>0</v>
      </c>
      <c r="C231" s="758">
        <v>0</v>
      </c>
      <c r="D231" s="758">
        <v>0</v>
      </c>
      <c r="E231" s="758">
        <v>0</v>
      </c>
      <c r="F231" s="758" t="str">
        <f t="shared" si="14"/>
        <v> </v>
      </c>
      <c r="G231" s="759" t="str">
        <f t="shared" si="15"/>
        <v> </v>
      </c>
    </row>
    <row r="232" spans="1:7" ht="27" customHeight="1">
      <c r="A232" s="807" t="s">
        <v>462</v>
      </c>
      <c r="B232" s="758">
        <v>0</v>
      </c>
      <c r="C232" s="758">
        <v>0</v>
      </c>
      <c r="D232" s="758">
        <v>0</v>
      </c>
      <c r="E232" s="758">
        <v>0</v>
      </c>
      <c r="F232" s="758" t="str">
        <f t="shared" si="14"/>
        <v> </v>
      </c>
      <c r="G232" s="759" t="str">
        <f t="shared" si="15"/>
        <v> </v>
      </c>
    </row>
    <row r="233" spans="1:7" ht="18" customHeight="1">
      <c r="A233" s="808" t="s">
        <v>463</v>
      </c>
      <c r="B233" s="758">
        <v>0</v>
      </c>
      <c r="C233" s="758">
        <v>0</v>
      </c>
      <c r="D233" s="758">
        <v>0</v>
      </c>
      <c r="E233" s="758">
        <v>0</v>
      </c>
      <c r="F233" s="758" t="str">
        <f t="shared" si="14"/>
        <v> </v>
      </c>
      <c r="G233" s="759" t="str">
        <f t="shared" si="15"/>
        <v> </v>
      </c>
    </row>
    <row r="234" spans="1:7" ht="18" customHeight="1">
      <c r="A234" s="808" t="s">
        <v>464</v>
      </c>
      <c r="B234" s="758">
        <v>0</v>
      </c>
      <c r="C234" s="758">
        <v>0</v>
      </c>
      <c r="D234" s="758">
        <v>0</v>
      </c>
      <c r="E234" s="758">
        <v>0</v>
      </c>
      <c r="F234" s="758" t="str">
        <f t="shared" si="14"/>
        <v> </v>
      </c>
      <c r="G234" s="759" t="str">
        <f t="shared" si="15"/>
        <v> </v>
      </c>
    </row>
    <row r="235" spans="1:7" ht="18" customHeight="1">
      <c r="A235" s="808" t="s">
        <v>465</v>
      </c>
      <c r="B235" s="758">
        <v>0</v>
      </c>
      <c r="C235" s="758">
        <v>0</v>
      </c>
      <c r="D235" s="758">
        <v>0</v>
      </c>
      <c r="E235" s="758">
        <v>0</v>
      </c>
      <c r="F235" s="758" t="str">
        <f t="shared" si="14"/>
        <v> </v>
      </c>
      <c r="G235" s="759" t="str">
        <f t="shared" si="15"/>
        <v> </v>
      </c>
    </row>
    <row r="236" spans="1:7" s="756" customFormat="1" ht="18" customHeight="1">
      <c r="A236" s="808" t="s">
        <v>466</v>
      </c>
      <c r="B236" s="758">
        <v>0</v>
      </c>
      <c r="C236" s="758">
        <v>0</v>
      </c>
      <c r="D236" s="758">
        <v>0</v>
      </c>
      <c r="E236" s="758">
        <v>0</v>
      </c>
      <c r="F236" s="758" t="str">
        <f t="shared" si="14"/>
        <v> </v>
      </c>
      <c r="G236" s="759" t="str">
        <f t="shared" si="15"/>
        <v> </v>
      </c>
    </row>
    <row r="237" spans="1:7" s="756" customFormat="1" ht="18" customHeight="1">
      <c r="A237" s="790" t="s">
        <v>467</v>
      </c>
      <c r="B237" s="758">
        <v>0</v>
      </c>
      <c r="C237" s="758">
        <v>0</v>
      </c>
      <c r="D237" s="758">
        <v>0</v>
      </c>
      <c r="E237" s="758">
        <v>0</v>
      </c>
      <c r="F237" s="758" t="str">
        <f t="shared" si="14"/>
        <v> </v>
      </c>
      <c r="G237" s="759" t="str">
        <f t="shared" si="15"/>
        <v> </v>
      </c>
    </row>
    <row r="238" spans="1:7" s="756" customFormat="1" ht="19.5" customHeight="1">
      <c r="A238" s="808" t="s">
        <v>463</v>
      </c>
      <c r="B238" s="758">
        <v>0</v>
      </c>
      <c r="C238" s="758">
        <v>0</v>
      </c>
      <c r="D238" s="758">
        <v>0</v>
      </c>
      <c r="E238" s="758">
        <v>0</v>
      </c>
      <c r="F238" s="758" t="str">
        <f t="shared" si="14"/>
        <v> </v>
      </c>
      <c r="G238" s="759" t="str">
        <f t="shared" si="15"/>
        <v> </v>
      </c>
    </row>
    <row r="239" spans="1:7" s="756" customFormat="1" ht="18" customHeight="1">
      <c r="A239" s="808" t="s">
        <v>468</v>
      </c>
      <c r="B239" s="758">
        <v>0</v>
      </c>
      <c r="C239" s="758">
        <v>0</v>
      </c>
      <c r="D239" s="758">
        <v>0</v>
      </c>
      <c r="E239" s="758">
        <v>0</v>
      </c>
      <c r="F239" s="758" t="str">
        <f t="shared" si="14"/>
        <v> </v>
      </c>
      <c r="G239" s="759" t="str">
        <f t="shared" si="15"/>
        <v> </v>
      </c>
    </row>
    <row r="240" spans="1:7" s="756" customFormat="1" ht="27" customHeight="1">
      <c r="A240" s="808" t="s">
        <v>469</v>
      </c>
      <c r="B240" s="758">
        <v>0</v>
      </c>
      <c r="C240" s="758">
        <v>0</v>
      </c>
      <c r="D240" s="758">
        <v>0</v>
      </c>
      <c r="E240" s="758">
        <v>0</v>
      </c>
      <c r="F240" s="758" t="str">
        <f t="shared" si="14"/>
        <v> </v>
      </c>
      <c r="G240" s="759" t="str">
        <f t="shared" si="15"/>
        <v> </v>
      </c>
    </row>
    <row r="241" spans="1:7" ht="18" customHeight="1">
      <c r="A241" s="808" t="s">
        <v>572</v>
      </c>
      <c r="B241" s="758">
        <v>0</v>
      </c>
      <c r="C241" s="758">
        <v>0</v>
      </c>
      <c r="D241" s="758">
        <v>0</v>
      </c>
      <c r="E241" s="758">
        <v>0</v>
      </c>
      <c r="F241" s="758" t="str">
        <f t="shared" si="14"/>
        <v> </v>
      </c>
      <c r="G241" s="759" t="str">
        <f t="shared" si="15"/>
        <v> </v>
      </c>
    </row>
    <row r="242" spans="1:7" ht="18" customHeight="1">
      <c r="A242" s="790" t="s">
        <v>573</v>
      </c>
      <c r="B242" s="758">
        <v>0</v>
      </c>
      <c r="C242" s="758">
        <v>0</v>
      </c>
      <c r="D242" s="758">
        <v>0</v>
      </c>
      <c r="E242" s="758">
        <v>0</v>
      </c>
      <c r="F242" s="758" t="str">
        <f t="shared" si="14"/>
        <v> </v>
      </c>
      <c r="G242" s="759" t="str">
        <f t="shared" si="15"/>
        <v> </v>
      </c>
    </row>
    <row r="243" spans="1:7" ht="19.5" customHeight="1">
      <c r="A243" s="809" t="s">
        <v>574</v>
      </c>
      <c r="B243" s="758">
        <v>0</v>
      </c>
      <c r="C243" s="758">
        <v>0</v>
      </c>
      <c r="D243" s="758">
        <v>0</v>
      </c>
      <c r="E243" s="758">
        <v>0</v>
      </c>
      <c r="F243" s="758" t="str">
        <f t="shared" si="14"/>
        <v> </v>
      </c>
      <c r="G243" s="759" t="str">
        <f t="shared" si="15"/>
        <v> </v>
      </c>
    </row>
    <row r="244" spans="1:7" ht="18" customHeight="1" thickBot="1">
      <c r="A244" s="810" t="s">
        <v>574</v>
      </c>
      <c r="B244" s="758">
        <v>0</v>
      </c>
      <c r="C244" s="758">
        <v>0</v>
      </c>
      <c r="D244" s="758">
        <v>0</v>
      </c>
      <c r="E244" s="758">
        <v>0</v>
      </c>
      <c r="F244" s="758" t="str">
        <f t="shared" si="14"/>
        <v> </v>
      </c>
      <c r="G244" s="759" t="str">
        <f t="shared" si="15"/>
        <v> </v>
      </c>
    </row>
    <row r="245" spans="1:7" ht="30" customHeight="1" thickBot="1">
      <c r="A245" s="811" t="s">
        <v>575</v>
      </c>
      <c r="B245" s="767">
        <v>0</v>
      </c>
      <c r="C245" s="767">
        <v>0</v>
      </c>
      <c r="D245" s="767">
        <v>0</v>
      </c>
      <c r="E245" s="767">
        <v>0</v>
      </c>
      <c r="F245" s="767" t="str">
        <f t="shared" si="14"/>
        <v> </v>
      </c>
      <c r="G245" s="768" t="str">
        <f t="shared" si="15"/>
        <v> </v>
      </c>
    </row>
    <row r="246" spans="1:7" ht="10.5" customHeight="1" thickBot="1">
      <c r="A246" s="797"/>
      <c r="B246" s="798"/>
      <c r="C246" s="798"/>
      <c r="D246" s="798"/>
      <c r="E246" s="798"/>
      <c r="F246" s="798" t="str">
        <f t="shared" si="14"/>
        <v> </v>
      </c>
      <c r="G246" s="799" t="str">
        <f t="shared" si="15"/>
        <v> </v>
      </c>
    </row>
    <row r="247" spans="1:7" ht="24.75" customHeight="1" thickBot="1">
      <c r="A247" s="812" t="s">
        <v>576</v>
      </c>
      <c r="B247" s="801">
        <v>-109799956.01999995</v>
      </c>
      <c r="C247" s="801">
        <v>-115085635</v>
      </c>
      <c r="D247" s="801">
        <v>-115733587</v>
      </c>
      <c r="E247" s="801">
        <v>-120667979.19999993</v>
      </c>
      <c r="F247" s="801" t="str">
        <f t="shared" si="14"/>
        <v> </v>
      </c>
      <c r="G247" s="802" t="str">
        <f t="shared" si="15"/>
        <v> </v>
      </c>
    </row>
    <row r="248" spans="1:7" ht="10.5" customHeight="1">
      <c r="A248" s="797"/>
      <c r="B248" s="798"/>
      <c r="C248" s="798"/>
      <c r="D248" s="798"/>
      <c r="E248" s="798"/>
      <c r="F248" s="798" t="str">
        <f t="shared" si="14"/>
        <v> </v>
      </c>
      <c r="G248" s="803" t="str">
        <f t="shared" si="15"/>
        <v> </v>
      </c>
    </row>
    <row r="249" ht="12.75">
      <c r="A249" s="719" t="s">
        <v>577</v>
      </c>
    </row>
    <row r="250" ht="12.75">
      <c r="A250" s="719" t="s">
        <v>578</v>
      </c>
    </row>
    <row r="251" ht="12.75">
      <c r="A251" s="813" t="s">
        <v>579</v>
      </c>
    </row>
    <row r="252" ht="12.75">
      <c r="A252" s="814" t="s">
        <v>580</v>
      </c>
    </row>
    <row r="253" ht="12.75">
      <c r="A253" s="815" t="s">
        <v>642</v>
      </c>
    </row>
    <row r="254" ht="12.75">
      <c r="A254" s="719" t="s">
        <v>581</v>
      </c>
    </row>
    <row r="258" ht="12.75">
      <c r="D258" s="259" t="s">
        <v>786</v>
      </c>
    </row>
    <row r="266" ht="12.75">
      <c r="A266" s="719"/>
    </row>
  </sheetData>
  <printOptions horizontalCentered="1"/>
  <pageMargins left="0.3937007874015748" right="0.3937007874015748" top="0.3937007874015748" bottom="0.3937007874015748" header="0.2362204724409449" footer="0.1968503937007874"/>
  <pageSetup fitToHeight="6" horizontalDpi="600" verticalDpi="600" orientation="portrait" paperSize="9" scale="72" r:id="rId1"/>
  <headerFooter alignWithMargins="0">
    <oddHeader>&amp;RPříloha č. 1
Strana  &amp;P</oddHeader>
  </headerFooter>
  <rowBreaks count="5" manualBreakCount="5">
    <brk id="43" max="255" man="1"/>
    <brk id="96" max="255" man="1"/>
    <brk id="139" max="255" man="1"/>
    <brk id="182" max="255" man="1"/>
    <brk id="2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zoomScale="75" zoomScaleNormal="75" workbookViewId="0" topLeftCell="A16">
      <selection activeCell="E17" sqref="E17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20.375" style="0" customWidth="1"/>
    <col min="6" max="6" width="28.75390625" style="0" customWidth="1"/>
  </cols>
  <sheetData>
    <row r="2" ht="15.75">
      <c r="A2" s="51" t="s">
        <v>683</v>
      </c>
    </row>
    <row r="4" spans="1:6" ht="12.75">
      <c r="A4" s="3" t="s">
        <v>670</v>
      </c>
      <c r="B4" s="3"/>
      <c r="C4" s="3"/>
      <c r="D4" s="3"/>
      <c r="E4" s="3"/>
      <c r="F4" s="3"/>
    </row>
    <row r="5" spans="1:6" ht="12.75">
      <c r="A5" s="12"/>
      <c r="B5" s="12"/>
      <c r="C5" s="12"/>
      <c r="D5" s="12"/>
      <c r="E5" s="12"/>
      <c r="F5" s="12"/>
    </row>
    <row r="6" spans="1:6" ht="15.75">
      <c r="A6" s="1818" t="s">
        <v>677</v>
      </c>
      <c r="B6" s="1818"/>
      <c r="C6" s="1818"/>
      <c r="D6" s="1818"/>
      <c r="E6" s="1818"/>
      <c r="F6" s="1818"/>
    </row>
    <row r="7" spans="1:6" ht="15.75">
      <c r="A7" s="6"/>
      <c r="B7" s="6"/>
      <c r="C7" s="6"/>
      <c r="D7" s="3"/>
      <c r="E7" s="6"/>
      <c r="F7" s="6"/>
    </row>
    <row r="8" spans="1:6" ht="13.5" thickBot="1">
      <c r="A8" s="3"/>
      <c r="B8" s="3"/>
      <c r="C8" s="3"/>
      <c r="D8" s="3"/>
      <c r="E8" s="3"/>
      <c r="F8" s="7" t="s">
        <v>655</v>
      </c>
    </row>
    <row r="9" spans="1:6" ht="12.75">
      <c r="A9" s="8"/>
      <c r="B9" s="37" t="s">
        <v>680</v>
      </c>
      <c r="C9" s="38"/>
      <c r="D9" s="43" t="s">
        <v>653</v>
      </c>
      <c r="E9" s="39" t="s">
        <v>661</v>
      </c>
      <c r="F9" s="40"/>
    </row>
    <row r="10" spans="1:6" ht="13.5" thickBot="1">
      <c r="A10" s="21" t="s">
        <v>656</v>
      </c>
      <c r="B10" s="41" t="s">
        <v>651</v>
      </c>
      <c r="C10" s="42" t="s">
        <v>652</v>
      </c>
      <c r="D10" s="44" t="s">
        <v>681</v>
      </c>
      <c r="E10" s="9" t="s">
        <v>657</v>
      </c>
      <c r="F10" s="36" t="s">
        <v>662</v>
      </c>
    </row>
    <row r="11" spans="1:6" ht="12.75">
      <c r="A11" s="19"/>
      <c r="B11" s="13"/>
      <c r="C11" s="17"/>
      <c r="D11" s="17"/>
      <c r="E11" s="18"/>
      <c r="F11" s="22"/>
    </row>
    <row r="12" spans="1:6" ht="12.75">
      <c r="A12" s="19"/>
      <c r="B12" s="13"/>
      <c r="C12" s="17"/>
      <c r="D12" s="17"/>
      <c r="E12" s="17"/>
      <c r="F12" s="23"/>
    </row>
    <row r="13" spans="1:6" ht="12.75">
      <c r="A13" s="19"/>
      <c r="B13" s="13"/>
      <c r="C13" s="17"/>
      <c r="D13" s="17"/>
      <c r="E13" s="17"/>
      <c r="F13" s="24"/>
    </row>
    <row r="14" spans="1:6" ht="12.75">
      <c r="A14" s="19"/>
      <c r="B14" s="13"/>
      <c r="C14" s="17"/>
      <c r="D14" s="17"/>
      <c r="E14" s="17"/>
      <c r="F14" s="24"/>
    </row>
    <row r="15" spans="1:6" ht="12.75">
      <c r="A15" s="19"/>
      <c r="B15" s="13"/>
      <c r="C15" s="17"/>
      <c r="D15" s="17"/>
      <c r="E15" s="17"/>
      <c r="F15" s="24"/>
    </row>
    <row r="16" spans="1:6" ht="12.75">
      <c r="A16" s="19"/>
      <c r="B16" s="13"/>
      <c r="C16" s="17"/>
      <c r="D16" s="17"/>
      <c r="E16" s="17"/>
      <c r="F16" s="24"/>
    </row>
    <row r="17" spans="1:6" ht="12.75">
      <c r="A17" s="19"/>
      <c r="B17" s="13"/>
      <c r="C17" s="17"/>
      <c r="D17" s="17"/>
      <c r="E17" s="17"/>
      <c r="F17" s="24"/>
    </row>
    <row r="18" spans="1:6" ht="12.75">
      <c r="A18" s="19"/>
      <c r="B18" s="13"/>
      <c r="C18" s="17"/>
      <c r="D18" s="17"/>
      <c r="E18" s="17"/>
      <c r="F18" s="24"/>
    </row>
    <row r="19" spans="1:6" ht="12.75">
      <c r="A19" s="19"/>
      <c r="B19" s="13"/>
      <c r="C19" s="17"/>
      <c r="D19" s="17"/>
      <c r="E19" s="17"/>
      <c r="F19" s="24"/>
    </row>
    <row r="20" spans="1:6" ht="12.75">
      <c r="A20" s="19"/>
      <c r="B20" s="13"/>
      <c r="C20" s="17"/>
      <c r="D20" s="17"/>
      <c r="E20" s="17"/>
      <c r="F20" s="24"/>
    </row>
    <row r="21" spans="1:6" ht="12.75">
      <c r="A21" s="19"/>
      <c r="B21" s="13"/>
      <c r="C21" s="17"/>
      <c r="D21" s="17"/>
      <c r="E21" s="17"/>
      <c r="F21" s="24"/>
    </row>
    <row r="22" spans="1:6" ht="12.75">
      <c r="A22" s="19"/>
      <c r="B22" s="13"/>
      <c r="C22" s="17"/>
      <c r="D22" s="17"/>
      <c r="E22" s="17"/>
      <c r="F22" s="24"/>
    </row>
    <row r="23" spans="1:6" ht="12.75">
      <c r="A23" s="19"/>
      <c r="B23" s="13"/>
      <c r="C23" s="17"/>
      <c r="D23" s="17"/>
      <c r="E23" s="17"/>
      <c r="F23" s="24"/>
    </row>
    <row r="24" spans="1:6" ht="12.75">
      <c r="A24" s="19"/>
      <c r="B24" s="13"/>
      <c r="C24" s="17"/>
      <c r="D24" s="17"/>
      <c r="E24" s="17"/>
      <c r="F24" s="24"/>
    </row>
    <row r="25" spans="1:6" ht="12.75">
      <c r="A25" s="19"/>
      <c r="B25" s="13"/>
      <c r="C25" s="17"/>
      <c r="D25" s="17"/>
      <c r="E25" s="17"/>
      <c r="F25" s="24"/>
    </row>
    <row r="26" spans="1:6" ht="12.75">
      <c r="A26" s="19"/>
      <c r="B26" s="13"/>
      <c r="C26" s="17"/>
      <c r="D26" s="17"/>
      <c r="E26" s="17"/>
      <c r="F26" s="24"/>
    </row>
    <row r="27" spans="1:6" ht="12.75">
      <c r="A27" s="19"/>
      <c r="B27" s="13"/>
      <c r="C27" s="17"/>
      <c r="D27" s="17"/>
      <c r="E27" s="17"/>
      <c r="F27" s="24"/>
    </row>
    <row r="28" spans="1:6" ht="12.75">
      <c r="A28" s="19"/>
      <c r="B28" s="13"/>
      <c r="C28" s="17"/>
      <c r="D28" s="17"/>
      <c r="E28" s="17"/>
      <c r="F28" s="24"/>
    </row>
    <row r="29" spans="1:6" ht="12.75">
      <c r="A29" s="19"/>
      <c r="B29" s="13"/>
      <c r="C29" s="17"/>
      <c r="D29" s="17"/>
      <c r="E29" s="17"/>
      <c r="F29" s="24"/>
    </row>
    <row r="30" spans="1:6" ht="12.75">
      <c r="A30" s="19"/>
      <c r="B30" s="13"/>
      <c r="C30" s="17"/>
      <c r="D30" s="17"/>
      <c r="E30" s="17"/>
      <c r="F30" s="24"/>
    </row>
    <row r="31" spans="1:6" ht="12.75">
      <c r="A31" s="19"/>
      <c r="B31" s="13"/>
      <c r="C31" s="17"/>
      <c r="D31" s="17"/>
      <c r="E31" s="17"/>
      <c r="F31" s="24"/>
    </row>
    <row r="32" spans="1:6" ht="12.75">
      <c r="A32" s="19"/>
      <c r="B32" s="13"/>
      <c r="C32" s="17"/>
      <c r="D32" s="17"/>
      <c r="E32" s="17"/>
      <c r="F32" s="24"/>
    </row>
    <row r="33" spans="1:6" ht="13.5" thickBot="1">
      <c r="A33" s="20" t="s">
        <v>654</v>
      </c>
      <c r="B33" s="14"/>
      <c r="C33" s="16"/>
      <c r="D33" s="16"/>
      <c r="E33" s="16"/>
      <c r="F33" s="25"/>
    </row>
    <row r="34" spans="1:6" ht="12.75">
      <c r="A34" s="4"/>
      <c r="B34" s="3"/>
      <c r="C34" s="3"/>
      <c r="D34" s="3"/>
      <c r="E34" s="4"/>
      <c r="F34" s="11"/>
    </row>
    <row r="35" spans="1:6" ht="12.75">
      <c r="A35" s="4"/>
      <c r="B35" s="3"/>
      <c r="C35" s="3"/>
      <c r="D35" s="3"/>
      <c r="E35" s="4"/>
      <c r="F35" s="10"/>
    </row>
    <row r="36" spans="1:6" ht="12.75">
      <c r="A36" s="11" t="s">
        <v>684</v>
      </c>
      <c r="B36" s="3"/>
      <c r="C36" s="3"/>
      <c r="D36" s="3"/>
      <c r="E36" s="4" t="s">
        <v>686</v>
      </c>
      <c r="F36" s="53" t="s">
        <v>687</v>
      </c>
    </row>
    <row r="37" spans="1:6" ht="12.75">
      <c r="A37" s="4" t="s">
        <v>685</v>
      </c>
      <c r="B37" s="3"/>
      <c r="C37" s="3"/>
      <c r="D37" s="3"/>
      <c r="E37" s="4" t="s">
        <v>660</v>
      </c>
      <c r="F37" s="52"/>
    </row>
    <row r="38" spans="1:6" ht="12.75">
      <c r="A38" s="3"/>
      <c r="B38" s="3"/>
      <c r="C38" s="3"/>
      <c r="D38" s="3"/>
      <c r="E38" s="3"/>
      <c r="F38" s="3"/>
    </row>
  </sheetData>
  <mergeCells count="1">
    <mergeCell ref="A6:F6"/>
  </mergeCells>
  <printOptions horizontalCentered="1" vertic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&amp;R&amp;"Times New Roman CE,tučné"&amp;12Příloha č. 5f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zoomScale="75" zoomScaleNormal="75" workbookViewId="0" topLeftCell="A14">
      <selection activeCell="A36" sqref="A36:F37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20.875" style="0" customWidth="1"/>
    <col min="6" max="6" width="28.75390625" style="0" customWidth="1"/>
  </cols>
  <sheetData>
    <row r="2" ht="15.75">
      <c r="A2" s="51" t="s">
        <v>683</v>
      </c>
    </row>
    <row r="4" spans="1:6" ht="12.75">
      <c r="A4" s="3" t="s">
        <v>670</v>
      </c>
      <c r="B4" s="3"/>
      <c r="C4" s="3"/>
      <c r="D4" s="3"/>
      <c r="E4" s="3"/>
      <c r="F4" s="3"/>
    </row>
    <row r="5" spans="1:6" ht="12.75">
      <c r="A5" s="12"/>
      <c r="B5" s="12"/>
      <c r="C5" s="12"/>
      <c r="D5" s="12"/>
      <c r="E5" s="12"/>
      <c r="F5" s="12"/>
    </row>
    <row r="6" spans="1:6" ht="32.25" customHeight="1">
      <c r="A6" s="1819" t="s">
        <v>678</v>
      </c>
      <c r="B6" s="1819"/>
      <c r="C6" s="1819"/>
      <c r="D6" s="1819"/>
      <c r="E6" s="1819"/>
      <c r="F6" s="1819"/>
    </row>
    <row r="7" spans="1:6" ht="15.75">
      <c r="A7" s="6"/>
      <c r="B7" s="6"/>
      <c r="C7" s="6"/>
      <c r="D7" s="3"/>
      <c r="E7" s="6"/>
      <c r="F7" s="6"/>
    </row>
    <row r="8" spans="1:6" ht="13.5" thickBot="1">
      <c r="A8" s="3"/>
      <c r="B8" s="3"/>
      <c r="C8" s="3"/>
      <c r="D8" s="3"/>
      <c r="E8" s="3"/>
      <c r="F8" s="7" t="s">
        <v>655</v>
      </c>
    </row>
    <row r="9" spans="1:6" ht="12.75">
      <c r="A9" s="8"/>
      <c r="B9" s="37" t="s">
        <v>680</v>
      </c>
      <c r="C9" s="38"/>
      <c r="D9" s="43" t="s">
        <v>653</v>
      </c>
      <c r="E9" s="39" t="s">
        <v>661</v>
      </c>
      <c r="F9" s="45"/>
    </row>
    <row r="10" spans="1:6" ht="13.5" thickBot="1">
      <c r="A10" s="21" t="s">
        <v>656</v>
      </c>
      <c r="B10" s="41" t="s">
        <v>651</v>
      </c>
      <c r="C10" s="42" t="s">
        <v>652</v>
      </c>
      <c r="D10" s="44" t="s">
        <v>681</v>
      </c>
      <c r="E10" s="9" t="s">
        <v>657</v>
      </c>
      <c r="F10" s="36" t="s">
        <v>662</v>
      </c>
    </row>
    <row r="11" spans="1:6" ht="12.75">
      <c r="A11" s="26"/>
      <c r="B11" s="13"/>
      <c r="C11" s="17"/>
      <c r="D11" s="17"/>
      <c r="E11" s="18"/>
      <c r="F11" s="22"/>
    </row>
    <row r="12" spans="1:6" ht="12.75">
      <c r="A12" s="26"/>
      <c r="B12" s="13"/>
      <c r="C12" s="17"/>
      <c r="D12" s="17"/>
      <c r="E12" s="17"/>
      <c r="F12" s="23"/>
    </row>
    <row r="13" spans="1:6" ht="12.75">
      <c r="A13" s="26"/>
      <c r="B13" s="13"/>
      <c r="C13" s="17"/>
      <c r="D13" s="17"/>
      <c r="E13" s="17"/>
      <c r="F13" s="24"/>
    </row>
    <row r="14" spans="1:6" ht="12.75">
      <c r="A14" s="26"/>
      <c r="B14" s="13"/>
      <c r="C14" s="17"/>
      <c r="D14" s="17"/>
      <c r="E14" s="17"/>
      <c r="F14" s="24"/>
    </row>
    <row r="15" spans="1:6" ht="12.75">
      <c r="A15" s="26"/>
      <c r="B15" s="13"/>
      <c r="C15" s="17"/>
      <c r="D15" s="17"/>
      <c r="E15" s="17"/>
      <c r="F15" s="24"/>
    </row>
    <row r="16" spans="1:6" ht="12.75">
      <c r="A16" s="26"/>
      <c r="B16" s="13"/>
      <c r="C16" s="17"/>
      <c r="D16" s="17"/>
      <c r="E16" s="17"/>
      <c r="F16" s="24"/>
    </row>
    <row r="17" spans="1:6" ht="12.75">
      <c r="A17" s="26"/>
      <c r="B17" s="13"/>
      <c r="C17" s="17"/>
      <c r="D17" s="17"/>
      <c r="E17" s="17"/>
      <c r="F17" s="24"/>
    </row>
    <row r="18" spans="1:6" ht="12.75">
      <c r="A18" s="26"/>
      <c r="B18" s="13"/>
      <c r="C18" s="17"/>
      <c r="D18" s="17"/>
      <c r="E18" s="17"/>
      <c r="F18" s="24"/>
    </row>
    <row r="19" spans="1:6" ht="12.75">
      <c r="A19" s="26"/>
      <c r="B19" s="13"/>
      <c r="C19" s="17"/>
      <c r="D19" s="17"/>
      <c r="E19" s="17"/>
      <c r="F19" s="24"/>
    </row>
    <row r="20" spans="1:6" ht="12.75">
      <c r="A20" s="26"/>
      <c r="B20" s="13"/>
      <c r="C20" s="17"/>
      <c r="D20" s="17"/>
      <c r="E20" s="17"/>
      <c r="F20" s="24"/>
    </row>
    <row r="21" spans="1:6" ht="12.75">
      <c r="A21" s="26"/>
      <c r="B21" s="13"/>
      <c r="C21" s="17"/>
      <c r="D21" s="17"/>
      <c r="E21" s="17"/>
      <c r="F21" s="24"/>
    </row>
    <row r="22" spans="1:6" ht="12.75">
      <c r="A22" s="26"/>
      <c r="B22" s="13"/>
      <c r="C22" s="17"/>
      <c r="D22" s="17"/>
      <c r="E22" s="17"/>
      <c r="F22" s="24"/>
    </row>
    <row r="23" spans="1:6" ht="12.75">
      <c r="A23" s="26"/>
      <c r="B23" s="13"/>
      <c r="C23" s="17"/>
      <c r="D23" s="17"/>
      <c r="E23" s="17"/>
      <c r="F23" s="24"/>
    </row>
    <row r="24" spans="1:6" ht="12.75">
      <c r="A24" s="26"/>
      <c r="B24" s="13"/>
      <c r="C24" s="17"/>
      <c r="D24" s="17"/>
      <c r="E24" s="17"/>
      <c r="F24" s="24"/>
    </row>
    <row r="25" spans="1:6" ht="12.75">
      <c r="A25" s="26"/>
      <c r="B25" s="13"/>
      <c r="C25" s="17"/>
      <c r="D25" s="17"/>
      <c r="E25" s="17"/>
      <c r="F25" s="24"/>
    </row>
    <row r="26" spans="1:6" ht="12.75">
      <c r="A26" s="26"/>
      <c r="B26" s="13"/>
      <c r="C26" s="17"/>
      <c r="D26" s="17"/>
      <c r="E26" s="17"/>
      <c r="F26" s="24"/>
    </row>
    <row r="27" spans="1:6" ht="12.75">
      <c r="A27" s="26"/>
      <c r="B27" s="13"/>
      <c r="C27" s="17"/>
      <c r="D27" s="17"/>
      <c r="E27" s="17"/>
      <c r="F27" s="24"/>
    </row>
    <row r="28" spans="1:6" ht="12.75">
      <c r="A28" s="26"/>
      <c r="B28" s="13"/>
      <c r="C28" s="17"/>
      <c r="D28" s="17"/>
      <c r="E28" s="17"/>
      <c r="F28" s="24"/>
    </row>
    <row r="29" spans="1:6" ht="12.75">
      <c r="A29" s="26"/>
      <c r="B29" s="13"/>
      <c r="C29" s="17"/>
      <c r="D29" s="17"/>
      <c r="E29" s="17"/>
      <c r="F29" s="24"/>
    </row>
    <row r="30" spans="1:6" ht="12.75">
      <c r="A30" s="26"/>
      <c r="B30" s="13"/>
      <c r="C30" s="17"/>
      <c r="D30" s="17"/>
      <c r="E30" s="17"/>
      <c r="F30" s="24"/>
    </row>
    <row r="31" spans="1:6" ht="12.75">
      <c r="A31" s="26"/>
      <c r="B31" s="13"/>
      <c r="C31" s="17"/>
      <c r="D31" s="17"/>
      <c r="E31" s="17"/>
      <c r="F31" s="24"/>
    </row>
    <row r="32" spans="1:6" ht="12.75">
      <c r="A32" s="26"/>
      <c r="B32" s="13"/>
      <c r="C32" s="17"/>
      <c r="D32" s="17"/>
      <c r="E32" s="17"/>
      <c r="F32" s="24"/>
    </row>
    <row r="33" spans="1:6" ht="13.5" thickBot="1">
      <c r="A33" s="27" t="s">
        <v>654</v>
      </c>
      <c r="B33" s="14"/>
      <c r="C33" s="16"/>
      <c r="D33" s="16"/>
      <c r="E33" s="16"/>
      <c r="F33" s="25"/>
    </row>
    <row r="34" spans="1:6" ht="12.75">
      <c r="A34" s="4"/>
      <c r="B34" s="3"/>
      <c r="C34" s="3"/>
      <c r="D34" s="3"/>
      <c r="E34" s="4"/>
      <c r="F34" s="11"/>
    </row>
    <row r="35" spans="1:6" ht="12.75">
      <c r="A35" s="4"/>
      <c r="B35" s="3"/>
      <c r="C35" s="3"/>
      <c r="D35" s="3"/>
      <c r="E35" s="4"/>
      <c r="F35" s="10"/>
    </row>
    <row r="36" spans="1:6" ht="12.75">
      <c r="A36" s="11" t="s">
        <v>684</v>
      </c>
      <c r="B36" s="3"/>
      <c r="C36" s="3"/>
      <c r="D36" s="3"/>
      <c r="E36" s="4" t="s">
        <v>686</v>
      </c>
      <c r="F36" s="53" t="s">
        <v>687</v>
      </c>
    </row>
    <row r="37" spans="1:6" ht="12.75">
      <c r="A37" s="4" t="s">
        <v>685</v>
      </c>
      <c r="B37" s="3"/>
      <c r="C37" s="3"/>
      <c r="D37" s="3"/>
      <c r="E37" s="4" t="s">
        <v>660</v>
      </c>
      <c r="F37" s="52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</sheetData>
  <mergeCells count="1"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80" verticalDpi="180" orientation="landscape" paperSize="9" scale="93" r:id="rId1"/>
  <headerFooter alignWithMargins="0">
    <oddHeader>&amp;R&amp;"Times New Roman CE,tučné"&amp;12Příloha č. 5g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zoomScale="75" zoomScaleNormal="75" workbookViewId="0" topLeftCell="A16">
      <selection activeCell="A36" sqref="A36:F37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20.375" style="0" customWidth="1"/>
    <col min="6" max="6" width="28.75390625" style="0" customWidth="1"/>
  </cols>
  <sheetData>
    <row r="2" ht="15.75">
      <c r="A2" s="51" t="s">
        <v>683</v>
      </c>
    </row>
    <row r="4" spans="1:6" ht="12.75">
      <c r="A4" s="3" t="s">
        <v>670</v>
      </c>
      <c r="B4" s="3"/>
      <c r="C4" s="3"/>
      <c r="D4" s="3"/>
      <c r="E4" s="3"/>
      <c r="F4" s="3"/>
    </row>
    <row r="5" spans="1:6" ht="12.75">
      <c r="A5" s="12"/>
      <c r="B5" s="12"/>
      <c r="C5" s="12"/>
      <c r="D5" s="12"/>
      <c r="E5" s="12"/>
      <c r="F5" s="12"/>
    </row>
    <row r="6" spans="1:6" ht="31.5" customHeight="1">
      <c r="A6" s="1819" t="s">
        <v>679</v>
      </c>
      <c r="B6" s="1819"/>
      <c r="C6" s="1819"/>
      <c r="D6" s="1819"/>
      <c r="E6" s="1819"/>
      <c r="F6" s="1819"/>
    </row>
    <row r="7" spans="1:6" ht="15.75">
      <c r="A7" s="6"/>
      <c r="B7" s="6"/>
      <c r="C7" s="6"/>
      <c r="D7" s="3"/>
      <c r="E7" s="6"/>
      <c r="F7" s="6"/>
    </row>
    <row r="8" spans="1:6" ht="13.5" thickBot="1">
      <c r="A8" s="3"/>
      <c r="B8" s="3"/>
      <c r="C8" s="3"/>
      <c r="D8" s="3"/>
      <c r="E8" s="3"/>
      <c r="F8" s="7" t="s">
        <v>655</v>
      </c>
    </row>
    <row r="9" spans="1:6" ht="12.75">
      <c r="A9" s="8"/>
      <c r="B9" s="37" t="s">
        <v>680</v>
      </c>
      <c r="C9" s="38"/>
      <c r="D9" s="43" t="s">
        <v>653</v>
      </c>
      <c r="E9" s="39" t="s">
        <v>661</v>
      </c>
      <c r="F9" s="40"/>
    </row>
    <row r="10" spans="1:6" ht="13.5" thickBot="1">
      <c r="A10" s="21" t="s">
        <v>656</v>
      </c>
      <c r="B10" s="41" t="s">
        <v>651</v>
      </c>
      <c r="C10" s="42" t="s">
        <v>652</v>
      </c>
      <c r="D10" s="44" t="s">
        <v>681</v>
      </c>
      <c r="E10" s="9" t="s">
        <v>657</v>
      </c>
      <c r="F10" s="36" t="s">
        <v>662</v>
      </c>
    </row>
    <row r="11" spans="1:6" ht="12.75">
      <c r="A11" s="26"/>
      <c r="B11" s="13"/>
      <c r="C11" s="17"/>
      <c r="D11" s="17"/>
      <c r="E11" s="18"/>
      <c r="F11" s="22"/>
    </row>
    <row r="12" spans="1:6" ht="12.75">
      <c r="A12" s="26"/>
      <c r="B12" s="13"/>
      <c r="C12" s="17"/>
      <c r="D12" s="17"/>
      <c r="E12" s="17"/>
      <c r="F12" s="23"/>
    </row>
    <row r="13" spans="1:6" ht="12.75">
      <c r="A13" s="26"/>
      <c r="B13" s="13"/>
      <c r="C13" s="17"/>
      <c r="D13" s="17"/>
      <c r="E13" s="17"/>
      <c r="F13" s="24"/>
    </row>
    <row r="14" spans="1:6" ht="12.75">
      <c r="A14" s="26"/>
      <c r="B14" s="13"/>
      <c r="C14" s="17"/>
      <c r="D14" s="17"/>
      <c r="E14" s="17"/>
      <c r="F14" s="24"/>
    </row>
    <row r="15" spans="1:6" ht="12.75">
      <c r="A15" s="26"/>
      <c r="B15" s="13"/>
      <c r="C15" s="17"/>
      <c r="D15" s="17"/>
      <c r="E15" s="17"/>
      <c r="F15" s="24"/>
    </row>
    <row r="16" spans="1:6" ht="12.75">
      <c r="A16" s="26"/>
      <c r="B16" s="13"/>
      <c r="C16" s="17"/>
      <c r="D16" s="17"/>
      <c r="E16" s="17"/>
      <c r="F16" s="24"/>
    </row>
    <row r="17" spans="1:6" ht="12.75">
      <c r="A17" s="26"/>
      <c r="B17" s="13"/>
      <c r="C17" s="17"/>
      <c r="D17" s="17"/>
      <c r="E17" s="17"/>
      <c r="F17" s="24"/>
    </row>
    <row r="18" spans="1:6" ht="12.75">
      <c r="A18" s="26"/>
      <c r="B18" s="13"/>
      <c r="C18" s="17"/>
      <c r="D18" s="17"/>
      <c r="E18" s="17"/>
      <c r="F18" s="24"/>
    </row>
    <row r="19" spans="1:6" ht="12.75">
      <c r="A19" s="26"/>
      <c r="B19" s="13"/>
      <c r="C19" s="17"/>
      <c r="D19" s="17"/>
      <c r="E19" s="17"/>
      <c r="F19" s="24"/>
    </row>
    <row r="20" spans="1:6" ht="12.75">
      <c r="A20" s="26"/>
      <c r="B20" s="13"/>
      <c r="C20" s="17"/>
      <c r="D20" s="17"/>
      <c r="E20" s="17"/>
      <c r="F20" s="24"/>
    </row>
    <row r="21" spans="1:6" ht="12.75">
      <c r="A21" s="26"/>
      <c r="B21" s="13"/>
      <c r="C21" s="17"/>
      <c r="D21" s="17"/>
      <c r="E21" s="17"/>
      <c r="F21" s="24"/>
    </row>
    <row r="22" spans="1:6" ht="12.75">
      <c r="A22" s="26"/>
      <c r="B22" s="13"/>
      <c r="C22" s="17"/>
      <c r="D22" s="17"/>
      <c r="E22" s="17"/>
      <c r="F22" s="24"/>
    </row>
    <row r="23" spans="1:6" ht="12.75">
      <c r="A23" s="26"/>
      <c r="B23" s="13"/>
      <c r="C23" s="17"/>
      <c r="D23" s="17"/>
      <c r="E23" s="17"/>
      <c r="F23" s="24"/>
    </row>
    <row r="24" spans="1:6" ht="12.75">
      <c r="A24" s="26"/>
      <c r="B24" s="13"/>
      <c r="C24" s="17"/>
      <c r="D24" s="17"/>
      <c r="E24" s="17"/>
      <c r="F24" s="24"/>
    </row>
    <row r="25" spans="1:6" ht="12.75">
      <c r="A25" s="26"/>
      <c r="B25" s="13"/>
      <c r="C25" s="17"/>
      <c r="D25" s="17"/>
      <c r="E25" s="17"/>
      <c r="F25" s="24"/>
    </row>
    <row r="26" spans="1:6" ht="12.75">
      <c r="A26" s="26"/>
      <c r="B26" s="13"/>
      <c r="C26" s="17"/>
      <c r="D26" s="17"/>
      <c r="E26" s="17"/>
      <c r="F26" s="24"/>
    </row>
    <row r="27" spans="1:6" ht="12.75">
      <c r="A27" s="26"/>
      <c r="B27" s="13"/>
      <c r="C27" s="17"/>
      <c r="D27" s="17"/>
      <c r="E27" s="17"/>
      <c r="F27" s="24"/>
    </row>
    <row r="28" spans="1:6" ht="12.75">
      <c r="A28" s="26"/>
      <c r="B28" s="13"/>
      <c r="C28" s="17"/>
      <c r="D28" s="17"/>
      <c r="E28" s="17"/>
      <c r="F28" s="24"/>
    </row>
    <row r="29" spans="1:6" ht="12.75">
      <c r="A29" s="26"/>
      <c r="B29" s="13"/>
      <c r="C29" s="17"/>
      <c r="D29" s="17"/>
      <c r="E29" s="17"/>
      <c r="F29" s="24"/>
    </row>
    <row r="30" spans="1:6" ht="12.75">
      <c r="A30" s="26"/>
      <c r="B30" s="13"/>
      <c r="C30" s="17"/>
      <c r="D30" s="17"/>
      <c r="E30" s="17"/>
      <c r="F30" s="24"/>
    </row>
    <row r="31" spans="1:6" ht="12.75">
      <c r="A31" s="26"/>
      <c r="B31" s="13"/>
      <c r="C31" s="17"/>
      <c r="D31" s="17"/>
      <c r="E31" s="17"/>
      <c r="F31" s="24"/>
    </row>
    <row r="32" spans="1:6" ht="12.75">
      <c r="A32" s="26"/>
      <c r="B32" s="13"/>
      <c r="C32" s="17"/>
      <c r="D32" s="17"/>
      <c r="E32" s="17"/>
      <c r="F32" s="24"/>
    </row>
    <row r="33" spans="1:6" ht="13.5" thickBot="1">
      <c r="A33" s="27" t="s">
        <v>654</v>
      </c>
      <c r="B33" s="14"/>
      <c r="C33" s="16"/>
      <c r="D33" s="16"/>
      <c r="E33" s="16"/>
      <c r="F33" s="25"/>
    </row>
    <row r="34" spans="1:6" ht="12.75">
      <c r="A34" s="4"/>
      <c r="B34" s="3"/>
      <c r="C34" s="3"/>
      <c r="D34" s="3"/>
      <c r="E34" s="4"/>
      <c r="F34" s="11"/>
    </row>
    <row r="35" spans="1:6" ht="12.75">
      <c r="A35" s="4"/>
      <c r="B35" s="3"/>
      <c r="C35" s="3"/>
      <c r="D35" s="3"/>
      <c r="E35" s="4"/>
      <c r="F35" s="10"/>
    </row>
    <row r="36" spans="1:6" ht="12.75">
      <c r="A36" s="11" t="s">
        <v>684</v>
      </c>
      <c r="B36" s="3"/>
      <c r="C36" s="3"/>
      <c r="D36" s="3"/>
      <c r="E36" s="4" t="s">
        <v>686</v>
      </c>
      <c r="F36" s="53" t="s">
        <v>687</v>
      </c>
    </row>
    <row r="37" spans="1:6" ht="12.75">
      <c r="A37" s="4" t="s">
        <v>685</v>
      </c>
      <c r="B37" s="3"/>
      <c r="C37" s="3"/>
      <c r="D37" s="3"/>
      <c r="E37" s="4" t="s">
        <v>660</v>
      </c>
      <c r="F37" s="52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</sheetData>
  <mergeCells count="1">
    <mergeCell ref="A6:F6"/>
  </mergeCells>
  <printOptions horizontalCentered="1" vertic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&amp;R&amp;"Times New Roman CE,tučné"&amp;12Příloha č. 5h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J11" sqref="J11"/>
    </sheetView>
  </sheetViews>
  <sheetFormatPr defaultColWidth="9.00390625" defaultRowHeight="12.75"/>
  <cols>
    <col min="1" max="1" width="8.25390625" style="210" customWidth="1"/>
    <col min="2" max="2" width="19.375" style="210" customWidth="1"/>
    <col min="3" max="3" width="17.625" style="210" customWidth="1"/>
    <col min="4" max="4" width="14.75390625" style="210" customWidth="1"/>
    <col min="5" max="5" width="12.875" style="210" customWidth="1"/>
    <col min="6" max="6" width="13.25390625" style="210" customWidth="1"/>
    <col min="7" max="7" width="14.75390625" style="210" customWidth="1"/>
    <col min="8" max="16384" width="9.125" style="210" customWidth="1"/>
  </cols>
  <sheetData>
    <row r="1" ht="12.75">
      <c r="G1" s="256" t="s">
        <v>768</v>
      </c>
    </row>
    <row r="2" ht="12.75">
      <c r="G2" s="211"/>
    </row>
    <row r="3" ht="12.75">
      <c r="G3" s="211"/>
    </row>
    <row r="4" ht="12.75">
      <c r="G4" s="211"/>
    </row>
    <row r="5" ht="12.75">
      <c r="G5" s="211"/>
    </row>
    <row r="6" spans="2:7" ht="12.75">
      <c r="B6" s="212"/>
      <c r="C6" s="212"/>
      <c r="D6" s="212"/>
      <c r="E6" s="212"/>
      <c r="F6" s="212"/>
      <c r="G6" s="213"/>
    </row>
    <row r="7" spans="1:7" ht="12.75">
      <c r="A7" s="212" t="s">
        <v>670</v>
      </c>
      <c r="B7" s="212"/>
      <c r="C7" s="212"/>
      <c r="D7" s="212"/>
      <c r="E7" s="212"/>
      <c r="G7" s="213"/>
    </row>
    <row r="8" spans="1:7" ht="12.75">
      <c r="A8" s="212"/>
      <c r="B8" s="212"/>
      <c r="C8" s="212"/>
      <c r="D8" s="212"/>
      <c r="E8" s="212"/>
      <c r="F8" s="212"/>
      <c r="G8" s="213"/>
    </row>
    <row r="9" spans="1:7" ht="12.75">
      <c r="A9" s="212"/>
      <c r="B9" s="212"/>
      <c r="C9" s="212"/>
      <c r="D9" s="212"/>
      <c r="E9" s="212"/>
      <c r="F9" s="212"/>
      <c r="G9" s="213"/>
    </row>
    <row r="10" spans="1:7" s="216" customFormat="1" ht="18.75">
      <c r="A10" s="214" t="s">
        <v>769</v>
      </c>
      <c r="B10" s="215"/>
      <c r="C10" s="215"/>
      <c r="D10" s="215"/>
      <c r="E10" s="215"/>
      <c r="F10" s="215"/>
      <c r="G10" s="215"/>
    </row>
    <row r="11" spans="1:7" s="217" customFormat="1" ht="12.75">
      <c r="A11" s="1820" t="s">
        <v>770</v>
      </c>
      <c r="B11" s="1820"/>
      <c r="C11" s="1820"/>
      <c r="D11" s="1820"/>
      <c r="E11" s="1820"/>
      <c r="F11" s="1820"/>
      <c r="G11" s="1820"/>
    </row>
    <row r="12" spans="1:7" s="217" customFormat="1" ht="12.75">
      <c r="A12" s="218"/>
      <c r="B12" s="219"/>
      <c r="C12" s="219"/>
      <c r="D12" s="219"/>
      <c r="E12" s="219"/>
      <c r="F12" s="219"/>
      <c r="G12" s="219"/>
    </row>
    <row r="13" spans="1:7" ht="12.75">
      <c r="A13" s="219" t="s">
        <v>655</v>
      </c>
      <c r="B13" s="219"/>
      <c r="C13" s="219"/>
      <c r="D13" s="219"/>
      <c r="E13" s="219"/>
      <c r="F13" s="219"/>
      <c r="G13" s="219"/>
    </row>
    <row r="14" spans="1:7" ht="13.5" thickBot="1">
      <c r="A14" s="219"/>
      <c r="B14" s="219"/>
      <c r="C14" s="219"/>
      <c r="D14" s="219"/>
      <c r="E14" s="219"/>
      <c r="F14" s="219"/>
      <c r="G14" s="219"/>
    </row>
    <row r="15" spans="1:7" ht="12.75">
      <c r="A15" s="220"/>
      <c r="B15" s="221"/>
      <c r="C15" s="221"/>
      <c r="D15" s="222" t="s">
        <v>653</v>
      </c>
      <c r="E15" s="223" t="s">
        <v>680</v>
      </c>
      <c r="F15" s="224"/>
      <c r="G15" s="225" t="s">
        <v>653</v>
      </c>
    </row>
    <row r="16" spans="1:7" ht="13.5" thickBot="1">
      <c r="A16" s="226"/>
      <c r="B16" s="227"/>
      <c r="C16" s="227"/>
      <c r="D16" s="228" t="s">
        <v>771</v>
      </c>
      <c r="E16" s="229" t="s">
        <v>651</v>
      </c>
      <c r="F16" s="230" t="s">
        <v>652</v>
      </c>
      <c r="G16" s="231" t="s">
        <v>772</v>
      </c>
    </row>
    <row r="17" spans="1:7" ht="12.75">
      <c r="A17" s="232"/>
      <c r="B17" s="233"/>
      <c r="C17" s="233"/>
      <c r="D17" s="234"/>
      <c r="E17" s="235"/>
      <c r="F17" s="236"/>
      <c r="G17" s="237"/>
    </row>
    <row r="18" spans="1:7" ht="12.75" customHeight="1">
      <c r="A18" s="238" t="s">
        <v>773</v>
      </c>
      <c r="B18" s="239"/>
      <c r="C18" s="239"/>
      <c r="D18" s="240">
        <v>64872523.01</v>
      </c>
      <c r="E18" s="241">
        <v>67138130</v>
      </c>
      <c r="F18" s="241">
        <v>68674735.54</v>
      </c>
      <c r="G18" s="242">
        <v>67293648.9</v>
      </c>
    </row>
    <row r="19" spans="1:7" ht="12.75">
      <c r="A19" s="238" t="s">
        <v>774</v>
      </c>
      <c r="B19" s="239" t="s">
        <v>775</v>
      </c>
      <c r="C19" s="239"/>
      <c r="D19" s="240">
        <v>0</v>
      </c>
      <c r="E19" s="241"/>
      <c r="F19" s="243"/>
      <c r="G19" s="244"/>
    </row>
    <row r="20" spans="1:7" ht="12.75">
      <c r="A20" s="238"/>
      <c r="B20" s="239"/>
      <c r="C20" s="239"/>
      <c r="D20" s="240"/>
      <c r="E20" s="241"/>
      <c r="F20" s="243"/>
      <c r="G20" s="244"/>
    </row>
    <row r="21" spans="1:7" ht="12.75">
      <c r="A21" s="238" t="s">
        <v>776</v>
      </c>
      <c r="B21" s="239"/>
      <c r="C21" s="239"/>
      <c r="D21" s="240">
        <v>58549.38</v>
      </c>
      <c r="E21" s="241">
        <v>0</v>
      </c>
      <c r="F21" s="243">
        <v>6475</v>
      </c>
      <c r="G21" s="244">
        <v>6474.78</v>
      </c>
    </row>
    <row r="22" spans="1:7" ht="12.75">
      <c r="A22" s="238" t="s">
        <v>774</v>
      </c>
      <c r="B22" s="239" t="s">
        <v>775</v>
      </c>
      <c r="C22" s="239"/>
      <c r="D22" s="240">
        <v>0</v>
      </c>
      <c r="E22" s="241"/>
      <c r="F22" s="243"/>
      <c r="G22" s="244"/>
    </row>
    <row r="23" spans="1:7" ht="12.75">
      <c r="A23" s="238"/>
      <c r="B23" s="239"/>
      <c r="C23" s="239"/>
      <c r="D23" s="240"/>
      <c r="E23" s="241"/>
      <c r="F23" s="243"/>
      <c r="G23" s="244"/>
    </row>
    <row r="24" spans="1:7" ht="12.75" customHeight="1">
      <c r="A24" s="1821" t="s">
        <v>777</v>
      </c>
      <c r="B24" s="1822"/>
      <c r="C24" s="1822"/>
      <c r="D24" s="240">
        <v>0</v>
      </c>
      <c r="E24" s="241">
        <v>0</v>
      </c>
      <c r="F24" s="243">
        <v>0</v>
      </c>
      <c r="G24" s="244">
        <v>0</v>
      </c>
    </row>
    <row r="25" spans="1:7" ht="12.75">
      <c r="A25" s="238" t="s">
        <v>774</v>
      </c>
      <c r="B25" s="239" t="s">
        <v>775</v>
      </c>
      <c r="C25" s="239"/>
      <c r="D25" s="240">
        <v>0</v>
      </c>
      <c r="E25" s="241"/>
      <c r="F25" s="243"/>
      <c r="G25" s="244"/>
    </row>
    <row r="26" spans="1:7" ht="12.75">
      <c r="A26" s="238"/>
      <c r="B26" s="239"/>
      <c r="C26" s="239"/>
      <c r="D26" s="240"/>
      <c r="E26" s="241"/>
      <c r="F26" s="243"/>
      <c r="G26" s="244"/>
    </row>
    <row r="27" spans="1:7" ht="12.75">
      <c r="A27" s="238" t="s">
        <v>778</v>
      </c>
      <c r="B27" s="239"/>
      <c r="C27" s="239"/>
      <c r="D27" s="240">
        <v>0</v>
      </c>
      <c r="E27" s="241">
        <v>0</v>
      </c>
      <c r="F27" s="243">
        <v>0</v>
      </c>
      <c r="G27" s="244">
        <v>0</v>
      </c>
    </row>
    <row r="28" spans="1:7" ht="12.75">
      <c r="A28" s="238" t="s">
        <v>774</v>
      </c>
      <c r="B28" s="239" t="s">
        <v>775</v>
      </c>
      <c r="C28" s="239"/>
      <c r="D28" s="240">
        <v>0</v>
      </c>
      <c r="E28" s="241"/>
      <c r="F28" s="243"/>
      <c r="G28" s="244"/>
    </row>
    <row r="29" spans="1:7" ht="12.75">
      <c r="A29" s="238"/>
      <c r="B29" s="239"/>
      <c r="C29" s="239"/>
      <c r="D29" s="240"/>
      <c r="E29" s="241"/>
      <c r="F29" s="243"/>
      <c r="G29" s="244"/>
    </row>
    <row r="30" spans="1:7" ht="12.75">
      <c r="A30" s="238" t="s">
        <v>779</v>
      </c>
      <c r="B30" s="239"/>
      <c r="C30" s="239"/>
      <c r="D30" s="240">
        <v>7667068.03</v>
      </c>
      <c r="E30" s="241">
        <v>8008194</v>
      </c>
      <c r="F30" s="243">
        <v>8041823.4</v>
      </c>
      <c r="G30" s="244">
        <v>7989658.24</v>
      </c>
    </row>
    <row r="31" spans="1:7" ht="12.75">
      <c r="A31" s="238" t="s">
        <v>774</v>
      </c>
      <c r="B31" s="239" t="s">
        <v>775</v>
      </c>
      <c r="C31" s="239"/>
      <c r="D31" s="240">
        <v>0</v>
      </c>
      <c r="E31" s="241"/>
      <c r="F31" s="243"/>
      <c r="G31" s="244"/>
    </row>
    <row r="32" spans="1:7" ht="12.75">
      <c r="A32" s="238"/>
      <c r="B32" s="239"/>
      <c r="C32" s="239"/>
      <c r="D32" s="240"/>
      <c r="E32" s="241"/>
      <c r="F32" s="243"/>
      <c r="G32" s="244"/>
    </row>
    <row r="33" spans="1:7" ht="12.75">
      <c r="A33" s="238" t="s">
        <v>780</v>
      </c>
      <c r="B33" s="239"/>
      <c r="C33" s="239"/>
      <c r="D33" s="245">
        <v>89515.74</v>
      </c>
      <c r="E33" s="241">
        <v>0</v>
      </c>
      <c r="F33" s="243">
        <v>690129</v>
      </c>
      <c r="G33" s="244">
        <v>529094.83</v>
      </c>
    </row>
    <row r="34" spans="1:7" ht="12.75">
      <c r="A34" s="238" t="s">
        <v>774</v>
      </c>
      <c r="B34" s="239" t="s">
        <v>775</v>
      </c>
      <c r="C34" s="239"/>
      <c r="D34" s="240">
        <v>0</v>
      </c>
      <c r="E34" s="241"/>
      <c r="F34" s="243"/>
      <c r="G34" s="244"/>
    </row>
    <row r="35" spans="1:7" ht="12.75">
      <c r="A35" s="238"/>
      <c r="B35" s="239"/>
      <c r="C35" s="239"/>
      <c r="D35" s="240"/>
      <c r="E35" s="241"/>
      <c r="F35" s="243"/>
      <c r="G35" s="244"/>
    </row>
    <row r="36" spans="1:7" ht="12.75">
      <c r="A36" s="238" t="s">
        <v>781</v>
      </c>
      <c r="B36" s="239"/>
      <c r="C36" s="239"/>
      <c r="D36" s="240">
        <v>0</v>
      </c>
      <c r="E36" s="241">
        <v>0</v>
      </c>
      <c r="F36" s="243">
        <v>0</v>
      </c>
      <c r="G36" s="244">
        <v>0</v>
      </c>
    </row>
    <row r="37" spans="1:7" ht="12.75">
      <c r="A37" s="238" t="s">
        <v>774</v>
      </c>
      <c r="B37" s="239" t="s">
        <v>775</v>
      </c>
      <c r="C37" s="239"/>
      <c r="D37" s="240">
        <v>0</v>
      </c>
      <c r="E37" s="241"/>
      <c r="F37" s="243"/>
      <c r="G37" s="244"/>
    </row>
    <row r="38" spans="1:7" ht="12.75">
      <c r="A38" s="238"/>
      <c r="B38" s="239"/>
      <c r="C38" s="239"/>
      <c r="D38" s="240"/>
      <c r="E38" s="241"/>
      <c r="F38" s="243"/>
      <c r="G38" s="244"/>
    </row>
    <row r="39" spans="1:7" ht="12.75">
      <c r="A39" s="238" t="s">
        <v>782</v>
      </c>
      <c r="B39" s="239"/>
      <c r="C39" s="239"/>
      <c r="D39" s="240">
        <v>0</v>
      </c>
      <c r="E39" s="241">
        <v>0</v>
      </c>
      <c r="F39" s="243">
        <v>0</v>
      </c>
      <c r="G39" s="244">
        <v>0</v>
      </c>
    </row>
    <row r="40" spans="1:7" ht="13.5" thickBot="1">
      <c r="A40" s="248" t="s">
        <v>774</v>
      </c>
      <c r="B40" s="249" t="s">
        <v>775</v>
      </c>
      <c r="C40" s="249"/>
      <c r="D40" s="250">
        <v>0</v>
      </c>
      <c r="E40" s="251"/>
      <c r="F40" s="252"/>
      <c r="G40" s="253"/>
    </row>
    <row r="41" spans="1:7" ht="13.5" thickBot="1">
      <c r="A41" s="255" t="s">
        <v>787</v>
      </c>
      <c r="B41" s="254"/>
      <c r="C41" s="254"/>
      <c r="D41" s="257">
        <f>SUM(D18,D21,D24,D27,D30,D33,D36,D39)</f>
        <v>72687656.16</v>
      </c>
      <c r="E41" s="257">
        <f>SUM(E18,E21,E24,E27,E30,E33,E36,E39)</f>
        <v>75146324</v>
      </c>
      <c r="F41" s="257">
        <f>SUM(F18,F21,F24,F27,F30,F33,F36,F39)</f>
        <v>77413162.94000001</v>
      </c>
      <c r="G41" s="258">
        <f>SUM(G18,G21,G24,G27,G30,G33,G36,G39)</f>
        <v>75818876.75</v>
      </c>
    </row>
    <row r="42" spans="1:7" ht="12.75">
      <c r="A42" s="246"/>
      <c r="B42" s="246"/>
      <c r="C42" s="246"/>
      <c r="D42" s="246"/>
      <c r="E42" s="246"/>
      <c r="F42" s="246"/>
      <c r="G42" s="246"/>
    </row>
    <row r="43" spans="1:7" ht="12.75">
      <c r="A43" s="246"/>
      <c r="B43" s="246"/>
      <c r="C43" s="246"/>
      <c r="D43" s="246"/>
      <c r="E43" s="246"/>
      <c r="F43" s="246"/>
      <c r="G43" s="246"/>
    </row>
    <row r="44" spans="1:7" ht="12.75">
      <c r="A44" s="247" t="s">
        <v>783</v>
      </c>
      <c r="B44" s="212"/>
      <c r="C44" s="213" t="s">
        <v>784</v>
      </c>
      <c r="D44" s="213"/>
      <c r="E44" s="212"/>
      <c r="F44" s="212"/>
      <c r="G44" s="213" t="s">
        <v>785</v>
      </c>
    </row>
    <row r="45" spans="1:7" ht="12.75">
      <c r="A45" s="213" t="s">
        <v>767</v>
      </c>
      <c r="B45" s="212"/>
      <c r="C45" s="213" t="s">
        <v>767</v>
      </c>
      <c r="D45" s="213"/>
      <c r="E45" s="212"/>
      <c r="F45" s="212"/>
      <c r="G45" s="212"/>
    </row>
    <row r="46" spans="1:7" ht="12.75">
      <c r="A46" s="246"/>
      <c r="B46" s="212"/>
      <c r="C46" s="212"/>
      <c r="D46" s="212"/>
      <c r="E46" s="212"/>
      <c r="F46" s="212"/>
      <c r="G46" s="212"/>
    </row>
    <row r="47" spans="1:7" ht="12.75">
      <c r="A47" s="246"/>
      <c r="B47" s="212"/>
      <c r="C47" s="212"/>
      <c r="D47" s="212"/>
      <c r="E47" s="212" t="s">
        <v>786</v>
      </c>
      <c r="F47" s="212"/>
      <c r="G47" s="212"/>
    </row>
    <row r="48" spans="1:7" ht="12.75">
      <c r="A48" s="246"/>
      <c r="B48" s="212"/>
      <c r="C48" s="212"/>
      <c r="D48" s="212"/>
      <c r="E48" s="212"/>
      <c r="F48" s="212"/>
      <c r="G48" s="212"/>
    </row>
    <row r="49" spans="1:7" ht="12.75">
      <c r="A49" s="246"/>
      <c r="B49" s="212"/>
      <c r="C49" s="212"/>
      <c r="D49" s="212"/>
      <c r="E49" s="212"/>
      <c r="F49" s="212"/>
      <c r="G49" s="212"/>
    </row>
    <row r="50" spans="1:7" ht="12.75">
      <c r="A50" s="246"/>
      <c r="B50" s="212"/>
      <c r="C50" s="212"/>
      <c r="D50" s="212"/>
      <c r="E50" s="212"/>
      <c r="F50" s="212"/>
      <c r="G50" s="212"/>
    </row>
    <row r="51" spans="1:7" ht="12.75">
      <c r="A51" s="246"/>
      <c r="B51" s="212"/>
      <c r="C51" s="212"/>
      <c r="D51" s="212"/>
      <c r="E51" s="212"/>
      <c r="F51" s="212"/>
      <c r="G51" s="212"/>
    </row>
    <row r="52" spans="1:7" ht="12.75">
      <c r="A52" s="246"/>
      <c r="B52" s="212"/>
      <c r="C52" s="212"/>
      <c r="D52" s="212"/>
      <c r="E52" s="212"/>
      <c r="F52" s="212"/>
      <c r="G52" s="212"/>
    </row>
    <row r="53" spans="1:7" ht="12.75">
      <c r="A53" s="212"/>
      <c r="B53" s="212"/>
      <c r="C53" s="212"/>
      <c r="D53" s="212"/>
      <c r="E53" s="212"/>
      <c r="F53" s="212"/>
      <c r="G53" s="212"/>
    </row>
  </sheetData>
  <mergeCells count="2">
    <mergeCell ref="A11:G11"/>
    <mergeCell ref="A24:C24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1"/>
  <sheetViews>
    <sheetView workbookViewId="0" topLeftCell="A9">
      <selection activeCell="E29" sqref="E29"/>
    </sheetView>
  </sheetViews>
  <sheetFormatPr defaultColWidth="9.00390625" defaultRowHeight="12.75"/>
  <cols>
    <col min="1" max="1" width="28.75390625" style="0" customWidth="1"/>
    <col min="2" max="2" width="6.625" style="0" customWidth="1"/>
    <col min="3" max="5" width="14.75390625" style="0" customWidth="1"/>
    <col min="6" max="6" width="21.375" style="0" customWidth="1"/>
    <col min="7" max="7" width="29.875" style="0" customWidth="1"/>
  </cols>
  <sheetData>
    <row r="5" s="34" customFormat="1" ht="12.75"/>
    <row r="6" spans="1:10" ht="12.75">
      <c r="A6" s="3" t="s">
        <v>669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1818" t="s">
        <v>664</v>
      </c>
      <c r="B7" s="1818"/>
      <c r="C7" s="1818"/>
      <c r="D7" s="1818"/>
      <c r="E7" s="1818"/>
      <c r="F7" s="1818"/>
      <c r="G7" s="1818"/>
      <c r="H7" s="3"/>
      <c r="I7" s="3"/>
      <c r="J7" s="3"/>
    </row>
    <row r="8" spans="1:10" ht="12.75">
      <c r="A8" s="28"/>
      <c r="B8" s="28"/>
      <c r="C8" s="12"/>
      <c r="D8" s="12"/>
      <c r="E8" s="12"/>
      <c r="F8" s="12"/>
      <c r="G8" s="12"/>
      <c r="H8" s="3"/>
      <c r="I8" s="3"/>
      <c r="J8" s="3"/>
    </row>
    <row r="9" spans="1:10" ht="13.5" thickBot="1">
      <c r="A9" s="15"/>
      <c r="B9" s="15"/>
      <c r="C9" s="3"/>
      <c r="D9" s="3"/>
      <c r="E9" s="3"/>
      <c r="F9" s="3"/>
      <c r="G9" s="7" t="s">
        <v>655</v>
      </c>
      <c r="H9" s="3"/>
      <c r="I9" s="3"/>
      <c r="J9" s="3"/>
    </row>
    <row r="10" spans="1:10" ht="12.75">
      <c r="A10" s="106"/>
      <c r="B10" s="29"/>
      <c r="C10" s="1047" t="s">
        <v>680</v>
      </c>
      <c r="D10" s="46"/>
      <c r="E10" s="39" t="s">
        <v>653</v>
      </c>
      <c r="F10" s="39" t="s">
        <v>661</v>
      </c>
      <c r="G10" s="40"/>
      <c r="H10" s="3"/>
      <c r="I10" s="3"/>
      <c r="J10" s="3"/>
    </row>
    <row r="11" spans="1:10" ht="13.5" thickBot="1">
      <c r="A11" s="112" t="s">
        <v>656</v>
      </c>
      <c r="B11" s="30"/>
      <c r="C11" s="41" t="s">
        <v>651</v>
      </c>
      <c r="D11" s="48" t="s">
        <v>652</v>
      </c>
      <c r="E11" s="9" t="s">
        <v>681</v>
      </c>
      <c r="F11" s="9" t="s">
        <v>657</v>
      </c>
      <c r="G11" s="36" t="s">
        <v>682</v>
      </c>
      <c r="H11" s="3"/>
      <c r="I11" s="3"/>
      <c r="J11" s="3"/>
    </row>
    <row r="12" spans="1:10" ht="15.75" thickBot="1">
      <c r="A12" s="107" t="s">
        <v>714</v>
      </c>
      <c r="B12" s="75">
        <v>100</v>
      </c>
      <c r="C12" s="1048"/>
      <c r="D12" s="74"/>
      <c r="E12" s="1045">
        <v>375.27</v>
      </c>
      <c r="F12" s="74"/>
      <c r="G12" s="98" t="s">
        <v>712</v>
      </c>
      <c r="H12" s="3"/>
      <c r="I12" s="3"/>
      <c r="J12" s="3"/>
    </row>
    <row r="13" spans="1:10" ht="15.75" thickBot="1">
      <c r="A13" s="108" t="s">
        <v>699</v>
      </c>
      <c r="B13" s="59">
        <v>200</v>
      </c>
      <c r="C13" s="1049"/>
      <c r="D13" s="195"/>
      <c r="E13" s="95">
        <v>7801862.58</v>
      </c>
      <c r="F13" s="89"/>
      <c r="G13" s="99" t="s">
        <v>731</v>
      </c>
      <c r="H13" s="3"/>
      <c r="I13" s="3"/>
      <c r="J13" s="3"/>
    </row>
    <row r="14" spans="1:10" ht="15.75" thickBot="1">
      <c r="A14" s="109" t="s">
        <v>700</v>
      </c>
      <c r="B14" s="61">
        <v>310</v>
      </c>
      <c r="C14" s="1050"/>
      <c r="D14" s="201"/>
      <c r="E14" s="96">
        <v>4825289.76</v>
      </c>
      <c r="F14" s="92"/>
      <c r="G14" s="99" t="s">
        <v>731</v>
      </c>
      <c r="H14" s="3"/>
      <c r="I14" s="3"/>
      <c r="J14" s="3"/>
    </row>
    <row r="15" spans="1:10" ht="15.75" thickBot="1">
      <c r="A15" s="109" t="s">
        <v>701</v>
      </c>
      <c r="B15" s="61">
        <v>320</v>
      </c>
      <c r="C15" s="1050"/>
      <c r="D15" s="201"/>
      <c r="E15" s="96">
        <v>3871331.06</v>
      </c>
      <c r="F15" s="92"/>
      <c r="G15" s="99" t="s">
        <v>731</v>
      </c>
      <c r="H15" s="3"/>
      <c r="I15" s="3"/>
      <c r="J15" s="3"/>
    </row>
    <row r="16" spans="1:10" ht="15.75" thickBot="1">
      <c r="A16" s="109" t="s">
        <v>702</v>
      </c>
      <c r="B16" s="61">
        <v>410</v>
      </c>
      <c r="C16" s="1050"/>
      <c r="D16" s="201"/>
      <c r="E16" s="96">
        <v>2242131.95</v>
      </c>
      <c r="F16" s="92"/>
      <c r="G16" s="99" t="s">
        <v>731</v>
      </c>
      <c r="H16" s="3"/>
      <c r="I16" s="3"/>
      <c r="J16" s="3"/>
    </row>
    <row r="17" spans="1:10" ht="15.75" thickBot="1">
      <c r="A17" s="109" t="s">
        <v>703</v>
      </c>
      <c r="B17" s="61">
        <v>420</v>
      </c>
      <c r="C17" s="1050"/>
      <c r="D17" s="201"/>
      <c r="E17" s="96">
        <v>6254354.66</v>
      </c>
      <c r="F17" s="92"/>
      <c r="G17" s="99" t="s">
        <v>731</v>
      </c>
      <c r="H17" s="3"/>
      <c r="I17" s="3"/>
      <c r="J17" s="3"/>
    </row>
    <row r="18" spans="1:10" ht="15.75" thickBot="1">
      <c r="A18" s="109" t="s">
        <v>704</v>
      </c>
      <c r="B18" s="61">
        <v>510</v>
      </c>
      <c r="C18" s="1050"/>
      <c r="D18" s="201"/>
      <c r="E18" s="96">
        <v>3246476.29</v>
      </c>
      <c r="F18" s="92"/>
      <c r="G18" s="99" t="s">
        <v>731</v>
      </c>
      <c r="H18" s="3"/>
      <c r="I18" s="3"/>
      <c r="J18" s="3"/>
    </row>
    <row r="19" spans="1:10" ht="15.75" thickBot="1">
      <c r="A19" s="109" t="s">
        <v>705</v>
      </c>
      <c r="B19" s="61">
        <v>520</v>
      </c>
      <c r="C19" s="1050"/>
      <c r="D19" s="201"/>
      <c r="E19" s="96">
        <v>4180114.34</v>
      </c>
      <c r="F19" s="92"/>
      <c r="G19" s="99" t="s">
        <v>731</v>
      </c>
      <c r="H19" s="3"/>
      <c r="I19" s="3"/>
      <c r="J19" s="3"/>
    </row>
    <row r="20" spans="1:10" ht="15.75" thickBot="1">
      <c r="A20" s="109" t="s">
        <v>706</v>
      </c>
      <c r="B20" s="61">
        <v>530</v>
      </c>
      <c r="C20" s="1050"/>
      <c r="D20" s="201"/>
      <c r="E20" s="96">
        <v>3898724.14</v>
      </c>
      <c r="F20" s="92"/>
      <c r="G20" s="99" t="s">
        <v>731</v>
      </c>
      <c r="H20" s="3"/>
      <c r="I20" s="3"/>
      <c r="J20" s="3"/>
    </row>
    <row r="21" spans="1:10" ht="15.75" thickBot="1">
      <c r="A21" s="109" t="s">
        <v>707</v>
      </c>
      <c r="B21" s="61">
        <v>610</v>
      </c>
      <c r="C21" s="1050"/>
      <c r="D21" s="201"/>
      <c r="E21" s="96">
        <v>3895606.61</v>
      </c>
      <c r="F21" s="92"/>
      <c r="G21" s="99" t="s">
        <v>731</v>
      </c>
      <c r="H21" s="3"/>
      <c r="I21" s="3"/>
      <c r="J21" s="3"/>
    </row>
    <row r="22" spans="1:10" ht="15.75" thickBot="1">
      <c r="A22" s="109" t="s">
        <v>708</v>
      </c>
      <c r="B22" s="61">
        <v>620</v>
      </c>
      <c r="C22" s="1050"/>
      <c r="D22" s="201"/>
      <c r="E22" s="96">
        <v>8294854.33</v>
      </c>
      <c r="F22" s="92"/>
      <c r="G22" s="99" t="s">
        <v>731</v>
      </c>
      <c r="H22" s="3"/>
      <c r="I22" s="3"/>
      <c r="J22" s="3"/>
    </row>
    <row r="23" spans="1:10" ht="15.75" thickBot="1">
      <c r="A23" s="109" t="s">
        <v>709</v>
      </c>
      <c r="B23" s="61">
        <v>710</v>
      </c>
      <c r="C23" s="1050"/>
      <c r="D23" s="201"/>
      <c r="E23" s="96">
        <v>4837926.74</v>
      </c>
      <c r="F23" s="92"/>
      <c r="G23" s="99" t="s">
        <v>731</v>
      </c>
      <c r="H23" s="3"/>
      <c r="I23" s="3"/>
      <c r="J23" s="3"/>
    </row>
    <row r="24" spans="1:10" ht="15.75" thickBot="1">
      <c r="A24" s="109" t="s">
        <v>710</v>
      </c>
      <c r="B24" s="61">
        <v>720</v>
      </c>
      <c r="C24" s="1050"/>
      <c r="D24" s="201"/>
      <c r="E24" s="96">
        <v>4458000.38</v>
      </c>
      <c r="F24" s="92"/>
      <c r="G24" s="99" t="s">
        <v>731</v>
      </c>
      <c r="H24" s="3"/>
      <c r="I24" s="3"/>
      <c r="J24" s="3"/>
    </row>
    <row r="25" spans="1:10" ht="15.75" thickBot="1">
      <c r="A25" s="110" t="s">
        <v>711</v>
      </c>
      <c r="B25" s="63">
        <v>810</v>
      </c>
      <c r="C25" s="1051"/>
      <c r="D25" s="1046"/>
      <c r="E25" s="102">
        <v>9486600.8</v>
      </c>
      <c r="F25" s="101"/>
      <c r="G25" s="99" t="s">
        <v>731</v>
      </c>
      <c r="H25" s="3"/>
      <c r="I25" s="3"/>
      <c r="J25" s="3"/>
    </row>
    <row r="26" spans="1:10" ht="15.75" thickBot="1">
      <c r="A26" s="111" t="s">
        <v>654</v>
      </c>
      <c r="B26" s="69"/>
      <c r="C26" s="1052">
        <v>67138130</v>
      </c>
      <c r="D26" s="103">
        <v>68674735.54</v>
      </c>
      <c r="E26" s="103">
        <f>SUM(E12:E25)</f>
        <v>67293648.91</v>
      </c>
      <c r="F26" s="55"/>
      <c r="G26" s="104"/>
      <c r="H26" s="3"/>
      <c r="I26" s="3"/>
      <c r="J26" s="3"/>
    </row>
    <row r="27" spans="1:10" ht="15">
      <c r="A27" s="65"/>
      <c r="B27" s="65"/>
      <c r="C27" s="86"/>
      <c r="D27" s="86"/>
      <c r="E27" s="86"/>
      <c r="F27" s="86"/>
      <c r="G27" s="86"/>
      <c r="H27" s="3"/>
      <c r="I27" s="3"/>
      <c r="J27" s="3"/>
    </row>
    <row r="28" spans="1:10" ht="15">
      <c r="A28" s="85" t="s">
        <v>719</v>
      </c>
      <c r="B28" s="85"/>
      <c r="C28" s="85"/>
      <c r="D28" s="85"/>
      <c r="E28" s="80"/>
      <c r="F28" s="10"/>
      <c r="G28" s="10"/>
      <c r="H28" s="3"/>
      <c r="I28" s="3"/>
      <c r="J28" s="3"/>
    </row>
    <row r="29" spans="1:10" ht="15">
      <c r="A29" s="35" t="s">
        <v>720</v>
      </c>
      <c r="B29" s="35"/>
      <c r="C29" s="35"/>
      <c r="D29" s="35"/>
      <c r="E29" s="35"/>
      <c r="F29" s="10"/>
      <c r="G29" s="10"/>
      <c r="H29" s="3"/>
      <c r="I29" s="3"/>
      <c r="J29" s="3"/>
    </row>
    <row r="30" spans="1:10" ht="12.75">
      <c r="A30" s="10"/>
      <c r="B30" s="10"/>
      <c r="C30" s="10"/>
      <c r="D30" s="10"/>
      <c r="E30" s="10"/>
      <c r="F30" s="10"/>
      <c r="G30" s="10"/>
      <c r="H30" s="3"/>
      <c r="I30" s="3"/>
      <c r="J30" s="3"/>
    </row>
    <row r="31" spans="1:10" ht="12.75">
      <c r="A31" s="10"/>
      <c r="B31" s="10"/>
      <c r="C31" s="10"/>
      <c r="D31" s="10"/>
      <c r="E31" s="10"/>
      <c r="F31" s="10"/>
      <c r="G31" s="10"/>
      <c r="H31" s="3"/>
      <c r="I31" s="3"/>
      <c r="J31" s="3"/>
    </row>
    <row r="32" spans="1:10" ht="12.75">
      <c r="A32" s="1"/>
      <c r="B32" s="1"/>
      <c r="C32" s="10"/>
      <c r="D32" s="10"/>
      <c r="E32" s="10"/>
      <c r="F32" s="10"/>
      <c r="G32" s="10"/>
      <c r="H32" s="3"/>
      <c r="I32" s="3"/>
      <c r="J32" s="3"/>
    </row>
    <row r="33" spans="1:10" ht="15">
      <c r="A33" s="35"/>
      <c r="B33" s="35"/>
      <c r="C33" s="10"/>
      <c r="D33" s="10"/>
      <c r="E33" s="10"/>
      <c r="F33" s="10"/>
      <c r="G33" s="10"/>
      <c r="H33" s="3"/>
      <c r="I33" s="3"/>
      <c r="J33" s="3"/>
    </row>
    <row r="34" spans="1:10" ht="12.75">
      <c r="A34" s="11" t="s">
        <v>684</v>
      </c>
      <c r="B34" s="11"/>
      <c r="C34" s="3"/>
      <c r="D34" s="3"/>
      <c r="E34" s="3"/>
      <c r="F34" s="4" t="s">
        <v>686</v>
      </c>
      <c r="G34" s="33" t="s">
        <v>687</v>
      </c>
      <c r="H34" s="3"/>
      <c r="I34" s="3"/>
      <c r="J34" s="3"/>
    </row>
    <row r="35" spans="1:10" ht="12.75">
      <c r="A35" s="4" t="s">
        <v>685</v>
      </c>
      <c r="B35" s="4"/>
      <c r="C35" s="3"/>
      <c r="D35" s="3"/>
      <c r="E35" s="3"/>
      <c r="F35" s="4" t="s">
        <v>660</v>
      </c>
      <c r="G35" s="10"/>
      <c r="H35" s="3"/>
      <c r="I35" s="3"/>
      <c r="J35" s="3"/>
    </row>
    <row r="36" spans="1:10" ht="12.75">
      <c r="A36" s="10"/>
      <c r="B36" s="10"/>
      <c r="C36" s="3"/>
      <c r="D36" s="3"/>
      <c r="E36" s="3"/>
      <c r="F36" s="3"/>
      <c r="G36" s="3"/>
      <c r="H36" s="3"/>
      <c r="I36" s="3"/>
      <c r="J36" s="3"/>
    </row>
    <row r="37" spans="1:10" ht="12.75">
      <c r="A37" s="10"/>
      <c r="B37" s="10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mergeCells count="1">
    <mergeCell ref="A7:G7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600" verticalDpi="600" orientation="landscape" paperSize="9" scale="98" r:id="rId1"/>
  <headerFooter alignWithMargins="0">
    <oddHeader>&amp;R&amp;"Times New Roman CE,tučné"&amp;12Příloha č. 6a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5"/>
  <sheetViews>
    <sheetView zoomScale="75" zoomScaleNormal="75" workbookViewId="0" topLeftCell="A8">
      <selection activeCell="E31" sqref="E31"/>
    </sheetView>
  </sheetViews>
  <sheetFormatPr defaultColWidth="9.00390625" defaultRowHeight="12.75"/>
  <cols>
    <col min="1" max="1" width="28.75390625" style="0" customWidth="1"/>
    <col min="2" max="2" width="8.25390625" style="0" customWidth="1"/>
    <col min="3" max="5" width="14.75390625" style="0" customWidth="1"/>
    <col min="6" max="6" width="21.375" style="0" customWidth="1"/>
    <col min="7" max="7" width="31.125" style="0" customWidth="1"/>
  </cols>
  <sheetData>
    <row r="5" spans="1:7" ht="12.75">
      <c r="A5" s="3" t="s">
        <v>669</v>
      </c>
      <c r="B5" s="3"/>
      <c r="C5" s="3"/>
      <c r="D5" s="3"/>
      <c r="E5" s="3"/>
      <c r="F5" s="3"/>
      <c r="G5" s="3"/>
    </row>
    <row r="6" spans="1:7" s="49" customFormat="1" ht="15.75">
      <c r="A6" s="1818" t="s">
        <v>665</v>
      </c>
      <c r="B6" s="1818"/>
      <c r="C6" s="1818"/>
      <c r="D6" s="1818"/>
      <c r="E6" s="1818"/>
      <c r="F6" s="1818"/>
      <c r="G6" s="1818"/>
    </row>
    <row r="7" spans="1:7" ht="12.75">
      <c r="A7" s="28"/>
      <c r="B7" s="28"/>
      <c r="C7" s="12"/>
      <c r="D7" s="12"/>
      <c r="E7" s="12"/>
      <c r="F7" s="12"/>
      <c r="G7" s="12"/>
    </row>
    <row r="8" spans="1:7" ht="13.5" thickBot="1">
      <c r="A8" s="15"/>
      <c r="B8" s="15"/>
      <c r="C8" s="3"/>
      <c r="D8" s="3"/>
      <c r="E8" s="3"/>
      <c r="F8" s="3"/>
      <c r="G8" s="7" t="s">
        <v>655</v>
      </c>
    </row>
    <row r="9" spans="1:7" ht="12.75">
      <c r="A9" s="29"/>
      <c r="B9" s="29"/>
      <c r="C9" s="46" t="s">
        <v>680</v>
      </c>
      <c r="D9" s="38"/>
      <c r="E9" s="39" t="s">
        <v>653</v>
      </c>
      <c r="F9" s="39" t="s">
        <v>661</v>
      </c>
      <c r="G9" s="40"/>
    </row>
    <row r="10" spans="1:7" ht="13.5" thickBot="1">
      <c r="A10" s="30" t="s">
        <v>656</v>
      </c>
      <c r="B10" s="30" t="s">
        <v>698</v>
      </c>
      <c r="C10" s="48" t="s">
        <v>651</v>
      </c>
      <c r="D10" s="42" t="s">
        <v>652</v>
      </c>
      <c r="E10" s="9" t="s">
        <v>681</v>
      </c>
      <c r="F10" s="9" t="s">
        <v>657</v>
      </c>
      <c r="G10" s="36" t="s">
        <v>662</v>
      </c>
    </row>
    <row r="11" spans="1:7" ht="15.75" thickBot="1">
      <c r="A11" s="73" t="s">
        <v>714</v>
      </c>
      <c r="B11" s="75">
        <v>100</v>
      </c>
      <c r="C11" s="74"/>
      <c r="D11" s="74"/>
      <c r="E11" s="76">
        <v>704.25</v>
      </c>
      <c r="F11" s="74"/>
      <c r="G11" s="81" t="s">
        <v>712</v>
      </c>
    </row>
    <row r="12" spans="1:7" ht="15">
      <c r="A12" s="59" t="s">
        <v>699</v>
      </c>
      <c r="B12" s="59">
        <v>200</v>
      </c>
      <c r="C12" s="72"/>
      <c r="D12" s="66"/>
      <c r="E12" s="66">
        <v>269.69</v>
      </c>
      <c r="F12" s="60"/>
      <c r="G12" s="81" t="s">
        <v>712</v>
      </c>
    </row>
    <row r="13" spans="1:7" ht="15">
      <c r="A13" s="61" t="s">
        <v>700</v>
      </c>
      <c r="B13" s="61">
        <v>310</v>
      </c>
      <c r="C13" s="67"/>
      <c r="D13" s="67"/>
      <c r="E13" s="67">
        <v>371.95</v>
      </c>
      <c r="F13" s="62"/>
      <c r="G13" s="82" t="s">
        <v>712</v>
      </c>
    </row>
    <row r="14" spans="1:7" ht="15">
      <c r="A14" s="61" t="s">
        <v>701</v>
      </c>
      <c r="B14" s="61">
        <v>320</v>
      </c>
      <c r="C14" s="67"/>
      <c r="D14" s="67"/>
      <c r="E14" s="67">
        <v>368.4</v>
      </c>
      <c r="F14" s="62"/>
      <c r="G14" s="82" t="s">
        <v>712</v>
      </c>
    </row>
    <row r="15" spans="1:7" ht="15">
      <c r="A15" s="61" t="s">
        <v>702</v>
      </c>
      <c r="B15" s="61">
        <v>410</v>
      </c>
      <c r="C15" s="67"/>
      <c r="D15" s="67"/>
      <c r="E15" s="67">
        <v>457.9</v>
      </c>
      <c r="F15" s="62"/>
      <c r="G15" s="82" t="s">
        <v>712</v>
      </c>
    </row>
    <row r="16" spans="1:7" ht="15">
      <c r="A16" s="61" t="s">
        <v>703</v>
      </c>
      <c r="B16" s="61">
        <v>420</v>
      </c>
      <c r="C16" s="67"/>
      <c r="D16" s="67"/>
      <c r="E16" s="67">
        <v>498.8</v>
      </c>
      <c r="F16" s="62"/>
      <c r="G16" s="82" t="s">
        <v>712</v>
      </c>
    </row>
    <row r="17" spans="1:7" ht="15">
      <c r="A17" s="61" t="s">
        <v>704</v>
      </c>
      <c r="B17" s="61">
        <v>510</v>
      </c>
      <c r="C17" s="67"/>
      <c r="D17" s="67"/>
      <c r="E17" s="67">
        <v>395.69</v>
      </c>
      <c r="F17" s="62"/>
      <c r="G17" s="82" t="s">
        <v>712</v>
      </c>
    </row>
    <row r="18" spans="1:7" ht="15">
      <c r="A18" s="61" t="s">
        <v>705</v>
      </c>
      <c r="B18" s="61">
        <v>520</v>
      </c>
      <c r="C18" s="67"/>
      <c r="D18" s="67"/>
      <c r="E18" s="67">
        <v>562</v>
      </c>
      <c r="F18" s="62"/>
      <c r="G18" s="82" t="s">
        <v>712</v>
      </c>
    </row>
    <row r="19" spans="1:7" ht="30" customHeight="1">
      <c r="A19" s="61" t="s">
        <v>706</v>
      </c>
      <c r="B19" s="61">
        <v>530</v>
      </c>
      <c r="C19" s="67"/>
      <c r="D19" s="67"/>
      <c r="E19" s="67">
        <v>1026.7</v>
      </c>
      <c r="F19" s="62"/>
      <c r="G19" s="83" t="s">
        <v>713</v>
      </c>
    </row>
    <row r="20" spans="1:7" ht="15">
      <c r="A20" s="61" t="s">
        <v>707</v>
      </c>
      <c r="B20" s="61">
        <v>610</v>
      </c>
      <c r="C20" s="67"/>
      <c r="D20" s="67"/>
      <c r="E20" s="67">
        <v>439.21</v>
      </c>
      <c r="F20" s="62"/>
      <c r="G20" s="82" t="s">
        <v>712</v>
      </c>
    </row>
    <row r="21" spans="1:7" ht="15">
      <c r="A21" s="61" t="s">
        <v>708</v>
      </c>
      <c r="B21" s="61">
        <v>620</v>
      </c>
      <c r="C21" s="67"/>
      <c r="D21" s="67"/>
      <c r="E21" s="67">
        <v>617.05</v>
      </c>
      <c r="F21" s="62"/>
      <c r="G21" s="82" t="s">
        <v>712</v>
      </c>
    </row>
    <row r="22" spans="1:7" ht="15">
      <c r="A22" s="61" t="s">
        <v>709</v>
      </c>
      <c r="B22" s="61">
        <v>710</v>
      </c>
      <c r="C22" s="67"/>
      <c r="D22" s="67"/>
      <c r="E22" s="67">
        <v>151.64</v>
      </c>
      <c r="F22" s="62"/>
      <c r="G22" s="82" t="s">
        <v>712</v>
      </c>
    </row>
    <row r="23" spans="1:7" ht="15">
      <c r="A23" s="61" t="s">
        <v>710</v>
      </c>
      <c r="B23" s="61">
        <v>720</v>
      </c>
      <c r="C23" s="67"/>
      <c r="D23" s="67"/>
      <c r="E23" s="67">
        <v>259</v>
      </c>
      <c r="F23" s="62"/>
      <c r="G23" s="82" t="s">
        <v>712</v>
      </c>
    </row>
    <row r="24" spans="1:7" ht="15.75" thickBot="1">
      <c r="A24" s="63" t="s">
        <v>711</v>
      </c>
      <c r="B24" s="63">
        <v>810</v>
      </c>
      <c r="C24" s="68"/>
      <c r="D24" s="68"/>
      <c r="E24" s="68">
        <v>352.5</v>
      </c>
      <c r="F24" s="64"/>
      <c r="G24" s="84" t="s">
        <v>712</v>
      </c>
    </row>
    <row r="25" spans="1:7" ht="15.75" thickBot="1">
      <c r="A25" s="58" t="s">
        <v>654</v>
      </c>
      <c r="B25" s="69"/>
      <c r="C25" s="79">
        <v>0</v>
      </c>
      <c r="D25" s="79">
        <v>6475</v>
      </c>
      <c r="E25" s="79">
        <f>SUM(E11:E24)</f>
        <v>6474.780000000001</v>
      </c>
      <c r="F25" s="70"/>
      <c r="G25" s="71"/>
    </row>
    <row r="26" spans="1:7" ht="15">
      <c r="A26" s="77"/>
      <c r="B26" s="65"/>
      <c r="C26" s="78"/>
      <c r="D26" s="78"/>
      <c r="E26" s="78"/>
      <c r="F26" s="65"/>
      <c r="G26" s="65"/>
    </row>
    <row r="27" spans="1:7" ht="15">
      <c r="A27" s="85" t="s">
        <v>716</v>
      </c>
      <c r="B27" s="85"/>
      <c r="C27" s="85"/>
      <c r="D27" s="85"/>
      <c r="E27" s="80"/>
      <c r="F27" s="35"/>
      <c r="G27" s="35"/>
    </row>
    <row r="28" spans="1:7" ht="15">
      <c r="A28" s="35" t="s">
        <v>715</v>
      </c>
      <c r="B28" s="35"/>
      <c r="C28" s="35"/>
      <c r="D28" s="35"/>
      <c r="E28" s="35"/>
      <c r="F28" s="35"/>
      <c r="G28" s="35"/>
    </row>
    <row r="29" spans="1:7" ht="12.75" customHeight="1">
      <c r="A29" s="1"/>
      <c r="B29" s="1"/>
      <c r="C29" s="1"/>
      <c r="D29" s="1"/>
      <c r="E29" s="35"/>
      <c r="F29" s="35"/>
      <c r="G29" s="35"/>
    </row>
    <row r="30" spans="1:7" ht="15">
      <c r="A30" s="35"/>
      <c r="B30" s="35"/>
      <c r="C30" s="35"/>
      <c r="D30" s="35"/>
      <c r="E30" s="35"/>
      <c r="F30" s="35"/>
      <c r="G30" s="35"/>
    </row>
    <row r="31" spans="1:7" ht="15">
      <c r="A31" s="35"/>
      <c r="B31" s="35"/>
      <c r="C31" s="35"/>
      <c r="D31" s="35"/>
      <c r="E31" s="35"/>
      <c r="F31" s="35"/>
      <c r="G31" s="35"/>
    </row>
    <row r="32" spans="1:7" ht="12.75">
      <c r="A32" s="11" t="s">
        <v>684</v>
      </c>
      <c r="B32" s="11"/>
      <c r="C32" s="3"/>
      <c r="D32" s="3"/>
      <c r="E32" s="3"/>
      <c r="F32" s="4" t="s">
        <v>686</v>
      </c>
      <c r="G32" s="33" t="s">
        <v>687</v>
      </c>
    </row>
    <row r="33" spans="1:7" ht="12.75">
      <c r="A33" s="4" t="s">
        <v>685</v>
      </c>
      <c r="B33" s="4"/>
      <c r="C33" s="3"/>
      <c r="D33" s="3"/>
      <c r="E33" s="3"/>
      <c r="F33" s="4" t="s">
        <v>660</v>
      </c>
      <c r="G33" s="10"/>
    </row>
    <row r="34" spans="1:7" ht="12.75">
      <c r="A34" s="10"/>
      <c r="B34" s="10"/>
      <c r="C34" s="3"/>
      <c r="D34" s="3"/>
      <c r="E34" s="3"/>
      <c r="F34" s="3"/>
      <c r="G34" s="3"/>
    </row>
    <row r="35" spans="1:2" ht="12.75">
      <c r="A35" s="1"/>
      <c r="B35" s="1"/>
    </row>
  </sheetData>
  <mergeCells count="1">
    <mergeCell ref="A6:G6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&amp;R&amp;"Times New Roman CE,tučné"&amp;12Příloha č. 6b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43"/>
  <sheetViews>
    <sheetView zoomScale="75" zoomScaleNormal="75" workbookViewId="0" topLeftCell="A1">
      <selection activeCell="F17" sqref="F17"/>
    </sheetView>
  </sheetViews>
  <sheetFormatPr defaultColWidth="9.00390625" defaultRowHeight="12.75"/>
  <cols>
    <col min="1" max="1" width="28.75390625" style="0" customWidth="1"/>
    <col min="2" max="4" width="14.75390625" style="0" customWidth="1"/>
    <col min="5" max="5" width="22.125" style="0" customWidth="1"/>
    <col min="6" max="6" width="28.625" style="0" customWidth="1"/>
  </cols>
  <sheetData>
    <row r="5" spans="1:6" ht="12.75">
      <c r="A5" s="3" t="s">
        <v>669</v>
      </c>
      <c r="B5" s="3"/>
      <c r="C5" s="3"/>
      <c r="D5" s="3"/>
      <c r="E5" s="3"/>
      <c r="F5" s="3"/>
    </row>
    <row r="6" spans="1:6" s="47" customFormat="1" ht="18">
      <c r="A6" s="1818" t="s">
        <v>671</v>
      </c>
      <c r="B6" s="1818"/>
      <c r="C6" s="1818"/>
      <c r="D6" s="1818"/>
      <c r="E6" s="1818"/>
      <c r="F6" s="1818"/>
    </row>
    <row r="7" spans="1:6" ht="12.75">
      <c r="A7" s="28"/>
      <c r="B7" s="12"/>
      <c r="C7" s="12"/>
      <c r="D7" s="12"/>
      <c r="E7" s="12"/>
      <c r="F7" s="12"/>
    </row>
    <row r="8" spans="1:6" ht="13.5" thickBot="1">
      <c r="A8" s="15"/>
      <c r="B8" s="3"/>
      <c r="C8" s="3"/>
      <c r="D8" s="3"/>
      <c r="E8" s="3"/>
      <c r="F8" s="7" t="s">
        <v>655</v>
      </c>
    </row>
    <row r="9" spans="1:6" ht="12.75">
      <c r="A9" s="29"/>
      <c r="B9" s="46" t="s">
        <v>680</v>
      </c>
      <c r="C9" s="38"/>
      <c r="D9" s="39" t="s">
        <v>653</v>
      </c>
      <c r="E9" s="39" t="s">
        <v>661</v>
      </c>
      <c r="F9" s="40"/>
    </row>
    <row r="10" spans="1:6" ht="13.5" thickBot="1">
      <c r="A10" s="30" t="s">
        <v>656</v>
      </c>
      <c r="B10" s="48" t="s">
        <v>651</v>
      </c>
      <c r="C10" s="42" t="s">
        <v>652</v>
      </c>
      <c r="D10" s="9" t="s">
        <v>681</v>
      </c>
      <c r="E10" s="9" t="s">
        <v>657</v>
      </c>
      <c r="F10" s="36" t="s">
        <v>662</v>
      </c>
    </row>
    <row r="11" spans="1:6" ht="15">
      <c r="A11" s="31"/>
      <c r="B11" s="17"/>
      <c r="C11" s="17"/>
      <c r="D11" s="17"/>
      <c r="E11" s="18"/>
      <c r="F11" s="22"/>
    </row>
    <row r="12" spans="1:6" ht="12.75">
      <c r="A12" s="26"/>
      <c r="B12" s="17"/>
      <c r="C12" s="17"/>
      <c r="D12" s="17"/>
      <c r="E12" s="17"/>
      <c r="F12" s="23"/>
    </row>
    <row r="13" spans="1:6" ht="12.75">
      <c r="A13" s="26"/>
      <c r="B13" s="17"/>
      <c r="C13" s="17"/>
      <c r="D13" s="17"/>
      <c r="E13" s="17"/>
      <c r="F13" s="24"/>
    </row>
    <row r="14" spans="1:6" ht="15">
      <c r="A14" s="31"/>
      <c r="B14" s="17"/>
      <c r="C14" s="17"/>
      <c r="D14" s="17"/>
      <c r="E14" s="17"/>
      <c r="F14" s="24"/>
    </row>
    <row r="15" spans="1:6" ht="12.75">
      <c r="A15" s="26"/>
      <c r="B15" s="17"/>
      <c r="C15" s="17"/>
      <c r="D15" s="17"/>
      <c r="E15" s="17"/>
      <c r="F15" s="24"/>
    </row>
    <row r="16" spans="1:6" ht="12.75">
      <c r="A16" s="26"/>
      <c r="B16" s="17"/>
      <c r="C16" s="17"/>
      <c r="D16" s="17"/>
      <c r="E16" s="17"/>
      <c r="F16" s="24"/>
    </row>
    <row r="17" spans="1:6" ht="12.75">
      <c r="A17" s="26"/>
      <c r="B17" s="17"/>
      <c r="C17" s="17"/>
      <c r="D17" s="17"/>
      <c r="E17" s="17"/>
      <c r="F17" s="24"/>
    </row>
    <row r="18" spans="1:6" ht="15">
      <c r="A18" s="31"/>
      <c r="B18" s="17"/>
      <c r="C18" s="17"/>
      <c r="D18" s="17"/>
      <c r="E18" s="17"/>
      <c r="F18" s="24"/>
    </row>
    <row r="19" spans="1:6" ht="12.75">
      <c r="A19" s="26"/>
      <c r="B19" s="17"/>
      <c r="C19" s="17"/>
      <c r="D19" s="17"/>
      <c r="E19" s="17"/>
      <c r="F19" s="24"/>
    </row>
    <row r="20" spans="1:6" ht="12.75">
      <c r="A20" s="26"/>
      <c r="B20" s="17"/>
      <c r="C20" s="17"/>
      <c r="D20" s="17"/>
      <c r="E20" s="17"/>
      <c r="F20" s="24"/>
    </row>
    <row r="21" spans="1:6" ht="12.75">
      <c r="A21" s="26"/>
      <c r="B21" s="17"/>
      <c r="C21" s="17"/>
      <c r="D21" s="17"/>
      <c r="E21" s="17"/>
      <c r="F21" s="24"/>
    </row>
    <row r="22" spans="1:6" ht="15">
      <c r="A22" s="31"/>
      <c r="B22" s="17"/>
      <c r="C22" s="17"/>
      <c r="D22" s="17"/>
      <c r="E22" s="17"/>
      <c r="F22" s="24"/>
    </row>
    <row r="23" spans="1:6" ht="12.75">
      <c r="A23" s="26"/>
      <c r="B23" s="17"/>
      <c r="C23" s="17"/>
      <c r="D23" s="17"/>
      <c r="E23" s="17"/>
      <c r="F23" s="24"/>
    </row>
    <row r="24" spans="1:6" ht="12.75">
      <c r="A24" s="26"/>
      <c r="B24" s="17"/>
      <c r="C24" s="17"/>
      <c r="D24" s="17"/>
      <c r="E24" s="17"/>
      <c r="F24" s="24"/>
    </row>
    <row r="25" spans="1:6" ht="15">
      <c r="A25" s="31"/>
      <c r="B25" s="17"/>
      <c r="C25" s="17"/>
      <c r="D25" s="17"/>
      <c r="E25" s="17"/>
      <c r="F25" s="24"/>
    </row>
    <row r="26" spans="1:6" ht="12.75" customHeight="1">
      <c r="A26" s="26"/>
      <c r="B26" s="17"/>
      <c r="C26" s="17"/>
      <c r="D26" s="17"/>
      <c r="E26" s="17"/>
      <c r="F26" s="24"/>
    </row>
    <row r="27" spans="1:6" ht="12.75">
      <c r="A27" s="26"/>
      <c r="B27" s="17"/>
      <c r="C27" s="17"/>
      <c r="D27" s="17"/>
      <c r="E27" s="17"/>
      <c r="F27" s="24"/>
    </row>
    <row r="28" spans="1:6" ht="12.75">
      <c r="A28" s="26"/>
      <c r="B28" s="17"/>
      <c r="C28" s="17"/>
      <c r="D28" s="17"/>
      <c r="E28" s="17"/>
      <c r="F28" s="24"/>
    </row>
    <row r="29" spans="1:6" ht="12.75">
      <c r="A29" s="26"/>
      <c r="B29" s="17"/>
      <c r="C29" s="17"/>
      <c r="D29" s="17"/>
      <c r="E29" s="17"/>
      <c r="F29" s="24"/>
    </row>
    <row r="30" spans="1:6" ht="12.75">
      <c r="A30" s="26"/>
      <c r="B30" s="17"/>
      <c r="C30" s="17"/>
      <c r="D30" s="17"/>
      <c r="E30" s="17"/>
      <c r="F30" s="24"/>
    </row>
    <row r="31" spans="1:6" ht="12.75">
      <c r="A31" s="26"/>
      <c r="B31" s="17"/>
      <c r="C31" s="17"/>
      <c r="D31" s="17"/>
      <c r="E31" s="17"/>
      <c r="F31" s="24"/>
    </row>
    <row r="32" spans="1:6" ht="10.5" customHeight="1">
      <c r="A32" s="26"/>
      <c r="B32" s="17"/>
      <c r="C32" s="17"/>
      <c r="D32" s="17"/>
      <c r="E32" s="17"/>
      <c r="F32" s="24"/>
    </row>
    <row r="33" spans="1:6" ht="15.75" thickBot="1">
      <c r="A33" s="32" t="s">
        <v>654</v>
      </c>
      <c r="B33" s="16"/>
      <c r="C33" s="16"/>
      <c r="D33" s="16"/>
      <c r="E33" s="16"/>
      <c r="F33" s="25"/>
    </row>
    <row r="34" spans="1:6" ht="15">
      <c r="A34" s="35"/>
      <c r="B34" s="10"/>
      <c r="C34" s="10"/>
      <c r="D34" s="10"/>
      <c r="E34" s="10"/>
      <c r="F34" s="10"/>
    </row>
    <row r="35" spans="1:6" ht="12" customHeight="1">
      <c r="A35" s="11" t="s">
        <v>684</v>
      </c>
      <c r="B35" s="3"/>
      <c r="C35" s="3"/>
      <c r="D35" s="3"/>
      <c r="E35" s="4" t="s">
        <v>686</v>
      </c>
      <c r="F35" s="33" t="s">
        <v>687</v>
      </c>
    </row>
    <row r="36" spans="1:6" ht="12.75">
      <c r="A36" s="4" t="s">
        <v>685</v>
      </c>
      <c r="B36" s="3"/>
      <c r="C36" s="3"/>
      <c r="D36" s="3"/>
      <c r="E36" s="4" t="s">
        <v>660</v>
      </c>
      <c r="F36" s="10"/>
    </row>
    <row r="37" spans="1:6" ht="12.75">
      <c r="A37" s="10"/>
      <c r="B37" s="3"/>
      <c r="C37" s="3"/>
      <c r="D37" s="3"/>
      <c r="E37" s="3"/>
      <c r="F37" s="3"/>
    </row>
    <row r="38" spans="1:6" ht="12.75">
      <c r="A38" s="10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</sheetData>
  <mergeCells count="1">
    <mergeCell ref="A6:F6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&amp;L&amp;"Times New Roman CE,Tučné"&amp;12Netýká se MŠMT&amp;R&amp;"Times New Roman CE,Tučné"&amp;12Příloha č. 6c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9"/>
  <sheetViews>
    <sheetView zoomScale="75" zoomScaleNormal="75" workbookViewId="0" topLeftCell="A18">
      <selection activeCell="A35" sqref="A35:F36"/>
    </sheetView>
  </sheetViews>
  <sheetFormatPr defaultColWidth="9.00390625" defaultRowHeight="12.75"/>
  <cols>
    <col min="1" max="1" width="28.75390625" style="0" customWidth="1"/>
    <col min="2" max="4" width="14.75390625" style="0" customWidth="1"/>
    <col min="5" max="5" width="21.00390625" style="0" customWidth="1"/>
    <col min="6" max="6" width="28.625" style="0" customWidth="1"/>
  </cols>
  <sheetData>
    <row r="5" spans="1:6" ht="12.75">
      <c r="A5" s="3" t="s">
        <v>669</v>
      </c>
      <c r="B5" s="3"/>
      <c r="C5" s="3"/>
      <c r="D5" s="3"/>
      <c r="E5" s="3"/>
      <c r="F5" s="3"/>
    </row>
    <row r="6" spans="1:6" ht="15.75">
      <c r="A6" s="1818" t="s">
        <v>666</v>
      </c>
      <c r="B6" s="1818"/>
      <c r="C6" s="1818"/>
      <c r="D6" s="1818"/>
      <c r="E6" s="1818"/>
      <c r="F6" s="1818"/>
    </row>
    <row r="7" spans="1:6" ht="12.75">
      <c r="A7" s="28"/>
      <c r="B7" s="12"/>
      <c r="C7" s="12"/>
      <c r="D7" s="12"/>
      <c r="E7" s="12"/>
      <c r="F7" s="12"/>
    </row>
    <row r="8" spans="1:6" ht="13.5" thickBot="1">
      <c r="A8" s="15"/>
      <c r="B8" s="3"/>
      <c r="C8" s="3"/>
      <c r="D8" s="3"/>
      <c r="E8" s="3"/>
      <c r="F8" s="7" t="s">
        <v>655</v>
      </c>
    </row>
    <row r="9" spans="1:6" ht="12.75">
      <c r="A9" s="29"/>
      <c r="B9" s="46" t="s">
        <v>680</v>
      </c>
      <c r="C9" s="38"/>
      <c r="D9" s="39" t="s">
        <v>653</v>
      </c>
      <c r="E9" s="39" t="s">
        <v>661</v>
      </c>
      <c r="F9" s="40"/>
    </row>
    <row r="10" spans="1:6" ht="13.5" thickBot="1">
      <c r="A10" s="30" t="s">
        <v>656</v>
      </c>
      <c r="B10" s="48" t="s">
        <v>651</v>
      </c>
      <c r="C10" s="42" t="s">
        <v>652</v>
      </c>
      <c r="D10" s="9" t="s">
        <v>681</v>
      </c>
      <c r="E10" s="9" t="s">
        <v>657</v>
      </c>
      <c r="F10" s="36" t="s">
        <v>662</v>
      </c>
    </row>
    <row r="11" spans="1:6" ht="15">
      <c r="A11" s="31"/>
      <c r="B11" s="17"/>
      <c r="C11" s="17"/>
      <c r="D11" s="17"/>
      <c r="E11" s="18"/>
      <c r="F11" s="22"/>
    </row>
    <row r="12" spans="1:6" ht="12.75">
      <c r="A12" s="26"/>
      <c r="B12" s="17"/>
      <c r="C12" s="17"/>
      <c r="D12" s="17"/>
      <c r="E12" s="17"/>
      <c r="F12" s="23"/>
    </row>
    <row r="13" spans="1:6" ht="12.75">
      <c r="A13" s="26"/>
      <c r="B13" s="17"/>
      <c r="C13" s="17"/>
      <c r="D13" s="17"/>
      <c r="E13" s="17"/>
      <c r="F13" s="24"/>
    </row>
    <row r="14" spans="1:6" ht="15">
      <c r="A14" s="31"/>
      <c r="B14" s="17"/>
      <c r="C14" s="17"/>
      <c r="D14" s="17"/>
      <c r="E14" s="17"/>
      <c r="F14" s="24"/>
    </row>
    <row r="15" spans="1:6" ht="12.75">
      <c r="A15" s="26"/>
      <c r="B15" s="17"/>
      <c r="C15" s="17"/>
      <c r="D15" s="17"/>
      <c r="E15" s="17"/>
      <c r="F15" s="24"/>
    </row>
    <row r="16" spans="1:6" ht="12.75">
      <c r="A16" s="26"/>
      <c r="B16" s="17"/>
      <c r="C16" s="17"/>
      <c r="D16" s="17"/>
      <c r="E16" s="17"/>
      <c r="F16" s="24"/>
    </row>
    <row r="17" spans="1:6" ht="12.75">
      <c r="A17" s="26"/>
      <c r="B17" s="17"/>
      <c r="C17" s="17"/>
      <c r="D17" s="17"/>
      <c r="E17" s="17"/>
      <c r="F17" s="24"/>
    </row>
    <row r="18" spans="1:6" ht="15">
      <c r="A18" s="31"/>
      <c r="B18" s="17"/>
      <c r="C18" s="17"/>
      <c r="D18" s="17"/>
      <c r="E18" s="17"/>
      <c r="F18" s="24"/>
    </row>
    <row r="19" spans="1:6" ht="12.75">
      <c r="A19" s="26"/>
      <c r="B19" s="17"/>
      <c r="C19" s="17"/>
      <c r="D19" s="17"/>
      <c r="E19" s="17"/>
      <c r="F19" s="24"/>
    </row>
    <row r="20" spans="1:6" ht="12.75">
      <c r="A20" s="26"/>
      <c r="B20" s="17"/>
      <c r="C20" s="17"/>
      <c r="D20" s="17"/>
      <c r="E20" s="17"/>
      <c r="F20" s="24"/>
    </row>
    <row r="21" spans="1:6" ht="12.75">
      <c r="A21" s="26"/>
      <c r="B21" s="17"/>
      <c r="C21" s="17"/>
      <c r="D21" s="17"/>
      <c r="E21" s="17"/>
      <c r="F21" s="24"/>
    </row>
    <row r="22" spans="1:6" ht="15">
      <c r="A22" s="31"/>
      <c r="B22" s="17"/>
      <c r="C22" s="17"/>
      <c r="D22" s="17"/>
      <c r="E22" s="17"/>
      <c r="F22" s="24"/>
    </row>
    <row r="23" spans="1:6" ht="12.75">
      <c r="A23" s="26"/>
      <c r="B23" s="17"/>
      <c r="C23" s="17"/>
      <c r="D23" s="17"/>
      <c r="E23" s="17"/>
      <c r="F23" s="24"/>
    </row>
    <row r="24" spans="1:6" ht="12.75">
      <c r="A24" s="26"/>
      <c r="B24" s="17"/>
      <c r="C24" s="17"/>
      <c r="D24" s="17"/>
      <c r="E24" s="17"/>
      <c r="F24" s="24"/>
    </row>
    <row r="25" spans="1:6" ht="15">
      <c r="A25" s="31"/>
      <c r="B25" s="17"/>
      <c r="C25" s="17"/>
      <c r="D25" s="17"/>
      <c r="E25" s="17"/>
      <c r="F25" s="24"/>
    </row>
    <row r="26" spans="1:6" ht="12.75" customHeight="1">
      <c r="A26" s="26"/>
      <c r="B26" s="17"/>
      <c r="C26" s="17"/>
      <c r="D26" s="17"/>
      <c r="E26" s="17"/>
      <c r="F26" s="24"/>
    </row>
    <row r="27" spans="1:6" ht="12.75">
      <c r="A27" s="26"/>
      <c r="B27" s="17"/>
      <c r="C27" s="17"/>
      <c r="D27" s="17"/>
      <c r="E27" s="17"/>
      <c r="F27" s="24"/>
    </row>
    <row r="28" spans="1:6" ht="12.75">
      <c r="A28" s="26"/>
      <c r="B28" s="17"/>
      <c r="C28" s="17"/>
      <c r="D28" s="17"/>
      <c r="E28" s="17"/>
      <c r="F28" s="24"/>
    </row>
    <row r="29" spans="1:6" ht="12.75">
      <c r="A29" s="26"/>
      <c r="B29" s="17"/>
      <c r="C29" s="17"/>
      <c r="D29" s="17"/>
      <c r="E29" s="17"/>
      <c r="F29" s="24"/>
    </row>
    <row r="30" spans="1:6" ht="12.75">
      <c r="A30" s="26"/>
      <c r="B30" s="17"/>
      <c r="C30" s="17"/>
      <c r="D30" s="17"/>
      <c r="E30" s="17"/>
      <c r="F30" s="24"/>
    </row>
    <row r="31" spans="1:6" ht="12.75">
      <c r="A31" s="26"/>
      <c r="B31" s="17"/>
      <c r="C31" s="17"/>
      <c r="D31" s="17"/>
      <c r="E31" s="17"/>
      <c r="F31" s="24"/>
    </row>
    <row r="32" spans="1:6" ht="12.75">
      <c r="A32" s="26"/>
      <c r="B32" s="17"/>
      <c r="C32" s="17"/>
      <c r="D32" s="17"/>
      <c r="E32" s="17"/>
      <c r="F32" s="24"/>
    </row>
    <row r="33" spans="1:6" ht="15.75" thickBot="1">
      <c r="A33" s="32" t="s">
        <v>654</v>
      </c>
      <c r="B33" s="16"/>
      <c r="C33" s="16"/>
      <c r="D33" s="16"/>
      <c r="E33" s="16"/>
      <c r="F33" s="25"/>
    </row>
    <row r="34" spans="1:6" ht="15">
      <c r="A34" s="35"/>
      <c r="B34" s="10"/>
      <c r="C34" s="10"/>
      <c r="D34" s="10"/>
      <c r="E34" s="10"/>
      <c r="F34" s="10"/>
    </row>
    <row r="35" spans="1:6" ht="12.75">
      <c r="A35" s="11" t="s">
        <v>684</v>
      </c>
      <c r="B35" s="3"/>
      <c r="C35" s="3"/>
      <c r="D35" s="3"/>
      <c r="E35" s="4" t="s">
        <v>686</v>
      </c>
      <c r="F35" s="33" t="s">
        <v>687</v>
      </c>
    </row>
    <row r="36" spans="1:6" ht="12.75">
      <c r="A36" s="4" t="s">
        <v>685</v>
      </c>
      <c r="B36" s="3"/>
      <c r="C36" s="3"/>
      <c r="D36" s="3"/>
      <c r="E36" s="4" t="s">
        <v>660</v>
      </c>
      <c r="F36" s="10"/>
    </row>
    <row r="37" spans="1:6" ht="12.75">
      <c r="A37" s="10"/>
      <c r="B37" s="3"/>
      <c r="C37" s="3"/>
      <c r="D37" s="3"/>
      <c r="E37" s="3"/>
      <c r="F37" s="3"/>
    </row>
    <row r="38" spans="1:6" ht="12.75">
      <c r="A38" s="10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</sheetData>
  <mergeCells count="1">
    <mergeCell ref="A6:F6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&amp;L&amp;"Times New Roman CE,Tučné"&amp;12Netýká se MŠMT&amp;R&amp;"Times New Roman CE,Tučné"&amp;12Příloha č. 6d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32"/>
  <sheetViews>
    <sheetView zoomScale="75" zoomScaleNormal="75" workbookViewId="0" topLeftCell="A5">
      <selection activeCell="E23" sqref="E23"/>
    </sheetView>
  </sheetViews>
  <sheetFormatPr defaultColWidth="9.00390625" defaultRowHeight="12.75"/>
  <cols>
    <col min="1" max="1" width="28.75390625" style="0" customWidth="1"/>
    <col min="2" max="2" width="5.875" style="0" customWidth="1"/>
    <col min="3" max="5" width="16.625" style="0" customWidth="1"/>
    <col min="6" max="6" width="19.75390625" style="0" customWidth="1"/>
    <col min="7" max="7" width="28.625" style="0" customWidth="1"/>
  </cols>
  <sheetData>
    <row r="5" spans="1:8" ht="12.75">
      <c r="A5" s="3" t="s">
        <v>669</v>
      </c>
      <c r="B5" s="3"/>
      <c r="C5" s="3"/>
      <c r="D5" s="3"/>
      <c r="E5" s="3"/>
      <c r="F5" s="3"/>
      <c r="G5" s="3"/>
      <c r="H5" s="3"/>
    </row>
    <row r="6" spans="1:8" ht="15.75">
      <c r="A6" s="1818" t="s">
        <v>658</v>
      </c>
      <c r="B6" s="1818"/>
      <c r="C6" s="1818"/>
      <c r="D6" s="1818"/>
      <c r="E6" s="1818"/>
      <c r="F6" s="1818"/>
      <c r="G6" s="1818"/>
      <c r="H6" s="3"/>
    </row>
    <row r="7" spans="1:8" ht="12.75">
      <c r="A7" s="28"/>
      <c r="B7" s="28"/>
      <c r="C7" s="12"/>
      <c r="D7" s="12"/>
      <c r="E7" s="12"/>
      <c r="F7" s="12"/>
      <c r="G7" s="12"/>
      <c r="H7" s="3"/>
    </row>
    <row r="8" spans="1:8" ht="13.5" thickBot="1">
      <c r="A8" s="15"/>
      <c r="B8" s="15"/>
      <c r="C8" s="3"/>
      <c r="D8" s="3"/>
      <c r="E8" s="3"/>
      <c r="F8" s="3"/>
      <c r="G8" s="7" t="s">
        <v>655</v>
      </c>
      <c r="H8" s="3"/>
    </row>
    <row r="9" spans="1:8" ht="12.75">
      <c r="A9" s="29"/>
      <c r="B9" s="29"/>
      <c r="C9" s="46" t="s">
        <v>680</v>
      </c>
      <c r="D9" s="38"/>
      <c r="E9" s="39" t="s">
        <v>653</v>
      </c>
      <c r="F9" s="39" t="s">
        <v>661</v>
      </c>
      <c r="G9" s="40"/>
      <c r="H9" s="3"/>
    </row>
    <row r="10" spans="1:8" ht="13.5" thickBot="1">
      <c r="A10" s="21" t="s">
        <v>656</v>
      </c>
      <c r="B10" s="30"/>
      <c r="C10" s="48" t="s">
        <v>651</v>
      </c>
      <c r="D10" s="42" t="s">
        <v>652</v>
      </c>
      <c r="E10" s="9" t="s">
        <v>681</v>
      </c>
      <c r="F10" s="9" t="s">
        <v>657</v>
      </c>
      <c r="G10" s="36" t="s">
        <v>662</v>
      </c>
      <c r="H10" s="3"/>
    </row>
    <row r="11" spans="1:8" ht="12.75">
      <c r="A11" s="193" t="s">
        <v>688</v>
      </c>
      <c r="B11" s="194">
        <v>100</v>
      </c>
      <c r="C11" s="195"/>
      <c r="D11" s="195"/>
      <c r="E11" s="196">
        <v>7054354.49</v>
      </c>
      <c r="F11" s="197"/>
      <c r="G11" s="198" t="s">
        <v>689</v>
      </c>
      <c r="H11" s="3"/>
    </row>
    <row r="12" spans="1:8" s="2" customFormat="1" ht="12.75">
      <c r="A12" s="199" t="s">
        <v>688</v>
      </c>
      <c r="B12" s="200">
        <v>100</v>
      </c>
      <c r="C12" s="201"/>
      <c r="D12" s="201"/>
      <c r="E12" s="202">
        <v>916480.39</v>
      </c>
      <c r="F12" s="201"/>
      <c r="G12" s="203" t="s">
        <v>690</v>
      </c>
      <c r="H12" s="15"/>
    </row>
    <row r="13" spans="1:8" s="2" customFormat="1" ht="12.75">
      <c r="A13" s="199" t="s">
        <v>688</v>
      </c>
      <c r="B13" s="200">
        <v>100</v>
      </c>
      <c r="C13" s="201"/>
      <c r="D13" s="201"/>
      <c r="E13" s="202">
        <v>7596.4</v>
      </c>
      <c r="F13" s="201"/>
      <c r="G13" s="203" t="s">
        <v>696</v>
      </c>
      <c r="H13" s="15"/>
    </row>
    <row r="14" spans="1:8" ht="25.5">
      <c r="A14" s="199" t="s">
        <v>688</v>
      </c>
      <c r="B14" s="200">
        <v>100</v>
      </c>
      <c r="C14" s="201"/>
      <c r="D14" s="201"/>
      <c r="E14" s="202">
        <v>762</v>
      </c>
      <c r="F14" s="201"/>
      <c r="G14" s="203" t="s">
        <v>691</v>
      </c>
      <c r="H14" s="3"/>
    </row>
    <row r="15" spans="1:8" ht="12.75">
      <c r="A15" s="199" t="s">
        <v>688</v>
      </c>
      <c r="B15" s="200">
        <v>100</v>
      </c>
      <c r="C15" s="201"/>
      <c r="D15" s="201"/>
      <c r="E15" s="202">
        <v>762</v>
      </c>
      <c r="F15" s="201"/>
      <c r="G15" s="116" t="s">
        <v>692</v>
      </c>
      <c r="H15" s="3"/>
    </row>
    <row r="16" spans="1:8" ht="12.75">
      <c r="A16" s="204"/>
      <c r="B16" s="200">
        <v>100</v>
      </c>
      <c r="C16" s="201"/>
      <c r="D16" s="201"/>
      <c r="E16" s="202">
        <v>420.14</v>
      </c>
      <c r="F16" s="201"/>
      <c r="G16" s="116" t="s">
        <v>693</v>
      </c>
      <c r="H16" s="3"/>
    </row>
    <row r="17" spans="1:8" ht="12.75">
      <c r="A17" s="199" t="s">
        <v>688</v>
      </c>
      <c r="B17" s="200">
        <v>100</v>
      </c>
      <c r="C17" s="201"/>
      <c r="D17" s="201"/>
      <c r="E17" s="202">
        <v>1625</v>
      </c>
      <c r="F17" s="201"/>
      <c r="G17" s="116" t="s">
        <v>694</v>
      </c>
      <c r="H17" s="3"/>
    </row>
    <row r="18" spans="1:8" ht="25.5">
      <c r="A18" s="199" t="s">
        <v>688</v>
      </c>
      <c r="B18" s="200">
        <v>100</v>
      </c>
      <c r="C18" s="201"/>
      <c r="D18" s="201"/>
      <c r="E18" s="202">
        <v>5675</v>
      </c>
      <c r="F18" s="201"/>
      <c r="G18" s="116" t="s">
        <v>695</v>
      </c>
      <c r="H18" s="3"/>
    </row>
    <row r="19" spans="1:8" ht="13.5" thickBot="1">
      <c r="A19" s="205" t="s">
        <v>688</v>
      </c>
      <c r="B19" s="206">
        <v>100</v>
      </c>
      <c r="C19" s="207"/>
      <c r="D19" s="207"/>
      <c r="E19" s="208">
        <v>1982.82</v>
      </c>
      <c r="F19" s="207"/>
      <c r="G19" s="209" t="s">
        <v>697</v>
      </c>
      <c r="H19" s="3"/>
    </row>
    <row r="20" spans="1:8" ht="15" thickBot="1">
      <c r="A20" s="58" t="s">
        <v>654</v>
      </c>
      <c r="B20" s="58"/>
      <c r="C20" s="57">
        <v>8008194</v>
      </c>
      <c r="D20" s="57">
        <v>8041823.4</v>
      </c>
      <c r="E20" s="57">
        <f>SUM(E11:E19)</f>
        <v>7989658.24</v>
      </c>
      <c r="F20" s="55"/>
      <c r="G20" s="56"/>
      <c r="H20" s="3"/>
    </row>
    <row r="21" spans="1:8" ht="14.25">
      <c r="A21" s="85"/>
      <c r="B21" s="85"/>
      <c r="C21" s="10"/>
      <c r="D21" s="10"/>
      <c r="E21" s="94"/>
      <c r="F21" s="10"/>
      <c r="G21" s="52"/>
      <c r="H21" s="3"/>
    </row>
    <row r="22" spans="1:8" ht="14.25">
      <c r="A22" s="85" t="s">
        <v>718</v>
      </c>
      <c r="B22" s="85"/>
      <c r="C22" s="85"/>
      <c r="D22" s="85"/>
      <c r="E22" s="10"/>
      <c r="F22" s="10"/>
      <c r="G22" s="52"/>
      <c r="H22" s="3"/>
    </row>
    <row r="23" spans="1:8" ht="14.25">
      <c r="A23" s="85"/>
      <c r="B23" s="85"/>
      <c r="C23" s="85"/>
      <c r="D23" s="85"/>
      <c r="E23" s="10"/>
      <c r="F23" s="10"/>
      <c r="G23" s="52"/>
      <c r="H23" s="3"/>
    </row>
    <row r="24" spans="1:8" ht="14.25">
      <c r="A24" s="85"/>
      <c r="B24" s="85"/>
      <c r="C24" s="85"/>
      <c r="D24" s="85"/>
      <c r="E24" s="10"/>
      <c r="F24" s="10"/>
      <c r="G24" s="52"/>
      <c r="H24" s="3"/>
    </row>
    <row r="25" spans="1:8" ht="14.25">
      <c r="A25" s="85"/>
      <c r="B25" s="85"/>
      <c r="C25" s="85"/>
      <c r="D25" s="85"/>
      <c r="E25" s="10"/>
      <c r="F25" s="10"/>
      <c r="G25" s="52"/>
      <c r="H25" s="3"/>
    </row>
    <row r="26" spans="1:8" ht="12.75">
      <c r="A26" s="11" t="s">
        <v>684</v>
      </c>
      <c r="B26" s="11"/>
      <c r="C26" s="3"/>
      <c r="D26" s="3"/>
      <c r="E26" s="3"/>
      <c r="F26" s="4" t="s">
        <v>686</v>
      </c>
      <c r="G26" s="53" t="s">
        <v>687</v>
      </c>
      <c r="H26" s="3"/>
    </row>
    <row r="27" spans="1:8" ht="12.75">
      <c r="A27" s="4" t="s">
        <v>685</v>
      </c>
      <c r="B27" s="4"/>
      <c r="C27" s="3"/>
      <c r="D27" s="3"/>
      <c r="E27" s="3"/>
      <c r="F27" s="4" t="s">
        <v>660</v>
      </c>
      <c r="G27" s="52"/>
      <c r="H27" s="3"/>
    </row>
    <row r="28" spans="1:8" ht="12.75">
      <c r="A28" s="10"/>
      <c r="B28" s="10"/>
      <c r="C28" s="3"/>
      <c r="D28" s="3"/>
      <c r="E28" s="3"/>
      <c r="F28" s="3"/>
      <c r="G28" s="54"/>
      <c r="H28" s="3"/>
    </row>
    <row r="29" spans="1:8" ht="12.75">
      <c r="A29" s="10"/>
      <c r="B29" s="10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</sheetData>
  <mergeCells count="1">
    <mergeCell ref="A6:G6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&amp;R&amp;"Times New Roman CE,tučné"&amp;12Příloha č. 6e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1"/>
  <sheetViews>
    <sheetView workbookViewId="0" topLeftCell="A1">
      <selection activeCell="B25" sqref="B25"/>
    </sheetView>
  </sheetViews>
  <sheetFormatPr defaultColWidth="9.00390625" defaultRowHeight="12.75"/>
  <cols>
    <col min="1" max="1" width="28.75390625" style="0" customWidth="1"/>
    <col min="2" max="2" width="7.375" style="0" customWidth="1"/>
    <col min="3" max="5" width="14.75390625" style="0" customWidth="1"/>
    <col min="6" max="6" width="21.00390625" style="0" customWidth="1"/>
    <col min="7" max="7" width="32.125" style="0" customWidth="1"/>
  </cols>
  <sheetData>
    <row r="5" spans="1:7" ht="12.75">
      <c r="A5" s="3" t="s">
        <v>669</v>
      </c>
      <c r="B5" s="3"/>
      <c r="C5" s="3"/>
      <c r="D5" s="3"/>
      <c r="E5" s="3"/>
      <c r="F5" s="3"/>
      <c r="G5" s="3"/>
    </row>
    <row r="6" spans="1:7" ht="15.75">
      <c r="A6" s="1818" t="s">
        <v>659</v>
      </c>
      <c r="B6" s="1818"/>
      <c r="C6" s="1818"/>
      <c r="D6" s="1818"/>
      <c r="E6" s="1818"/>
      <c r="F6" s="1818"/>
      <c r="G6" s="1818"/>
    </row>
    <row r="7" spans="1:7" ht="12.75">
      <c r="A7" s="28"/>
      <c r="B7" s="28"/>
      <c r="C7" s="12"/>
      <c r="D7" s="12"/>
      <c r="E7" s="12"/>
      <c r="F7" s="12"/>
      <c r="G7" s="12"/>
    </row>
    <row r="8" spans="1:7" ht="13.5" thickBot="1">
      <c r="A8" s="15"/>
      <c r="B8" s="15"/>
      <c r="C8" s="3"/>
      <c r="D8" s="3"/>
      <c r="E8" s="3"/>
      <c r="F8" s="3"/>
      <c r="G8" s="7" t="s">
        <v>655</v>
      </c>
    </row>
    <row r="9" spans="1:7" ht="12.75">
      <c r="A9" s="105"/>
      <c r="B9" s="29"/>
      <c r="C9" s="37" t="s">
        <v>680</v>
      </c>
      <c r="D9" s="38"/>
      <c r="E9" s="113" t="s">
        <v>653</v>
      </c>
      <c r="F9" s="113" t="s">
        <v>663</v>
      </c>
      <c r="G9" s="114"/>
    </row>
    <row r="10" spans="1:7" ht="13.5" thickBot="1">
      <c r="A10" s="21" t="s">
        <v>656</v>
      </c>
      <c r="B10" s="30" t="s">
        <v>698</v>
      </c>
      <c r="C10" s="41" t="s">
        <v>651</v>
      </c>
      <c r="D10" s="42" t="s">
        <v>652</v>
      </c>
      <c r="E10" s="42" t="s">
        <v>681</v>
      </c>
      <c r="F10" s="42" t="s">
        <v>657</v>
      </c>
      <c r="G10" s="118" t="s">
        <v>662</v>
      </c>
    </row>
    <row r="11" spans="1:7" ht="15" customHeight="1">
      <c r="A11" s="119" t="s">
        <v>721</v>
      </c>
      <c r="B11" s="120">
        <v>323</v>
      </c>
      <c r="C11" s="87"/>
      <c r="D11" s="88"/>
      <c r="E11" s="121">
        <v>678.7</v>
      </c>
      <c r="F11" s="88"/>
      <c r="G11" s="122" t="s">
        <v>724</v>
      </c>
    </row>
    <row r="12" spans="1:7" ht="15" customHeight="1">
      <c r="A12" s="123" t="s">
        <v>722</v>
      </c>
      <c r="B12" s="124">
        <v>621</v>
      </c>
      <c r="C12" s="90"/>
      <c r="D12" s="91"/>
      <c r="E12" s="115">
        <v>488</v>
      </c>
      <c r="F12" s="91"/>
      <c r="G12" s="116" t="s">
        <v>724</v>
      </c>
    </row>
    <row r="13" spans="1:7" ht="15" customHeight="1">
      <c r="A13" s="123" t="s">
        <v>732</v>
      </c>
      <c r="B13" s="124">
        <v>722</v>
      </c>
      <c r="C13" s="117"/>
      <c r="D13" s="92"/>
      <c r="E13" s="96">
        <v>274</v>
      </c>
      <c r="F13" s="92"/>
      <c r="G13" s="116" t="s">
        <v>724</v>
      </c>
    </row>
    <row r="14" spans="1:7" ht="15" customHeight="1">
      <c r="A14" s="123" t="s">
        <v>723</v>
      </c>
      <c r="B14" s="124">
        <v>314</v>
      </c>
      <c r="C14" s="117"/>
      <c r="D14" s="92"/>
      <c r="E14" s="96">
        <v>3375</v>
      </c>
      <c r="F14" s="92"/>
      <c r="G14" s="100" t="s">
        <v>729</v>
      </c>
    </row>
    <row r="15" spans="1:7" ht="15" customHeight="1">
      <c r="A15" s="123" t="s">
        <v>725</v>
      </c>
      <c r="B15" s="124">
        <v>411</v>
      </c>
      <c r="C15" s="117"/>
      <c r="D15" s="92"/>
      <c r="E15" s="96">
        <v>7000</v>
      </c>
      <c r="F15" s="92"/>
      <c r="G15" s="100" t="s">
        <v>729</v>
      </c>
    </row>
    <row r="16" spans="1:7" ht="15" customHeight="1">
      <c r="A16" s="123" t="s">
        <v>726</v>
      </c>
      <c r="B16" s="124">
        <v>513</v>
      </c>
      <c r="C16" s="117"/>
      <c r="D16" s="92"/>
      <c r="E16" s="96">
        <v>486991.13</v>
      </c>
      <c r="F16" s="92"/>
      <c r="G16" s="100" t="s">
        <v>729</v>
      </c>
    </row>
    <row r="17" spans="1:7" ht="15" customHeight="1">
      <c r="A17" s="123" t="s">
        <v>733</v>
      </c>
      <c r="B17" s="124">
        <v>521</v>
      </c>
      <c r="C17" s="117"/>
      <c r="D17" s="92"/>
      <c r="E17" s="96">
        <v>1900</v>
      </c>
      <c r="F17" s="92"/>
      <c r="G17" s="100" t="s">
        <v>729</v>
      </c>
    </row>
    <row r="18" spans="1:7" ht="15" customHeight="1">
      <c r="A18" s="123" t="s">
        <v>730</v>
      </c>
      <c r="B18" s="125">
        <v>534</v>
      </c>
      <c r="C18" s="117"/>
      <c r="D18" s="92"/>
      <c r="E18" s="96">
        <v>11000</v>
      </c>
      <c r="F18" s="92"/>
      <c r="G18" s="100" t="s">
        <v>729</v>
      </c>
    </row>
    <row r="19" spans="1:7" ht="15" customHeight="1">
      <c r="A19" s="123" t="s">
        <v>734</v>
      </c>
      <c r="B19" s="124">
        <v>623</v>
      </c>
      <c r="C19" s="117"/>
      <c r="D19" s="92"/>
      <c r="E19" s="96">
        <v>4000</v>
      </c>
      <c r="F19" s="92"/>
      <c r="G19" s="100" t="s">
        <v>729</v>
      </c>
    </row>
    <row r="20" spans="1:7" ht="15" customHeight="1">
      <c r="A20" s="123" t="s">
        <v>727</v>
      </c>
      <c r="B20" s="124">
        <v>625</v>
      </c>
      <c r="C20" s="117"/>
      <c r="D20" s="92"/>
      <c r="E20" s="96">
        <v>6000</v>
      </c>
      <c r="F20" s="92"/>
      <c r="G20" s="100" t="s">
        <v>729</v>
      </c>
    </row>
    <row r="21" spans="1:7" ht="15" customHeight="1">
      <c r="A21" s="123" t="s">
        <v>735</v>
      </c>
      <c r="B21" s="124">
        <v>627</v>
      </c>
      <c r="C21" s="117"/>
      <c r="D21" s="92"/>
      <c r="E21" s="96">
        <v>2800</v>
      </c>
      <c r="F21" s="92"/>
      <c r="G21" s="100" t="s">
        <v>729</v>
      </c>
    </row>
    <row r="22" spans="1:7" ht="15" customHeight="1">
      <c r="A22" s="123" t="s">
        <v>728</v>
      </c>
      <c r="B22" s="124">
        <v>715</v>
      </c>
      <c r="C22" s="117"/>
      <c r="D22" s="92"/>
      <c r="E22" s="96">
        <v>4088</v>
      </c>
      <c r="F22" s="92"/>
      <c r="G22" s="100" t="s">
        <v>729</v>
      </c>
    </row>
    <row r="23" spans="1:7" ht="15" customHeight="1" thickBot="1">
      <c r="A23" s="126" t="s">
        <v>736</v>
      </c>
      <c r="B23" s="129">
        <v>721</v>
      </c>
      <c r="C23" s="127"/>
      <c r="D23" s="93"/>
      <c r="E23" s="97">
        <v>500</v>
      </c>
      <c r="F23" s="93"/>
      <c r="G23" s="128" t="s">
        <v>729</v>
      </c>
    </row>
    <row r="24" spans="1:7" ht="15.75" thickBot="1">
      <c r="A24" s="58" t="s">
        <v>654</v>
      </c>
      <c r="B24" s="69"/>
      <c r="C24" s="57">
        <v>690129</v>
      </c>
      <c r="D24" s="57">
        <v>690129</v>
      </c>
      <c r="E24" s="57">
        <f>SUM(E11:E23)</f>
        <v>529094.8300000001</v>
      </c>
      <c r="F24" s="55"/>
      <c r="G24" s="104"/>
    </row>
    <row r="25" spans="1:7" ht="15">
      <c r="A25" s="35"/>
      <c r="B25" s="35"/>
      <c r="C25" s="10"/>
      <c r="D25" s="10"/>
      <c r="E25" s="94"/>
      <c r="F25" s="10"/>
      <c r="G25" s="10"/>
    </row>
    <row r="26" spans="1:7" ht="15">
      <c r="A26" s="130" t="s">
        <v>717</v>
      </c>
      <c r="B26" s="35"/>
      <c r="C26" s="10"/>
      <c r="D26" s="10"/>
      <c r="E26" s="94"/>
      <c r="F26" s="10"/>
      <c r="G26" s="10"/>
    </row>
    <row r="27" spans="1:7" ht="15">
      <c r="A27" s="35"/>
      <c r="B27" s="35"/>
      <c r="C27" s="10"/>
      <c r="D27" s="10"/>
      <c r="E27" s="10"/>
      <c r="F27" s="10"/>
      <c r="G27" s="10"/>
    </row>
    <row r="28" spans="1:7" ht="12.75">
      <c r="A28" s="11" t="s">
        <v>684</v>
      </c>
      <c r="B28" s="11"/>
      <c r="C28" s="3"/>
      <c r="D28" s="3"/>
      <c r="E28" s="3"/>
      <c r="F28" s="4" t="s">
        <v>686</v>
      </c>
      <c r="G28" s="53" t="s">
        <v>687</v>
      </c>
    </row>
    <row r="29" spans="1:7" ht="12.75">
      <c r="A29" s="4" t="s">
        <v>685</v>
      </c>
      <c r="B29" s="4"/>
      <c r="C29" s="3"/>
      <c r="D29" s="3"/>
      <c r="E29" s="3"/>
      <c r="F29" s="4" t="s">
        <v>660</v>
      </c>
      <c r="G29" s="52"/>
    </row>
    <row r="30" spans="1:7" ht="12.75">
      <c r="A30" s="10"/>
      <c r="B30" s="10"/>
      <c r="C30" s="3"/>
      <c r="D30" s="3"/>
      <c r="E30" s="3"/>
      <c r="F30" s="3"/>
      <c r="G30" s="3"/>
    </row>
    <row r="31" spans="1:7" ht="12.75">
      <c r="A31" s="10"/>
      <c r="B31" s="10"/>
      <c r="C31" s="3"/>
      <c r="D31" s="3"/>
      <c r="E31" s="3"/>
      <c r="F31" s="3"/>
      <c r="G31" s="3"/>
    </row>
  </sheetData>
  <mergeCells count="1">
    <mergeCell ref="A6:G6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&amp;R&amp;"Times New Roman CE,tučné"&amp;12Příloha č. 6f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8"/>
  <dimension ref="A1:G76"/>
  <sheetViews>
    <sheetView showZeros="0" workbookViewId="0" topLeftCell="A1">
      <selection activeCell="E2" sqref="E2"/>
    </sheetView>
  </sheetViews>
  <sheetFormatPr defaultColWidth="9.00390625" defaultRowHeight="12.75"/>
  <cols>
    <col min="1" max="1" width="3.75390625" style="260" customWidth="1"/>
    <col min="2" max="2" width="38.125" style="0" customWidth="1"/>
    <col min="3" max="3" width="5.75390625" style="715" customWidth="1"/>
    <col min="4" max="4" width="12.75390625" style="716" customWidth="1"/>
    <col min="5" max="6" width="15.75390625" style="717" customWidth="1"/>
    <col min="7" max="7" width="9.75390625" style="717" customWidth="1"/>
    <col min="8" max="16384" width="9.125" style="260" customWidth="1"/>
  </cols>
  <sheetData>
    <row r="1" spans="1:7" ht="12.75">
      <c r="A1" s="593"/>
      <c r="B1" s="593"/>
      <c r="C1" s="594"/>
      <c r="D1" s="594"/>
      <c r="E1" s="594"/>
      <c r="F1" s="1774"/>
      <c r="G1" s="1775"/>
    </row>
    <row r="2" spans="1:7" ht="12.75">
      <c r="A2" s="593"/>
      <c r="B2" s="593"/>
      <c r="C2" s="594"/>
      <c r="D2" s="594"/>
      <c r="E2" s="594"/>
      <c r="F2" s="593"/>
      <c r="G2" s="595"/>
    </row>
    <row r="3" spans="1:7" ht="24.75" customHeight="1">
      <c r="A3" s="596" t="s">
        <v>965</v>
      </c>
      <c r="B3" s="597"/>
      <c r="C3" s="598"/>
      <c r="D3" s="598"/>
      <c r="E3" s="598"/>
      <c r="F3" s="597"/>
      <c r="G3" s="599"/>
    </row>
    <row r="4" spans="1:7" ht="4.5" customHeight="1">
      <c r="A4" s="1776"/>
      <c r="B4" s="1776"/>
      <c r="C4" s="1776"/>
      <c r="D4" s="1776"/>
      <c r="E4" s="1776"/>
      <c r="F4" s="1776"/>
      <c r="G4" s="599"/>
    </row>
    <row r="5" spans="1:7" ht="18">
      <c r="A5" s="600" t="s">
        <v>966</v>
      </c>
      <c r="B5" s="601"/>
      <c r="C5" s="602"/>
      <c r="D5" s="602"/>
      <c r="E5" s="602"/>
      <c r="F5" s="603"/>
      <c r="G5" s="604"/>
    </row>
    <row r="6" spans="1:7" ht="19.5" customHeight="1" thickBot="1">
      <c r="A6" s="605" t="s">
        <v>1087</v>
      </c>
      <c r="B6" s="601"/>
      <c r="C6" s="606"/>
      <c r="D6" s="607"/>
      <c r="E6" s="608"/>
      <c r="F6" s="608"/>
      <c r="G6" s="609" t="s">
        <v>788</v>
      </c>
    </row>
    <row r="7" spans="1:7" ht="27.75" customHeight="1">
      <c r="A7" s="610" t="s">
        <v>786</v>
      </c>
      <c r="B7" s="611" t="s">
        <v>967</v>
      </c>
      <c r="C7" s="612" t="s">
        <v>968</v>
      </c>
      <c r="D7" s="613" t="s">
        <v>969</v>
      </c>
      <c r="E7" s="614" t="s">
        <v>970</v>
      </c>
      <c r="F7" s="615" t="s">
        <v>971</v>
      </c>
      <c r="G7" s="616" t="s">
        <v>972</v>
      </c>
    </row>
    <row r="8" spans="1:7" ht="15" customHeight="1" thickBot="1">
      <c r="A8" s="617"/>
      <c r="B8" s="618"/>
      <c r="C8" s="619"/>
      <c r="D8" s="620">
        <v>1</v>
      </c>
      <c r="E8" s="620">
        <v>2</v>
      </c>
      <c r="F8" s="621">
        <v>3</v>
      </c>
      <c r="G8" s="622" t="s">
        <v>973</v>
      </c>
    </row>
    <row r="9" spans="1:7" ht="24.75" customHeight="1">
      <c r="A9" s="623" t="s">
        <v>974</v>
      </c>
      <c r="B9" s="624"/>
      <c r="C9" s="625"/>
      <c r="D9" s="626"/>
      <c r="E9" s="627"/>
      <c r="F9" s="627"/>
      <c r="G9" s="628"/>
    </row>
    <row r="10" spans="1:7" ht="21" customHeight="1">
      <c r="A10" s="629"/>
      <c r="B10" s="630" t="s">
        <v>975</v>
      </c>
      <c r="C10" s="631" t="s">
        <v>976</v>
      </c>
      <c r="D10" s="632">
        <v>6566772</v>
      </c>
      <c r="E10" s="633">
        <v>6567645</v>
      </c>
      <c r="F10" s="633">
        <v>2531175.06</v>
      </c>
      <c r="G10" s="634">
        <v>38.54</v>
      </c>
    </row>
    <row r="11" spans="1:7" ht="21" customHeight="1">
      <c r="A11" s="635"/>
      <c r="B11" s="636" t="s">
        <v>977</v>
      </c>
      <c r="C11" s="637" t="s">
        <v>978</v>
      </c>
      <c r="D11" s="638">
        <v>121652407</v>
      </c>
      <c r="E11" s="639">
        <v>122301232</v>
      </c>
      <c r="F11" s="639">
        <v>123199154.26</v>
      </c>
      <c r="G11" s="640">
        <v>100.73</v>
      </c>
    </row>
    <row r="12" spans="1:7" ht="24.75" customHeight="1">
      <c r="A12" s="641" t="s">
        <v>979</v>
      </c>
      <c r="B12" s="642"/>
      <c r="C12" s="643"/>
      <c r="D12" s="644"/>
      <c r="E12" s="645"/>
      <c r="F12" s="645"/>
      <c r="G12" s="640"/>
    </row>
    <row r="13" spans="1:7" ht="30" customHeight="1">
      <c r="A13" s="646"/>
      <c r="B13" s="647" t="s">
        <v>980</v>
      </c>
      <c r="C13" s="648" t="s">
        <v>981</v>
      </c>
      <c r="D13" s="649">
        <v>6566772</v>
      </c>
      <c r="E13" s="650">
        <v>6567645</v>
      </c>
      <c r="F13" s="650">
        <v>2531175.08</v>
      </c>
      <c r="G13" s="651">
        <v>38.54</v>
      </c>
    </row>
    <row r="14" spans="1:7" ht="40.5" customHeight="1">
      <c r="A14" s="652"/>
      <c r="B14" s="653" t="s">
        <v>982</v>
      </c>
      <c r="C14" s="654" t="s">
        <v>983</v>
      </c>
      <c r="D14" s="655">
        <v>976650</v>
      </c>
      <c r="E14" s="656">
        <v>977523</v>
      </c>
      <c r="F14" s="656">
        <v>1127544.51</v>
      </c>
      <c r="G14" s="657">
        <v>115.35</v>
      </c>
    </row>
    <row r="15" spans="1:7" ht="27.75" customHeight="1">
      <c r="A15" s="646"/>
      <c r="B15" s="653" t="s">
        <v>984</v>
      </c>
      <c r="C15" s="654" t="s">
        <v>985</v>
      </c>
      <c r="D15" s="655">
        <v>5519510</v>
      </c>
      <c r="E15" s="656">
        <v>5519510</v>
      </c>
      <c r="F15" s="656"/>
      <c r="G15" s="657"/>
    </row>
    <row r="16" spans="1:7" ht="27.75" customHeight="1">
      <c r="A16" s="646"/>
      <c r="B16" s="653" t="s">
        <v>986</v>
      </c>
      <c r="C16" s="654" t="s">
        <v>987</v>
      </c>
      <c r="D16" s="655">
        <v>59375</v>
      </c>
      <c r="E16" s="656">
        <v>59375</v>
      </c>
      <c r="F16" s="656">
        <v>15387.31</v>
      </c>
      <c r="G16" s="657">
        <v>25.92</v>
      </c>
    </row>
    <row r="17" spans="1:7" ht="27.75" customHeight="1">
      <c r="A17" s="646"/>
      <c r="B17" s="658" t="s">
        <v>988</v>
      </c>
      <c r="C17" s="659" t="s">
        <v>989</v>
      </c>
      <c r="D17" s="660">
        <v>11237</v>
      </c>
      <c r="E17" s="661">
        <v>11237</v>
      </c>
      <c r="F17" s="661">
        <v>1388243.26</v>
      </c>
      <c r="G17" s="662">
        <v>12354.22</v>
      </c>
    </row>
    <row r="18" spans="1:7" ht="24.75" customHeight="1">
      <c r="A18" s="641" t="s">
        <v>990</v>
      </c>
      <c r="B18" s="642"/>
      <c r="C18" s="643"/>
      <c r="D18" s="644"/>
      <c r="E18" s="645"/>
      <c r="F18" s="645"/>
      <c r="G18" s="640"/>
    </row>
    <row r="19" spans="1:7" ht="19.5" customHeight="1">
      <c r="A19" s="629"/>
      <c r="B19" s="663" t="s">
        <v>991</v>
      </c>
      <c r="C19" s="664" t="s">
        <v>992</v>
      </c>
      <c r="D19" s="649">
        <v>35535091</v>
      </c>
      <c r="E19" s="665">
        <v>37094706</v>
      </c>
      <c r="F19" s="665">
        <v>37705865.56</v>
      </c>
      <c r="G19" s="666">
        <v>101.65</v>
      </c>
    </row>
    <row r="20" spans="1:7" ht="18" customHeight="1">
      <c r="A20" s="629"/>
      <c r="B20" s="667" t="s">
        <v>993</v>
      </c>
      <c r="C20" s="664" t="s">
        <v>994</v>
      </c>
      <c r="D20" s="668">
        <v>25769338</v>
      </c>
      <c r="E20" s="656">
        <v>27335352</v>
      </c>
      <c r="F20" s="656">
        <v>27953126.04</v>
      </c>
      <c r="G20" s="657">
        <v>102.26</v>
      </c>
    </row>
    <row r="21" spans="1:7" ht="18" customHeight="1">
      <c r="A21" s="629"/>
      <c r="B21" s="667" t="s">
        <v>995</v>
      </c>
      <c r="C21" s="664" t="s">
        <v>996</v>
      </c>
      <c r="D21" s="668">
        <v>9765753</v>
      </c>
      <c r="E21" s="669">
        <v>9759354</v>
      </c>
      <c r="F21" s="669">
        <v>9752739.52</v>
      </c>
      <c r="G21" s="670">
        <v>99.93</v>
      </c>
    </row>
    <row r="22" spans="1:7" ht="18" customHeight="1">
      <c r="A22" s="629"/>
      <c r="B22" s="667" t="s">
        <v>997</v>
      </c>
      <c r="C22" s="664" t="s">
        <v>998</v>
      </c>
      <c r="D22" s="668">
        <v>75262920</v>
      </c>
      <c r="E22" s="669">
        <v>75591872</v>
      </c>
      <c r="F22" s="669">
        <v>75808016.88</v>
      </c>
      <c r="G22" s="670">
        <v>100.29</v>
      </c>
    </row>
    <row r="23" spans="1:7" ht="18" customHeight="1">
      <c r="A23" s="629"/>
      <c r="B23" s="667" t="s">
        <v>999</v>
      </c>
      <c r="C23" s="664" t="s">
        <v>1000</v>
      </c>
      <c r="D23" s="668">
        <v>2371286</v>
      </c>
      <c r="E23" s="669">
        <v>2310446</v>
      </c>
      <c r="F23" s="669">
        <v>2333259.64</v>
      </c>
      <c r="G23" s="670">
        <v>100.99</v>
      </c>
    </row>
    <row r="24" spans="1:7" ht="18" customHeight="1">
      <c r="A24" s="629"/>
      <c r="B24" s="667" t="s">
        <v>1001</v>
      </c>
      <c r="C24" s="664" t="s">
        <v>1002</v>
      </c>
      <c r="D24" s="668">
        <v>759114</v>
      </c>
      <c r="E24" s="669">
        <v>777225</v>
      </c>
      <c r="F24" s="669">
        <v>858240.66</v>
      </c>
      <c r="G24" s="670">
        <v>110.42</v>
      </c>
    </row>
    <row r="25" spans="1:7" ht="18" customHeight="1">
      <c r="A25" s="629"/>
      <c r="B25" s="667" t="s">
        <v>1003</v>
      </c>
      <c r="C25" s="664" t="s">
        <v>1004</v>
      </c>
      <c r="D25" s="668">
        <v>42447</v>
      </c>
      <c r="E25" s="669">
        <v>155780</v>
      </c>
      <c r="F25" s="669">
        <v>236795.66</v>
      </c>
      <c r="G25" s="670">
        <v>152.01</v>
      </c>
    </row>
    <row r="26" spans="1:7" ht="18" customHeight="1">
      <c r="A26" s="629"/>
      <c r="B26" s="667" t="s">
        <v>1005</v>
      </c>
      <c r="C26" s="664" t="s">
        <v>1006</v>
      </c>
      <c r="D26" s="668">
        <v>716667</v>
      </c>
      <c r="E26" s="669">
        <v>621445</v>
      </c>
      <c r="F26" s="669">
        <v>621445</v>
      </c>
      <c r="G26" s="670">
        <v>100</v>
      </c>
    </row>
    <row r="27" spans="1:7" ht="18" customHeight="1">
      <c r="A27" s="629"/>
      <c r="B27" s="667" t="s">
        <v>1007</v>
      </c>
      <c r="C27" s="664" t="s">
        <v>1008</v>
      </c>
      <c r="D27" s="668">
        <v>237706</v>
      </c>
      <c r="E27" s="669">
        <v>278762</v>
      </c>
      <c r="F27" s="669">
        <v>278802.79</v>
      </c>
      <c r="G27" s="670">
        <v>100.01</v>
      </c>
    </row>
    <row r="28" spans="1:7" ht="18" customHeight="1">
      <c r="A28" s="629"/>
      <c r="B28" s="667" t="s">
        <v>1009</v>
      </c>
      <c r="C28" s="664" t="s">
        <v>1010</v>
      </c>
      <c r="D28" s="668">
        <v>3227197</v>
      </c>
      <c r="E28" s="669">
        <v>2891532</v>
      </c>
      <c r="F28" s="669">
        <v>2971424.65</v>
      </c>
      <c r="G28" s="670">
        <v>102.76</v>
      </c>
    </row>
    <row r="29" spans="1:7" ht="27.75" customHeight="1">
      <c r="A29" s="629"/>
      <c r="B29" s="667" t="s">
        <v>1011</v>
      </c>
      <c r="C29" s="664" t="s">
        <v>1012</v>
      </c>
      <c r="D29" s="668">
        <v>921652</v>
      </c>
      <c r="E29" s="669">
        <v>864570</v>
      </c>
      <c r="F29" s="669">
        <v>866506.02</v>
      </c>
      <c r="G29" s="670">
        <v>100.22</v>
      </c>
    </row>
    <row r="30" spans="1:7" ht="18" customHeight="1">
      <c r="A30" s="629"/>
      <c r="B30" s="667" t="s">
        <v>1013</v>
      </c>
      <c r="C30" s="664" t="s">
        <v>1014</v>
      </c>
      <c r="D30" s="668">
        <v>2305545</v>
      </c>
      <c r="E30" s="669">
        <v>2026962</v>
      </c>
      <c r="F30" s="669">
        <v>2104918.63</v>
      </c>
      <c r="G30" s="670">
        <v>103.85</v>
      </c>
    </row>
    <row r="31" spans="1:7" ht="27.75" customHeight="1">
      <c r="A31" s="629"/>
      <c r="B31" s="667" t="s">
        <v>1015</v>
      </c>
      <c r="C31" s="664" t="s">
        <v>1016</v>
      </c>
      <c r="D31" s="668">
        <v>2691491</v>
      </c>
      <c r="E31" s="669">
        <v>1544865</v>
      </c>
      <c r="F31" s="669">
        <v>1254908.39</v>
      </c>
      <c r="G31" s="670">
        <v>81.23</v>
      </c>
    </row>
    <row r="32" spans="1:7" ht="18" customHeight="1">
      <c r="A32" s="629"/>
      <c r="B32" s="667" t="s">
        <v>1017</v>
      </c>
      <c r="C32" s="664" t="s">
        <v>1018</v>
      </c>
      <c r="D32" s="668">
        <v>1567602</v>
      </c>
      <c r="E32" s="669">
        <v>1811824</v>
      </c>
      <c r="F32" s="669">
        <v>1988635.51</v>
      </c>
      <c r="G32" s="670">
        <v>109.76</v>
      </c>
    </row>
    <row r="33" spans="1:7" ht="27.75" customHeight="1">
      <c r="A33" s="629"/>
      <c r="B33" s="667" t="s">
        <v>1019</v>
      </c>
      <c r="C33" s="664" t="s">
        <v>1020</v>
      </c>
      <c r="D33" s="668"/>
      <c r="E33" s="669">
        <v>166515</v>
      </c>
      <c r="F33" s="669">
        <v>170320</v>
      </c>
      <c r="G33" s="670">
        <v>102.29</v>
      </c>
    </row>
    <row r="34" spans="1:7" ht="27.75" customHeight="1">
      <c r="A34" s="629"/>
      <c r="B34" s="667" t="s">
        <v>1021</v>
      </c>
      <c r="C34" s="664" t="s">
        <v>1022</v>
      </c>
      <c r="D34" s="668"/>
      <c r="E34" s="669">
        <v>5522</v>
      </c>
      <c r="F34" s="669">
        <v>5391.73</v>
      </c>
      <c r="G34" s="670">
        <v>97.64</v>
      </c>
    </row>
    <row r="35" spans="1:7" ht="27.75" customHeight="1">
      <c r="A35" s="629"/>
      <c r="B35" s="667" t="s">
        <v>1023</v>
      </c>
      <c r="C35" s="664" t="s">
        <v>1024</v>
      </c>
      <c r="D35" s="668">
        <v>700</v>
      </c>
      <c r="E35" s="669">
        <v>700</v>
      </c>
      <c r="F35" s="669">
        <v>696.61</v>
      </c>
      <c r="G35" s="670">
        <v>99.52</v>
      </c>
    </row>
    <row r="36" spans="1:7" ht="40.5" customHeight="1">
      <c r="A36" s="629"/>
      <c r="B36" s="667" t="s">
        <v>1025</v>
      </c>
      <c r="C36" s="664" t="s">
        <v>1026</v>
      </c>
      <c r="D36" s="668">
        <v>19000</v>
      </c>
      <c r="E36" s="669">
        <v>16202</v>
      </c>
      <c r="F36" s="669">
        <v>16202</v>
      </c>
      <c r="G36" s="670">
        <v>100</v>
      </c>
    </row>
    <row r="37" spans="1:7" ht="18" customHeight="1">
      <c r="A37" s="671"/>
      <c r="B37" s="672" t="s">
        <v>1027</v>
      </c>
      <c r="C37" s="673" t="s">
        <v>1028</v>
      </c>
      <c r="D37" s="660">
        <v>1547902</v>
      </c>
      <c r="E37" s="674">
        <v>1622885</v>
      </c>
      <c r="F37" s="674">
        <v>1796025.17</v>
      </c>
      <c r="G37" s="675">
        <v>110.67</v>
      </c>
    </row>
    <row r="38" spans="1:7" ht="24.75" customHeight="1">
      <c r="A38" s="641" t="s">
        <v>1029</v>
      </c>
      <c r="B38" s="642"/>
      <c r="C38" s="643"/>
      <c r="D38" s="644"/>
      <c r="E38" s="645"/>
      <c r="F38" s="645"/>
      <c r="G38" s="640"/>
    </row>
    <row r="39" spans="1:7" ht="30" customHeight="1">
      <c r="A39" s="676"/>
      <c r="B39" s="677" t="s">
        <v>1030</v>
      </c>
      <c r="C39" s="648" t="s">
        <v>1031</v>
      </c>
      <c r="D39" s="678">
        <v>414812</v>
      </c>
      <c r="E39" s="679">
        <v>463570</v>
      </c>
      <c r="F39" s="679">
        <v>466662.31</v>
      </c>
      <c r="G39" s="651">
        <v>100.67</v>
      </c>
    </row>
    <row r="40" spans="1:7" ht="18" customHeight="1">
      <c r="A40" s="676"/>
      <c r="B40" s="680" t="s">
        <v>1032</v>
      </c>
      <c r="C40" s="654" t="s">
        <v>1033</v>
      </c>
      <c r="D40" s="681">
        <v>386971</v>
      </c>
      <c r="E40" s="682">
        <v>425053</v>
      </c>
      <c r="F40" s="682">
        <v>426610.01</v>
      </c>
      <c r="G40" s="657">
        <v>100.37</v>
      </c>
    </row>
    <row r="41" spans="1:7" ht="18" customHeight="1">
      <c r="A41" s="676"/>
      <c r="B41" s="680" t="s">
        <v>1034</v>
      </c>
      <c r="C41" s="654" t="s">
        <v>1035</v>
      </c>
      <c r="D41" s="681">
        <v>27841</v>
      </c>
      <c r="E41" s="682">
        <v>38517</v>
      </c>
      <c r="F41" s="682">
        <v>40052.3</v>
      </c>
      <c r="G41" s="657">
        <v>103.99</v>
      </c>
    </row>
    <row r="42" spans="1:7" ht="28.5" customHeight="1">
      <c r="A42" s="676"/>
      <c r="B42" s="683" t="s">
        <v>1088</v>
      </c>
      <c r="C42" s="654" t="s">
        <v>1036</v>
      </c>
      <c r="D42" s="681">
        <v>140896</v>
      </c>
      <c r="E42" s="682">
        <v>154786</v>
      </c>
      <c r="F42" s="682">
        <v>155767.2</v>
      </c>
      <c r="G42" s="657">
        <v>100.63</v>
      </c>
    </row>
    <row r="43" spans="1:7" ht="27.75" customHeight="1">
      <c r="A43" s="676"/>
      <c r="B43" s="684" t="s">
        <v>1037</v>
      </c>
      <c r="C43" s="654" t="s">
        <v>1038</v>
      </c>
      <c r="D43" s="681">
        <v>7738</v>
      </c>
      <c r="E43" s="682">
        <v>8484</v>
      </c>
      <c r="F43" s="682">
        <v>8532.47</v>
      </c>
      <c r="G43" s="657">
        <v>100.57</v>
      </c>
    </row>
    <row r="44" spans="1:7" ht="18" customHeight="1">
      <c r="A44" s="676"/>
      <c r="B44" s="685" t="s">
        <v>1039</v>
      </c>
      <c r="C44" s="654" t="s">
        <v>1040</v>
      </c>
      <c r="D44" s="681">
        <v>348457</v>
      </c>
      <c r="E44" s="682">
        <v>385999</v>
      </c>
      <c r="F44" s="682">
        <v>391377.95</v>
      </c>
      <c r="G44" s="657">
        <v>101.39</v>
      </c>
    </row>
    <row r="45" spans="1:7" ht="27.75" customHeight="1">
      <c r="A45" s="676"/>
      <c r="B45" s="685" t="s">
        <v>1041</v>
      </c>
      <c r="C45" s="654" t="s">
        <v>1042</v>
      </c>
      <c r="D45" s="655"/>
      <c r="E45" s="682"/>
      <c r="F45" s="682"/>
      <c r="G45" s="657"/>
    </row>
    <row r="46" spans="1:7" ht="27.75" customHeight="1">
      <c r="A46" s="676"/>
      <c r="B46" s="685" t="s">
        <v>1043</v>
      </c>
      <c r="C46" s="654" t="s">
        <v>1044</v>
      </c>
      <c r="D46" s="655">
        <v>1318</v>
      </c>
      <c r="E46" s="682">
        <v>1267</v>
      </c>
      <c r="F46" s="682">
        <v>1191.9</v>
      </c>
      <c r="G46" s="657">
        <v>94.07</v>
      </c>
    </row>
    <row r="47" spans="1:7" ht="27.75" customHeight="1">
      <c r="A47" s="676"/>
      <c r="B47" s="686" t="s">
        <v>1045</v>
      </c>
      <c r="C47" s="654" t="s">
        <v>1046</v>
      </c>
      <c r="D47" s="655">
        <v>9765753</v>
      </c>
      <c r="E47" s="682">
        <v>9759354</v>
      </c>
      <c r="F47" s="682">
        <v>9752739.53</v>
      </c>
      <c r="G47" s="657">
        <v>99.93</v>
      </c>
    </row>
    <row r="48" spans="1:7" ht="18" customHeight="1">
      <c r="A48" s="676"/>
      <c r="B48" s="687" t="s">
        <v>1047</v>
      </c>
      <c r="C48" s="654" t="s">
        <v>1048</v>
      </c>
      <c r="D48" s="655">
        <v>8037374</v>
      </c>
      <c r="E48" s="682">
        <v>8030975</v>
      </c>
      <c r="F48" s="682">
        <v>8024360.53</v>
      </c>
      <c r="G48" s="657">
        <v>99.92</v>
      </c>
    </row>
    <row r="49" spans="1:7" ht="18" customHeight="1">
      <c r="A49" s="676"/>
      <c r="B49" s="688" t="s">
        <v>1089</v>
      </c>
      <c r="C49" s="654" t="s">
        <v>1049</v>
      </c>
      <c r="D49" s="655">
        <v>5639374</v>
      </c>
      <c r="E49" s="656">
        <v>5566180</v>
      </c>
      <c r="F49" s="656">
        <v>5562463.5</v>
      </c>
      <c r="G49" s="657">
        <v>99.93</v>
      </c>
    </row>
    <row r="50" spans="1:7" ht="18" customHeight="1">
      <c r="A50" s="676"/>
      <c r="B50" s="688" t="s">
        <v>1090</v>
      </c>
      <c r="C50" s="654" t="s">
        <v>1050</v>
      </c>
      <c r="D50" s="655">
        <v>2398000</v>
      </c>
      <c r="E50" s="656">
        <v>2464795</v>
      </c>
      <c r="F50" s="656">
        <v>2461897.03</v>
      </c>
      <c r="G50" s="657">
        <v>99.88</v>
      </c>
    </row>
    <row r="51" spans="1:7" ht="18" customHeight="1">
      <c r="A51" s="676"/>
      <c r="B51" s="688" t="s">
        <v>1051</v>
      </c>
      <c r="C51" s="654" t="s">
        <v>1052</v>
      </c>
      <c r="D51" s="655">
        <v>1728379</v>
      </c>
      <c r="E51" s="656">
        <v>1728379</v>
      </c>
      <c r="F51" s="656">
        <v>1728379</v>
      </c>
      <c r="G51" s="657">
        <v>100</v>
      </c>
    </row>
    <row r="52" spans="1:7" ht="18" customHeight="1">
      <c r="A52" s="676"/>
      <c r="B52" s="689" t="s">
        <v>1091</v>
      </c>
      <c r="C52" s="654" t="s">
        <v>1053</v>
      </c>
      <c r="D52" s="655">
        <v>1668000</v>
      </c>
      <c r="E52" s="656">
        <v>1660547</v>
      </c>
      <c r="F52" s="656">
        <v>1657709.06</v>
      </c>
      <c r="G52" s="657">
        <v>99.83</v>
      </c>
    </row>
    <row r="53" spans="1:7" ht="18" customHeight="1">
      <c r="A53" s="676"/>
      <c r="B53" s="689" t="s">
        <v>1092</v>
      </c>
      <c r="C53" s="654" t="s">
        <v>1054</v>
      </c>
      <c r="D53" s="655">
        <v>720000</v>
      </c>
      <c r="E53" s="656">
        <v>794248</v>
      </c>
      <c r="F53" s="656">
        <v>794212.56</v>
      </c>
      <c r="G53" s="657">
        <v>100</v>
      </c>
    </row>
    <row r="54" spans="1:7" ht="18" customHeight="1">
      <c r="A54" s="676"/>
      <c r="B54" s="689" t="s">
        <v>1093</v>
      </c>
      <c r="C54" s="654" t="s">
        <v>1055</v>
      </c>
      <c r="D54" s="681">
        <v>5000</v>
      </c>
      <c r="E54" s="656">
        <v>5000</v>
      </c>
      <c r="F54" s="656">
        <v>5000</v>
      </c>
      <c r="G54" s="657">
        <v>100</v>
      </c>
    </row>
    <row r="55" spans="1:7" ht="18" customHeight="1">
      <c r="A55" s="676"/>
      <c r="B55" s="689" t="s">
        <v>1094</v>
      </c>
      <c r="C55" s="654" t="s">
        <v>1056</v>
      </c>
      <c r="D55" s="681">
        <v>1044227</v>
      </c>
      <c r="E55" s="656">
        <v>1044227</v>
      </c>
      <c r="F55" s="656">
        <v>1044227</v>
      </c>
      <c r="G55" s="657">
        <v>100</v>
      </c>
    </row>
    <row r="56" spans="1:7" ht="27.75" customHeight="1">
      <c r="A56" s="676"/>
      <c r="B56" s="689" t="s">
        <v>1095</v>
      </c>
      <c r="C56" s="654" t="s">
        <v>1057</v>
      </c>
      <c r="D56" s="681">
        <v>869008</v>
      </c>
      <c r="E56" s="656">
        <v>797008</v>
      </c>
      <c r="F56" s="656">
        <v>797002.63</v>
      </c>
      <c r="G56" s="657">
        <v>100</v>
      </c>
    </row>
    <row r="57" spans="1:7" ht="18" customHeight="1">
      <c r="A57" s="676"/>
      <c r="B57" s="690" t="s">
        <v>1058</v>
      </c>
      <c r="C57" s="654" t="s">
        <v>1059</v>
      </c>
      <c r="D57" s="681">
        <v>1040</v>
      </c>
      <c r="E57" s="656">
        <v>1040</v>
      </c>
      <c r="F57" s="656">
        <v>1036.61</v>
      </c>
      <c r="G57" s="657">
        <v>99.67</v>
      </c>
    </row>
    <row r="58" spans="1:7" ht="18" customHeight="1">
      <c r="A58" s="676"/>
      <c r="B58" s="690" t="s">
        <v>1060</v>
      </c>
      <c r="C58" s="654" t="s">
        <v>1061</v>
      </c>
      <c r="D58" s="681"/>
      <c r="E58" s="691">
        <v>166515</v>
      </c>
      <c r="F58" s="691">
        <v>170320</v>
      </c>
      <c r="G58" s="657">
        <v>102.29</v>
      </c>
    </row>
    <row r="59" spans="1:7" ht="27.75" customHeight="1">
      <c r="A59" s="676"/>
      <c r="B59" s="683" t="s">
        <v>1062</v>
      </c>
      <c r="C59" s="654" t="s">
        <v>1063</v>
      </c>
      <c r="D59" s="681">
        <v>10202</v>
      </c>
      <c r="E59" s="691">
        <v>10202</v>
      </c>
      <c r="F59" s="691">
        <v>10089.65</v>
      </c>
      <c r="G59" s="657">
        <v>98.9</v>
      </c>
    </row>
    <row r="60" spans="1:7" ht="18" customHeight="1">
      <c r="A60" s="676"/>
      <c r="B60" s="690" t="s">
        <v>1064</v>
      </c>
      <c r="C60" s="654" t="s">
        <v>1065</v>
      </c>
      <c r="D60" s="681">
        <v>12702</v>
      </c>
      <c r="E60" s="692">
        <v>12702</v>
      </c>
      <c r="F60" s="692">
        <v>12670.2</v>
      </c>
      <c r="G60" s="657">
        <v>99.75</v>
      </c>
    </row>
    <row r="61" spans="1:7" ht="27.75" customHeight="1">
      <c r="A61" s="676"/>
      <c r="B61" s="683" t="s">
        <v>1066</v>
      </c>
      <c r="C61" s="654" t="s">
        <v>1067</v>
      </c>
      <c r="D61" s="681">
        <v>25000</v>
      </c>
      <c r="E61" s="656">
        <v>23704</v>
      </c>
      <c r="F61" s="656">
        <v>23356.89</v>
      </c>
      <c r="G61" s="657">
        <v>98.54</v>
      </c>
    </row>
    <row r="62" spans="1:7" ht="27.75" customHeight="1">
      <c r="A62" s="693"/>
      <c r="B62" s="694" t="s">
        <v>1068</v>
      </c>
      <c r="C62" s="659" t="s">
        <v>1069</v>
      </c>
      <c r="D62" s="695">
        <v>400</v>
      </c>
      <c r="E62" s="696">
        <v>400</v>
      </c>
      <c r="F62" s="696">
        <v>400</v>
      </c>
      <c r="G62" s="662">
        <v>100</v>
      </c>
    </row>
    <row r="63" spans="1:7" ht="42.75" customHeight="1">
      <c r="A63" s="676"/>
      <c r="B63" s="697" t="s">
        <v>1070</v>
      </c>
      <c r="C63" s="698" t="s">
        <v>1071</v>
      </c>
      <c r="D63" s="699">
        <v>1302200</v>
      </c>
      <c r="E63" s="700">
        <v>1299296</v>
      </c>
      <c r="F63" s="700">
        <v>1974807.4</v>
      </c>
      <c r="G63" s="701">
        <v>151.99</v>
      </c>
    </row>
    <row r="64" spans="1:7" ht="18" customHeight="1">
      <c r="A64" s="676"/>
      <c r="B64" s="689" t="s">
        <v>1072</v>
      </c>
      <c r="C64" s="654" t="s">
        <v>1073</v>
      </c>
      <c r="D64" s="702">
        <v>325550</v>
      </c>
      <c r="E64" s="656">
        <v>324827</v>
      </c>
      <c r="F64" s="656">
        <v>493661.64</v>
      </c>
      <c r="G64" s="657">
        <v>151.98</v>
      </c>
    </row>
    <row r="65" spans="1:7" ht="18" customHeight="1">
      <c r="A65" s="676"/>
      <c r="B65" s="689" t="s">
        <v>1074</v>
      </c>
      <c r="C65" s="654" t="s">
        <v>1075</v>
      </c>
      <c r="D65" s="702">
        <v>976650</v>
      </c>
      <c r="E65" s="656">
        <v>974469</v>
      </c>
      <c r="F65" s="656">
        <v>1481145.76</v>
      </c>
      <c r="G65" s="657">
        <v>152</v>
      </c>
    </row>
    <row r="66" spans="1:7" ht="42.75" customHeight="1">
      <c r="A66" s="676"/>
      <c r="B66" s="689" t="s">
        <v>1076</v>
      </c>
      <c r="C66" s="654" t="s">
        <v>1077</v>
      </c>
      <c r="D66" s="702">
        <v>6709580</v>
      </c>
      <c r="E66" s="656">
        <v>6324580</v>
      </c>
      <c r="F66" s="656">
        <v>5367134</v>
      </c>
      <c r="G66" s="657">
        <v>84.86</v>
      </c>
    </row>
    <row r="67" spans="1:7" ht="18" customHeight="1">
      <c r="A67" s="676"/>
      <c r="B67" s="689" t="s">
        <v>1072</v>
      </c>
      <c r="C67" s="654" t="s">
        <v>1078</v>
      </c>
      <c r="D67" s="702">
        <v>1190070</v>
      </c>
      <c r="E67" s="656">
        <v>805070</v>
      </c>
      <c r="F67" s="656">
        <v>805070</v>
      </c>
      <c r="G67" s="657">
        <v>100</v>
      </c>
    </row>
    <row r="68" spans="1:7" ht="18" customHeight="1">
      <c r="A68" s="676"/>
      <c r="B68" s="689" t="s">
        <v>1079</v>
      </c>
      <c r="C68" s="654" t="s">
        <v>1080</v>
      </c>
      <c r="D68" s="702">
        <v>5519510</v>
      </c>
      <c r="E68" s="656">
        <v>5519510</v>
      </c>
      <c r="F68" s="656">
        <v>4562064</v>
      </c>
      <c r="G68" s="657">
        <v>82.65</v>
      </c>
    </row>
    <row r="69" spans="1:7" ht="42.75" customHeight="1">
      <c r="A69" s="676"/>
      <c r="B69" s="703" t="s">
        <v>1081</v>
      </c>
      <c r="C69" s="654" t="s">
        <v>1082</v>
      </c>
      <c r="D69" s="702">
        <v>68750</v>
      </c>
      <c r="E69" s="656">
        <v>68750</v>
      </c>
      <c r="F69" s="656">
        <v>60728</v>
      </c>
      <c r="G69" s="657">
        <v>88.33</v>
      </c>
    </row>
    <row r="70" spans="1:7" ht="18" customHeight="1">
      <c r="A70" s="676"/>
      <c r="B70" s="703" t="s">
        <v>1083</v>
      </c>
      <c r="C70" s="654" t="s">
        <v>1084</v>
      </c>
      <c r="D70" s="702">
        <v>9375</v>
      </c>
      <c r="E70" s="656">
        <v>9375</v>
      </c>
      <c r="F70" s="656">
        <v>9375</v>
      </c>
      <c r="G70" s="657">
        <v>100</v>
      </c>
    </row>
    <row r="71" spans="1:7" ht="27.75" customHeight="1">
      <c r="A71" s="676"/>
      <c r="B71" s="704" t="s">
        <v>1085</v>
      </c>
      <c r="C71" s="705" t="s">
        <v>1086</v>
      </c>
      <c r="D71" s="706">
        <v>59375</v>
      </c>
      <c r="E71" s="707">
        <v>59375</v>
      </c>
      <c r="F71" s="707">
        <v>51353</v>
      </c>
      <c r="G71" s="708">
        <v>86.49</v>
      </c>
    </row>
    <row r="72" spans="1:7" ht="6" customHeight="1" thickBot="1">
      <c r="A72" s="709"/>
      <c r="B72" s="710"/>
      <c r="C72" s="711"/>
      <c r="D72" s="712"/>
      <c r="E72" s="713"/>
      <c r="F72" s="713"/>
      <c r="G72" s="714"/>
    </row>
    <row r="73" ht="12.75" customHeight="1"/>
    <row r="74" spans="1:3" ht="12.75" customHeight="1">
      <c r="A74" s="718" t="s">
        <v>1096</v>
      </c>
      <c r="B74" s="719"/>
      <c r="C74" s="720"/>
    </row>
    <row r="75" spans="1:3" ht="12.75" customHeight="1">
      <c r="A75" s="718" t="s">
        <v>1097</v>
      </c>
      <c r="B75" s="719"/>
      <c r="C75" s="721"/>
    </row>
    <row r="76" spans="1:3" ht="12.75" customHeight="1">
      <c r="A76" s="718" t="s">
        <v>1098</v>
      </c>
      <c r="B76" s="722"/>
      <c r="C76" s="721"/>
    </row>
  </sheetData>
  <mergeCells count="2">
    <mergeCell ref="F1:G1"/>
    <mergeCell ref="A4:F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&amp;RPříloha č. 2
Strana  &amp;P</oddHeader>
  </headerFooter>
  <rowBreaks count="2" manualBreakCount="2">
    <brk id="3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42"/>
  <sheetViews>
    <sheetView zoomScale="75" zoomScaleNormal="75" workbookViewId="0" topLeftCell="A16">
      <selection activeCell="A35" sqref="A35:F36"/>
    </sheetView>
  </sheetViews>
  <sheetFormatPr defaultColWidth="9.00390625" defaultRowHeight="12.75"/>
  <cols>
    <col min="1" max="1" width="28.75390625" style="0" customWidth="1"/>
    <col min="2" max="4" width="14.75390625" style="0" customWidth="1"/>
    <col min="5" max="5" width="20.875" style="0" customWidth="1"/>
    <col min="6" max="6" width="28.625" style="0" customWidth="1"/>
  </cols>
  <sheetData>
    <row r="5" spans="1:6" ht="12.75">
      <c r="A5" s="3" t="s">
        <v>669</v>
      </c>
      <c r="B5" s="3"/>
      <c r="C5" s="3"/>
      <c r="D5" s="3"/>
      <c r="E5" s="3"/>
      <c r="F5" s="3"/>
    </row>
    <row r="6" spans="1:6" ht="15.75">
      <c r="A6" s="1818" t="s">
        <v>667</v>
      </c>
      <c r="B6" s="1818"/>
      <c r="C6" s="1818"/>
      <c r="D6" s="1818"/>
      <c r="E6" s="1818"/>
      <c r="F6" s="1818"/>
    </row>
    <row r="7" spans="1:6" ht="12.75">
      <c r="A7" s="28"/>
      <c r="B7" s="12"/>
      <c r="C7" s="12"/>
      <c r="D7" s="12"/>
      <c r="E7" s="12"/>
      <c r="F7" s="12"/>
    </row>
    <row r="8" spans="1:6" ht="13.5" thickBot="1">
      <c r="A8" s="15"/>
      <c r="B8" s="3"/>
      <c r="C8" s="3"/>
      <c r="D8" s="3"/>
      <c r="E8" s="3"/>
      <c r="F8" s="7" t="s">
        <v>655</v>
      </c>
    </row>
    <row r="9" spans="1:6" ht="12.75">
      <c r="A9" s="29"/>
      <c r="B9" s="46" t="s">
        <v>680</v>
      </c>
      <c r="C9" s="38"/>
      <c r="D9" s="39" t="s">
        <v>653</v>
      </c>
      <c r="E9" s="39" t="s">
        <v>661</v>
      </c>
      <c r="F9" s="40"/>
    </row>
    <row r="10" spans="1:6" ht="13.5" thickBot="1">
      <c r="A10" s="30" t="s">
        <v>656</v>
      </c>
      <c r="B10" s="48" t="s">
        <v>651</v>
      </c>
      <c r="C10" s="42" t="s">
        <v>652</v>
      </c>
      <c r="D10" s="9" t="s">
        <v>681</v>
      </c>
      <c r="E10" s="9" t="s">
        <v>657</v>
      </c>
      <c r="F10" s="36" t="s">
        <v>662</v>
      </c>
    </row>
    <row r="11" spans="1:6" ht="15">
      <c r="A11" s="31"/>
      <c r="B11" s="17"/>
      <c r="C11" s="17"/>
      <c r="D11" s="17"/>
      <c r="E11" s="18"/>
      <c r="F11" s="22"/>
    </row>
    <row r="12" spans="1:6" ht="12.75">
      <c r="A12" s="50"/>
      <c r="B12" s="17"/>
      <c r="C12" s="17"/>
      <c r="D12" s="17"/>
      <c r="E12" s="17"/>
      <c r="F12" s="23"/>
    </row>
    <row r="13" spans="1:6" ht="12.75">
      <c r="A13" s="50"/>
      <c r="B13" s="17"/>
      <c r="C13" s="17"/>
      <c r="D13" s="17"/>
      <c r="E13" s="17"/>
      <c r="F13" s="24"/>
    </row>
    <row r="14" spans="1:6" ht="15">
      <c r="A14" s="31"/>
      <c r="B14" s="17"/>
      <c r="C14" s="17"/>
      <c r="D14" s="17"/>
      <c r="E14" s="17"/>
      <c r="F14" s="24"/>
    </row>
    <row r="15" spans="1:6" ht="12.75">
      <c r="A15" s="26"/>
      <c r="B15" s="17"/>
      <c r="C15" s="17"/>
      <c r="D15" s="17"/>
      <c r="E15" s="17"/>
      <c r="F15" s="24"/>
    </row>
    <row r="16" spans="1:6" ht="12.75">
      <c r="A16" s="26"/>
      <c r="B16" s="17"/>
      <c r="C16" s="17"/>
      <c r="D16" s="17"/>
      <c r="E16" s="17"/>
      <c r="F16" s="24"/>
    </row>
    <row r="17" spans="1:6" ht="12.75">
      <c r="A17" s="26"/>
      <c r="B17" s="17"/>
      <c r="C17" s="17"/>
      <c r="D17" s="17"/>
      <c r="E17" s="17"/>
      <c r="F17" s="24"/>
    </row>
    <row r="18" spans="1:6" ht="15">
      <c r="A18" s="31"/>
      <c r="B18" s="17"/>
      <c r="C18" s="17"/>
      <c r="D18" s="17"/>
      <c r="E18" s="17"/>
      <c r="F18" s="24"/>
    </row>
    <row r="19" spans="1:6" ht="12.75">
      <c r="A19" s="26"/>
      <c r="B19" s="17"/>
      <c r="C19" s="17"/>
      <c r="D19" s="17"/>
      <c r="E19" s="17"/>
      <c r="F19" s="24"/>
    </row>
    <row r="20" spans="1:6" ht="12.75">
      <c r="A20" s="26"/>
      <c r="B20" s="17"/>
      <c r="C20" s="17"/>
      <c r="D20" s="17"/>
      <c r="E20" s="17"/>
      <c r="F20" s="24"/>
    </row>
    <row r="21" spans="1:6" ht="12.75">
      <c r="A21" s="26"/>
      <c r="B21" s="17"/>
      <c r="C21" s="17"/>
      <c r="D21" s="17"/>
      <c r="E21" s="17"/>
      <c r="F21" s="24"/>
    </row>
    <row r="22" spans="1:6" ht="15">
      <c r="A22" s="31"/>
      <c r="B22" s="17"/>
      <c r="C22" s="17"/>
      <c r="D22" s="17"/>
      <c r="E22" s="17"/>
      <c r="F22" s="24"/>
    </row>
    <row r="23" spans="1:6" ht="12.75">
      <c r="A23" s="26"/>
      <c r="B23" s="17"/>
      <c r="C23" s="17"/>
      <c r="D23" s="17"/>
      <c r="E23" s="17"/>
      <c r="F23" s="24"/>
    </row>
    <row r="24" spans="1:6" ht="12.75">
      <c r="A24" s="26"/>
      <c r="B24" s="17"/>
      <c r="C24" s="17"/>
      <c r="D24" s="17"/>
      <c r="E24" s="17"/>
      <c r="F24" s="24"/>
    </row>
    <row r="25" spans="1:6" ht="15">
      <c r="A25" s="31"/>
      <c r="B25" s="17"/>
      <c r="C25" s="17"/>
      <c r="D25" s="17"/>
      <c r="E25" s="17"/>
      <c r="F25" s="24"/>
    </row>
    <row r="26" spans="1:6" ht="12.75" customHeight="1">
      <c r="A26" s="26"/>
      <c r="B26" s="17"/>
      <c r="C26" s="17"/>
      <c r="D26" s="17"/>
      <c r="E26" s="17"/>
      <c r="F26" s="24"/>
    </row>
    <row r="27" spans="1:6" ht="12.75">
      <c r="A27" s="26"/>
      <c r="B27" s="17"/>
      <c r="C27" s="17"/>
      <c r="D27" s="17"/>
      <c r="E27" s="17"/>
      <c r="F27" s="24"/>
    </row>
    <row r="28" spans="1:6" ht="12.75">
      <c r="A28" s="26"/>
      <c r="B28" s="17"/>
      <c r="C28" s="17"/>
      <c r="D28" s="17"/>
      <c r="E28" s="17"/>
      <c r="F28" s="24"/>
    </row>
    <row r="29" spans="1:6" ht="12.75">
      <c r="A29" s="26"/>
      <c r="B29" s="17"/>
      <c r="C29" s="17"/>
      <c r="D29" s="17"/>
      <c r="E29" s="17"/>
      <c r="F29" s="24"/>
    </row>
    <row r="30" spans="1:6" ht="12.75">
      <c r="A30" s="26"/>
      <c r="B30" s="17"/>
      <c r="C30" s="17"/>
      <c r="D30" s="17"/>
      <c r="E30" s="17"/>
      <c r="F30" s="24"/>
    </row>
    <row r="31" spans="1:6" ht="12.75">
      <c r="A31" s="26"/>
      <c r="B31" s="17"/>
      <c r="C31" s="17"/>
      <c r="D31" s="17"/>
      <c r="E31" s="17"/>
      <c r="F31" s="24"/>
    </row>
    <row r="32" spans="1:6" ht="12.75">
      <c r="A32" s="26"/>
      <c r="B32" s="17"/>
      <c r="C32" s="17"/>
      <c r="D32" s="17"/>
      <c r="E32" s="17"/>
      <c r="F32" s="24"/>
    </row>
    <row r="33" spans="1:6" ht="15.75" thickBot="1">
      <c r="A33" s="32" t="s">
        <v>654</v>
      </c>
      <c r="B33" s="16"/>
      <c r="C33" s="16"/>
      <c r="D33" s="16"/>
      <c r="E33" s="16"/>
      <c r="F33" s="25"/>
    </row>
    <row r="34" spans="1:6" ht="15">
      <c r="A34" s="35"/>
      <c r="B34" s="10"/>
      <c r="C34" s="10"/>
      <c r="D34" s="10"/>
      <c r="E34" s="10"/>
      <c r="F34" s="10"/>
    </row>
    <row r="35" spans="1:6" ht="12.75">
      <c r="A35" s="11" t="s">
        <v>684</v>
      </c>
      <c r="B35" s="3"/>
      <c r="C35" s="3"/>
      <c r="D35" s="3"/>
      <c r="E35" s="4" t="s">
        <v>686</v>
      </c>
      <c r="F35" s="53" t="s">
        <v>687</v>
      </c>
    </row>
    <row r="36" spans="1:6" ht="12.75">
      <c r="A36" s="4" t="s">
        <v>685</v>
      </c>
      <c r="B36" s="3"/>
      <c r="C36" s="3"/>
      <c r="D36" s="3"/>
      <c r="E36" s="4" t="s">
        <v>660</v>
      </c>
      <c r="F36" s="52"/>
    </row>
    <row r="37" spans="1:6" ht="12.75">
      <c r="A37" s="10"/>
      <c r="B37" s="3"/>
      <c r="C37" s="3"/>
      <c r="D37" s="3"/>
      <c r="E37" s="3"/>
      <c r="F37" s="3"/>
    </row>
    <row r="38" spans="1:6" ht="12.75">
      <c r="A38" s="10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</sheetData>
  <mergeCells count="1">
    <mergeCell ref="A6:F6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600" verticalDpi="600" orientation="landscape" paperSize="9" r:id="rId1"/>
  <headerFooter alignWithMargins="0">
    <oddHeader>&amp;L&amp;"Times New Roman CE,Tučné"&amp;12Netýká se MŠMT&amp;R&amp;"Times New Roman CE,Tučné"&amp;12Příloha č. 6g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5:G42"/>
  <sheetViews>
    <sheetView zoomScale="75" zoomScaleNormal="75" workbookViewId="0" topLeftCell="A16">
      <selection activeCell="B23" sqref="B23"/>
    </sheetView>
  </sheetViews>
  <sheetFormatPr defaultColWidth="9.00390625" defaultRowHeight="12.75"/>
  <cols>
    <col min="1" max="1" width="28.75390625" style="0" customWidth="1"/>
    <col min="2" max="4" width="14.75390625" style="0" customWidth="1"/>
    <col min="5" max="5" width="21.00390625" style="0" customWidth="1"/>
    <col min="6" max="6" width="28.625" style="0" customWidth="1"/>
  </cols>
  <sheetData>
    <row r="5" spans="1:7" ht="12.75">
      <c r="A5" s="3" t="s">
        <v>669</v>
      </c>
      <c r="B5" s="3"/>
      <c r="C5" s="3"/>
      <c r="D5" s="3"/>
      <c r="E5" s="3"/>
      <c r="F5" s="3"/>
      <c r="G5" s="3"/>
    </row>
    <row r="6" spans="1:7" ht="15.75">
      <c r="A6" s="1818" t="s">
        <v>668</v>
      </c>
      <c r="B6" s="1818"/>
      <c r="C6" s="1818"/>
      <c r="D6" s="1818"/>
      <c r="E6" s="1818"/>
      <c r="F6" s="1818"/>
      <c r="G6" s="3"/>
    </row>
    <row r="7" spans="1:7" ht="12.75">
      <c r="A7" s="28"/>
      <c r="B7" s="12"/>
      <c r="C7" s="12"/>
      <c r="D7" s="12"/>
      <c r="E7" s="12"/>
      <c r="F7" s="12"/>
      <c r="G7" s="3"/>
    </row>
    <row r="8" spans="1:7" ht="13.5" thickBot="1">
      <c r="A8" s="15"/>
      <c r="B8" s="3"/>
      <c r="C8" s="3"/>
      <c r="D8" s="3"/>
      <c r="E8" s="3"/>
      <c r="F8" s="7" t="s">
        <v>655</v>
      </c>
      <c r="G8" s="3"/>
    </row>
    <row r="9" spans="1:7" ht="12.75">
      <c r="A9" s="29"/>
      <c r="B9" s="46" t="s">
        <v>680</v>
      </c>
      <c r="C9" s="38"/>
      <c r="D9" s="39" t="s">
        <v>653</v>
      </c>
      <c r="E9" s="39" t="s">
        <v>661</v>
      </c>
      <c r="F9" s="40"/>
      <c r="G9" s="3"/>
    </row>
    <row r="10" spans="1:7" ht="13.5" thickBot="1">
      <c r="A10" s="30" t="s">
        <v>656</v>
      </c>
      <c r="B10" s="48" t="s">
        <v>651</v>
      </c>
      <c r="C10" s="42" t="s">
        <v>652</v>
      </c>
      <c r="D10" s="9" t="s">
        <v>681</v>
      </c>
      <c r="E10" s="9" t="s">
        <v>657</v>
      </c>
      <c r="F10" s="36" t="s">
        <v>662</v>
      </c>
      <c r="G10" s="3"/>
    </row>
    <row r="11" spans="1:7" ht="15">
      <c r="A11" s="31"/>
      <c r="B11" s="17"/>
      <c r="C11" s="17"/>
      <c r="D11" s="17"/>
      <c r="E11" s="18"/>
      <c r="F11" s="22"/>
      <c r="G11" s="3"/>
    </row>
    <row r="12" spans="1:7" ht="12.75">
      <c r="A12" s="50"/>
      <c r="B12" s="17"/>
      <c r="C12" s="17"/>
      <c r="D12" s="17"/>
      <c r="E12" s="17"/>
      <c r="F12" s="23"/>
      <c r="G12" s="3"/>
    </row>
    <row r="13" spans="1:7" ht="12.75">
      <c r="A13" s="26"/>
      <c r="B13" s="17"/>
      <c r="C13" s="17"/>
      <c r="D13" s="17"/>
      <c r="E13" s="17"/>
      <c r="F13" s="24"/>
      <c r="G13" s="3"/>
    </row>
    <row r="14" spans="1:7" ht="15">
      <c r="A14" s="31"/>
      <c r="B14" s="17"/>
      <c r="C14" s="17"/>
      <c r="D14" s="17"/>
      <c r="E14" s="17"/>
      <c r="F14" s="24"/>
      <c r="G14" s="3"/>
    </row>
    <row r="15" spans="1:7" ht="12.75">
      <c r="A15" s="26"/>
      <c r="B15" s="17"/>
      <c r="C15" s="17"/>
      <c r="D15" s="17"/>
      <c r="E15" s="17"/>
      <c r="F15" s="24"/>
      <c r="G15" s="3"/>
    </row>
    <row r="16" spans="1:7" ht="12.75">
      <c r="A16" s="26"/>
      <c r="B16" s="17"/>
      <c r="C16" s="17"/>
      <c r="D16" s="17"/>
      <c r="E16" s="17"/>
      <c r="F16" s="24"/>
      <c r="G16" s="3"/>
    </row>
    <row r="17" spans="1:7" ht="12.75">
      <c r="A17" s="26"/>
      <c r="B17" s="17"/>
      <c r="C17" s="17"/>
      <c r="D17" s="17"/>
      <c r="E17" s="17"/>
      <c r="F17" s="24"/>
      <c r="G17" s="3"/>
    </row>
    <row r="18" spans="1:7" ht="15">
      <c r="A18" s="31"/>
      <c r="B18" s="17"/>
      <c r="C18" s="17"/>
      <c r="D18" s="17"/>
      <c r="E18" s="17"/>
      <c r="F18" s="24"/>
      <c r="G18" s="3"/>
    </row>
    <row r="19" spans="1:7" ht="12.75">
      <c r="A19" s="26"/>
      <c r="B19" s="17"/>
      <c r="C19" s="17"/>
      <c r="D19" s="17"/>
      <c r="E19" s="17"/>
      <c r="F19" s="24"/>
      <c r="G19" s="3"/>
    </row>
    <row r="20" spans="1:7" ht="12.75">
      <c r="A20" s="26"/>
      <c r="B20" s="17"/>
      <c r="C20" s="17"/>
      <c r="D20" s="17"/>
      <c r="E20" s="17"/>
      <c r="F20" s="24"/>
      <c r="G20" s="3"/>
    </row>
    <row r="21" spans="1:7" ht="12.75">
      <c r="A21" s="26"/>
      <c r="B21" s="17"/>
      <c r="C21" s="17"/>
      <c r="D21" s="17"/>
      <c r="E21" s="17"/>
      <c r="F21" s="24"/>
      <c r="G21" s="3"/>
    </row>
    <row r="22" spans="1:7" ht="15">
      <c r="A22" s="31"/>
      <c r="B22" s="17"/>
      <c r="C22" s="17"/>
      <c r="D22" s="17"/>
      <c r="E22" s="17"/>
      <c r="F22" s="24"/>
      <c r="G22" s="3"/>
    </row>
    <row r="23" spans="1:7" ht="12.75">
      <c r="A23" s="26"/>
      <c r="B23" s="17"/>
      <c r="C23" s="17"/>
      <c r="D23" s="17"/>
      <c r="E23" s="17"/>
      <c r="F23" s="24"/>
      <c r="G23" s="3"/>
    </row>
    <row r="24" spans="1:7" ht="12.75">
      <c r="A24" s="26"/>
      <c r="B24" s="17"/>
      <c r="C24" s="17"/>
      <c r="D24" s="17"/>
      <c r="E24" s="17"/>
      <c r="F24" s="24"/>
      <c r="G24" s="3"/>
    </row>
    <row r="25" spans="1:7" ht="15">
      <c r="A25" s="31"/>
      <c r="B25" s="17"/>
      <c r="C25" s="17"/>
      <c r="D25" s="17"/>
      <c r="E25" s="17"/>
      <c r="F25" s="24"/>
      <c r="G25" s="3"/>
    </row>
    <row r="26" spans="1:7" ht="12.75" customHeight="1">
      <c r="A26" s="26"/>
      <c r="B26" s="17"/>
      <c r="C26" s="17"/>
      <c r="D26" s="17"/>
      <c r="E26" s="17"/>
      <c r="F26" s="24"/>
      <c r="G26" s="3"/>
    </row>
    <row r="27" spans="1:7" ht="12.75">
      <c r="A27" s="26"/>
      <c r="B27" s="17"/>
      <c r="C27" s="17"/>
      <c r="D27" s="17"/>
      <c r="E27" s="17"/>
      <c r="F27" s="24"/>
      <c r="G27" s="3"/>
    </row>
    <row r="28" spans="1:7" ht="12.75">
      <c r="A28" s="26"/>
      <c r="B28" s="17"/>
      <c r="C28" s="17"/>
      <c r="D28" s="17"/>
      <c r="E28" s="17"/>
      <c r="F28" s="24"/>
      <c r="G28" s="3"/>
    </row>
    <row r="29" spans="1:7" ht="12.75">
      <c r="A29" s="26"/>
      <c r="B29" s="17"/>
      <c r="C29" s="17"/>
      <c r="D29" s="17"/>
      <c r="E29" s="17"/>
      <c r="F29" s="24"/>
      <c r="G29" s="3"/>
    </row>
    <row r="30" spans="1:7" ht="12.75">
      <c r="A30" s="26"/>
      <c r="B30" s="17"/>
      <c r="C30" s="17"/>
      <c r="D30" s="17"/>
      <c r="E30" s="17"/>
      <c r="F30" s="24"/>
      <c r="G30" s="3"/>
    </row>
    <row r="31" spans="1:7" ht="12.75">
      <c r="A31" s="26"/>
      <c r="B31" s="17"/>
      <c r="C31" s="17"/>
      <c r="D31" s="17"/>
      <c r="E31" s="17"/>
      <c r="F31" s="24"/>
      <c r="G31" s="3"/>
    </row>
    <row r="32" spans="1:7" ht="12.75">
      <c r="A32" s="26"/>
      <c r="B32" s="17"/>
      <c r="C32" s="17"/>
      <c r="D32" s="17"/>
      <c r="E32" s="17"/>
      <c r="F32" s="24"/>
      <c r="G32" s="3"/>
    </row>
    <row r="33" spans="1:7" ht="15.75" thickBot="1">
      <c r="A33" s="32" t="s">
        <v>654</v>
      </c>
      <c r="B33" s="16"/>
      <c r="C33" s="16"/>
      <c r="D33" s="16"/>
      <c r="E33" s="16"/>
      <c r="F33" s="25"/>
      <c r="G33" s="3"/>
    </row>
    <row r="34" spans="1:7" ht="15">
      <c r="A34" s="35"/>
      <c r="B34" s="10"/>
      <c r="C34" s="10"/>
      <c r="D34" s="10"/>
      <c r="E34" s="10"/>
      <c r="F34" s="10"/>
      <c r="G34" s="3"/>
    </row>
    <row r="35" spans="1:7" ht="12.75">
      <c r="A35" s="11" t="s">
        <v>684</v>
      </c>
      <c r="B35" s="3"/>
      <c r="C35" s="3"/>
      <c r="D35" s="3"/>
      <c r="E35" s="4" t="s">
        <v>686</v>
      </c>
      <c r="F35" s="53" t="s">
        <v>687</v>
      </c>
      <c r="G35" s="3"/>
    </row>
    <row r="36" spans="1:7" ht="12.75">
      <c r="A36" s="4" t="s">
        <v>685</v>
      </c>
      <c r="B36" s="3"/>
      <c r="C36" s="3"/>
      <c r="D36" s="3"/>
      <c r="E36" s="4" t="s">
        <v>660</v>
      </c>
      <c r="F36" s="52"/>
      <c r="G36" s="3"/>
    </row>
    <row r="37" spans="1:7" ht="12.75">
      <c r="A37" s="10"/>
      <c r="B37" s="3"/>
      <c r="C37" s="3"/>
      <c r="D37" s="3"/>
      <c r="E37" s="3"/>
      <c r="F37" s="3"/>
      <c r="G37" s="3"/>
    </row>
    <row r="38" spans="1:7" ht="12.75">
      <c r="A38" s="10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</sheetData>
  <mergeCells count="1">
    <mergeCell ref="A6:F6"/>
  </mergeCells>
  <printOptions horizontalCentered="1"/>
  <pageMargins left="0.5118110236220472" right="0.5118110236220472" top="0.6692913385826772" bottom="0.8661417322834646" header="0.5118110236220472" footer="0.5118110236220472"/>
  <pageSetup horizontalDpi="180" verticalDpi="180" orientation="landscape" paperSize="9" r:id="rId1"/>
  <headerFooter alignWithMargins="0">
    <oddHeader>&amp;L&amp;"Times New Roman CE,Tučné"&amp;12Netýká se MŠMT&amp;R&amp;"Times New Roman CE,Tučné"&amp;12Příloha č. 6h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zoomScale="75" zoomScaleNormal="75" workbookViewId="0" topLeftCell="A1">
      <selection activeCell="I22" sqref="I22"/>
    </sheetView>
  </sheetViews>
  <sheetFormatPr defaultColWidth="9.00390625" defaultRowHeight="12.75"/>
  <cols>
    <col min="1" max="1" width="14.375" style="131" customWidth="1"/>
    <col min="2" max="2" width="4.25390625" style="131" customWidth="1"/>
    <col min="3" max="3" width="9.625" style="131" customWidth="1"/>
    <col min="4" max="4" width="9.00390625" style="131" customWidth="1"/>
    <col min="5" max="5" width="9.75390625" style="131" customWidth="1"/>
    <col min="6" max="6" width="15.375" style="131" customWidth="1"/>
    <col min="7" max="8" width="12.25390625" style="131" customWidth="1"/>
    <col min="9" max="9" width="13.625" style="131" customWidth="1"/>
    <col min="10" max="10" width="11.125" style="131" customWidth="1"/>
    <col min="11" max="13" width="12.25390625" style="131" customWidth="1"/>
    <col min="14" max="14" width="9.875" style="131" customWidth="1"/>
    <col min="15" max="15" width="13.375" style="131" customWidth="1"/>
    <col min="16" max="16" width="14.00390625" style="131" customWidth="1"/>
    <col min="17" max="17" width="15.125" style="131" customWidth="1"/>
    <col min="18" max="18" width="12.625" style="131" customWidth="1"/>
    <col min="19" max="16384" width="8.875" style="131" customWidth="1"/>
  </cols>
  <sheetData>
    <row r="2" spans="17:18" ht="20.25">
      <c r="Q2" s="132"/>
      <c r="R2" s="132"/>
    </row>
    <row r="3" spans="1:18" s="133" customFormat="1" ht="23.25">
      <c r="A3" s="1823" t="s">
        <v>737</v>
      </c>
      <c r="B3" s="1823"/>
      <c r="C3" s="1823"/>
      <c r="D3" s="1823"/>
      <c r="E3" s="1823"/>
      <c r="F3" s="1823"/>
      <c r="G3" s="1823"/>
      <c r="H3" s="1823"/>
      <c r="I3" s="1823"/>
      <c r="J3" s="1823"/>
      <c r="K3" s="1823"/>
      <c r="L3" s="1823"/>
      <c r="M3" s="1823"/>
      <c r="N3" s="1823"/>
      <c r="O3" s="1823"/>
      <c r="P3" s="1823"/>
      <c r="Q3" s="1823"/>
      <c r="R3" s="1823"/>
    </row>
    <row r="4" spans="1:18" ht="20.25" customHeight="1">
      <c r="A4" s="135" t="s">
        <v>738</v>
      </c>
      <c r="B4" s="134"/>
      <c r="C4" s="134"/>
      <c r="D4" s="134"/>
      <c r="E4" s="1826" t="s">
        <v>646</v>
      </c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Q4" s="137"/>
      <c r="R4" s="137"/>
    </row>
    <row r="5" spans="1:18" ht="20.25" customHeight="1">
      <c r="A5" s="135" t="s">
        <v>739</v>
      </c>
      <c r="D5" s="134"/>
      <c r="E5" s="134"/>
      <c r="F5" s="136"/>
      <c r="G5" s="136"/>
      <c r="H5" s="136"/>
      <c r="I5" s="134"/>
      <c r="J5" s="134"/>
      <c r="K5" s="134"/>
      <c r="L5" s="134"/>
      <c r="Q5" s="137"/>
      <c r="R5" s="137"/>
    </row>
    <row r="6" spans="1:18" ht="19.5" customHeight="1" thickBot="1">
      <c r="A6" s="135"/>
      <c r="G6" s="138"/>
      <c r="Q6" s="139" t="s">
        <v>740</v>
      </c>
      <c r="R6" s="132"/>
    </row>
    <row r="7" spans="1:18" ht="32.25" thickBot="1">
      <c r="A7" s="140" t="s">
        <v>741</v>
      </c>
      <c r="B7" s="141"/>
      <c r="C7" s="142"/>
      <c r="D7" s="143"/>
      <c r="E7" s="143"/>
      <c r="F7" s="144"/>
      <c r="G7" s="145" t="s">
        <v>742</v>
      </c>
      <c r="H7" s="145"/>
      <c r="I7" s="141"/>
      <c r="J7" s="146"/>
      <c r="K7" s="147" t="s">
        <v>743</v>
      </c>
      <c r="L7" s="141"/>
      <c r="M7" s="141"/>
      <c r="N7" s="146"/>
      <c r="O7" s="147" t="s">
        <v>744</v>
      </c>
      <c r="P7" s="141"/>
      <c r="Q7" s="141"/>
      <c r="R7" s="146"/>
    </row>
    <row r="8" spans="1:18" ht="16.5" thickBot="1">
      <c r="A8" s="148" t="s">
        <v>745</v>
      </c>
      <c r="B8" s="149"/>
      <c r="C8" s="148" t="s">
        <v>746</v>
      </c>
      <c r="D8" s="149"/>
      <c r="E8" s="149"/>
      <c r="F8" s="150"/>
      <c r="G8" s="151" t="s">
        <v>747</v>
      </c>
      <c r="H8" s="152"/>
      <c r="I8" s="1824" t="s">
        <v>748</v>
      </c>
      <c r="J8" s="153" t="s">
        <v>749</v>
      </c>
      <c r="K8" s="151" t="s">
        <v>747</v>
      </c>
      <c r="L8" s="152"/>
      <c r="M8" s="1824" t="s">
        <v>748</v>
      </c>
      <c r="N8" s="153" t="s">
        <v>749</v>
      </c>
      <c r="O8" s="151" t="s">
        <v>747</v>
      </c>
      <c r="P8" s="152"/>
      <c r="Q8" s="1824" t="s">
        <v>748</v>
      </c>
      <c r="R8" s="153" t="s">
        <v>749</v>
      </c>
    </row>
    <row r="9" spans="1:18" ht="16.5" thickBot="1">
      <c r="A9" s="154" t="s">
        <v>750</v>
      </c>
      <c r="B9" s="155"/>
      <c r="C9" s="156"/>
      <c r="D9" s="157"/>
      <c r="E9" s="158"/>
      <c r="F9" s="159"/>
      <c r="G9" s="160" t="s">
        <v>651</v>
      </c>
      <c r="H9" s="161" t="s">
        <v>652</v>
      </c>
      <c r="I9" s="1825"/>
      <c r="J9" s="162" t="s">
        <v>751</v>
      </c>
      <c r="K9" s="160" t="s">
        <v>651</v>
      </c>
      <c r="L9" s="161" t="s">
        <v>652</v>
      </c>
      <c r="M9" s="1825"/>
      <c r="N9" s="162" t="s">
        <v>751</v>
      </c>
      <c r="O9" s="160" t="s">
        <v>651</v>
      </c>
      <c r="P9" s="161" t="s">
        <v>652</v>
      </c>
      <c r="Q9" s="1825"/>
      <c r="R9" s="162" t="s">
        <v>751</v>
      </c>
    </row>
    <row r="10" spans="1:18" ht="15.75">
      <c r="A10" s="163"/>
      <c r="B10" s="164"/>
      <c r="C10" s="589"/>
      <c r="D10" s="590"/>
      <c r="E10" s="166"/>
      <c r="F10" s="167"/>
      <c r="G10" s="168"/>
      <c r="H10" s="168"/>
      <c r="I10" s="168"/>
      <c r="J10" s="166"/>
      <c r="K10" s="169"/>
      <c r="L10" s="168"/>
      <c r="M10" s="168"/>
      <c r="N10" s="167"/>
      <c r="O10" s="169"/>
      <c r="P10" s="168"/>
      <c r="Q10" s="168"/>
      <c r="R10" s="167"/>
    </row>
    <row r="11" spans="1:18" ht="15.75">
      <c r="A11" s="170">
        <v>233010</v>
      </c>
      <c r="B11" s="171"/>
      <c r="C11" s="172" t="s">
        <v>752</v>
      </c>
      <c r="D11" s="173"/>
      <c r="E11" s="173"/>
      <c r="F11" s="174"/>
      <c r="G11" s="168">
        <v>265327</v>
      </c>
      <c r="H11" s="168">
        <v>316365</v>
      </c>
      <c r="I11" s="175">
        <v>497920.6</v>
      </c>
      <c r="J11" s="176">
        <f>I11*100/H11</f>
        <v>157.38801700567382</v>
      </c>
      <c r="K11" s="177">
        <v>24850</v>
      </c>
      <c r="L11" s="178">
        <v>44283</v>
      </c>
      <c r="M11" s="175">
        <v>45275.96</v>
      </c>
      <c r="N11" s="179">
        <f>M11*100/L11</f>
        <v>102.24230517354289</v>
      </c>
      <c r="O11" s="169">
        <f>G11+K11</f>
        <v>290177</v>
      </c>
      <c r="P11" s="169">
        <f>H11+L11</f>
        <v>360648</v>
      </c>
      <c r="Q11" s="180">
        <f>I11+M11</f>
        <v>543196.5599999999</v>
      </c>
      <c r="R11" s="179">
        <f>Q11*100/P11</f>
        <v>150.61682305184</v>
      </c>
    </row>
    <row r="12" spans="1:18" ht="15.75">
      <c r="A12" s="170"/>
      <c r="B12" s="171"/>
      <c r="C12" s="172"/>
      <c r="D12" s="173"/>
      <c r="E12" s="173"/>
      <c r="F12" s="174"/>
      <c r="G12" s="168"/>
      <c r="H12" s="168"/>
      <c r="I12" s="175"/>
      <c r="J12" s="176"/>
      <c r="K12" s="177"/>
      <c r="L12" s="178"/>
      <c r="M12" s="175"/>
      <c r="N12" s="179"/>
      <c r="O12" s="169"/>
      <c r="P12" s="169"/>
      <c r="Q12" s="180"/>
      <c r="R12" s="179"/>
    </row>
    <row r="13" spans="1:18" ht="15.75">
      <c r="A13" s="170">
        <v>233110</v>
      </c>
      <c r="B13" s="171"/>
      <c r="C13" s="172" t="s">
        <v>753</v>
      </c>
      <c r="D13" s="173"/>
      <c r="E13" s="173"/>
      <c r="F13" s="174"/>
      <c r="G13" s="168">
        <v>413300</v>
      </c>
      <c r="H13" s="168">
        <v>369696</v>
      </c>
      <c r="I13" s="175">
        <v>392531.69</v>
      </c>
      <c r="J13" s="176">
        <f>I13*100/H13</f>
        <v>106.17688316887389</v>
      </c>
      <c r="K13" s="177">
        <v>38091</v>
      </c>
      <c r="L13" s="178">
        <v>36695</v>
      </c>
      <c r="M13" s="175">
        <v>36683.77</v>
      </c>
      <c r="N13" s="179">
        <f>M13*100/L13</f>
        <v>99.96939637552799</v>
      </c>
      <c r="O13" s="169">
        <f>G13+K13</f>
        <v>451391</v>
      </c>
      <c r="P13" s="169">
        <f>H13+L13</f>
        <v>406391</v>
      </c>
      <c r="Q13" s="180">
        <f>I13+M13</f>
        <v>429215.46</v>
      </c>
      <c r="R13" s="179">
        <f>Q13*100/P13</f>
        <v>105.61637929973843</v>
      </c>
    </row>
    <row r="14" spans="1:18" ht="15.75">
      <c r="A14" s="170"/>
      <c r="B14" s="171"/>
      <c r="C14" s="172"/>
      <c r="D14" s="173"/>
      <c r="E14" s="173"/>
      <c r="F14" s="174"/>
      <c r="G14" s="168"/>
      <c r="H14" s="168"/>
      <c r="I14" s="175"/>
      <c r="J14" s="176"/>
      <c r="K14" s="177"/>
      <c r="L14" s="178"/>
      <c r="M14" s="175"/>
      <c r="N14" s="179"/>
      <c r="O14" s="169"/>
      <c r="P14" s="169"/>
      <c r="Q14" s="180"/>
      <c r="R14" s="179"/>
    </row>
    <row r="15" spans="1:18" ht="15.75">
      <c r="A15" s="170">
        <v>233310</v>
      </c>
      <c r="B15" s="171"/>
      <c r="C15" s="172" t="s">
        <v>754</v>
      </c>
      <c r="D15" s="173"/>
      <c r="E15" s="173"/>
      <c r="F15" s="174"/>
      <c r="G15" s="168">
        <v>416136</v>
      </c>
      <c r="H15" s="168">
        <v>381348</v>
      </c>
      <c r="I15" s="181">
        <v>486276.01</v>
      </c>
      <c r="J15" s="182">
        <f>I15*100/H15</f>
        <v>127.51502826814354</v>
      </c>
      <c r="K15" s="169">
        <v>61956</v>
      </c>
      <c r="L15" s="168">
        <v>48944</v>
      </c>
      <c r="M15" s="181">
        <v>63588.9</v>
      </c>
      <c r="N15" s="179">
        <f>M15*100/L15</f>
        <v>129.9217473030402</v>
      </c>
      <c r="O15" s="169">
        <f>G15+K15</f>
        <v>478092</v>
      </c>
      <c r="P15" s="169">
        <f>H15+L15</f>
        <v>430292</v>
      </c>
      <c r="Q15" s="180">
        <f>I15+M15</f>
        <v>549864.91</v>
      </c>
      <c r="R15" s="179">
        <f>Q15*100/P15</f>
        <v>127.78878296598589</v>
      </c>
    </row>
    <row r="16" spans="1:18" ht="15.75">
      <c r="A16" s="170"/>
      <c r="B16" s="171"/>
      <c r="C16" s="172"/>
      <c r="D16" s="173"/>
      <c r="E16" s="173"/>
      <c r="F16" s="174"/>
      <c r="G16" s="168"/>
      <c r="H16" s="168"/>
      <c r="I16" s="181"/>
      <c r="J16" s="182"/>
      <c r="K16" s="169"/>
      <c r="L16" s="168"/>
      <c r="M16" s="181"/>
      <c r="N16" s="179"/>
      <c r="O16" s="169"/>
      <c r="P16" s="169"/>
      <c r="Q16" s="180"/>
      <c r="R16" s="179"/>
    </row>
    <row r="17" spans="1:18" ht="15.75">
      <c r="A17" s="170">
        <v>233320</v>
      </c>
      <c r="B17" s="171"/>
      <c r="C17" s="172" t="s">
        <v>755</v>
      </c>
      <c r="D17" s="173"/>
      <c r="E17" s="173"/>
      <c r="F17" s="174"/>
      <c r="G17" s="168">
        <v>190124</v>
      </c>
      <c r="H17" s="168">
        <v>186104</v>
      </c>
      <c r="I17" s="181">
        <v>284292.3</v>
      </c>
      <c r="J17" s="182">
        <f>I17*100/H17</f>
        <v>152.75990843829257</v>
      </c>
      <c r="K17" s="169">
        <v>17500</v>
      </c>
      <c r="L17" s="168">
        <v>11520</v>
      </c>
      <c r="M17" s="181">
        <v>20164.93</v>
      </c>
      <c r="N17" s="179">
        <f>M17*100/L17</f>
        <v>175.0427951388889</v>
      </c>
      <c r="O17" s="169">
        <f>G17+K17</f>
        <v>207624</v>
      </c>
      <c r="P17" s="169">
        <f>H17+L17</f>
        <v>197624</v>
      </c>
      <c r="Q17" s="180">
        <f>I17+M17</f>
        <v>304457.23</v>
      </c>
      <c r="R17" s="179">
        <f>Q17*100/P17</f>
        <v>154.05883394729386</v>
      </c>
    </row>
    <row r="18" spans="1:18" ht="15.75">
      <c r="A18" s="170"/>
      <c r="B18" s="171"/>
      <c r="C18" s="172"/>
      <c r="D18" s="173"/>
      <c r="E18" s="173"/>
      <c r="F18" s="174"/>
      <c r="G18" s="168"/>
      <c r="H18" s="168"/>
      <c r="I18" s="181"/>
      <c r="J18" s="182"/>
      <c r="K18" s="169"/>
      <c r="L18" s="168"/>
      <c r="M18" s="181"/>
      <c r="N18" s="179"/>
      <c r="O18" s="169"/>
      <c r="P18" s="169"/>
      <c r="Q18" s="180"/>
      <c r="R18" s="179"/>
    </row>
    <row r="19" spans="1:18" ht="15.75">
      <c r="A19" s="170">
        <v>233330</v>
      </c>
      <c r="B19" s="171"/>
      <c r="C19" s="172" t="s">
        <v>756</v>
      </c>
      <c r="D19" s="173"/>
      <c r="E19" s="173"/>
      <c r="F19" s="174"/>
      <c r="G19" s="168">
        <v>600620</v>
      </c>
      <c r="H19" s="168">
        <v>1137037</v>
      </c>
      <c r="I19" s="181">
        <v>1161147.91</v>
      </c>
      <c r="J19" s="182">
        <f>I19*100/H19</f>
        <v>102.12050355441379</v>
      </c>
      <c r="K19" s="169">
        <v>0</v>
      </c>
      <c r="L19" s="168">
        <v>0</v>
      </c>
      <c r="M19" s="181"/>
      <c r="N19" s="179"/>
      <c r="O19" s="169">
        <f>G19+K19</f>
        <v>600620</v>
      </c>
      <c r="P19" s="169">
        <f>H19+L19</f>
        <v>1137037</v>
      </c>
      <c r="Q19" s="180">
        <f>I19+M19</f>
        <v>1161147.91</v>
      </c>
      <c r="R19" s="179">
        <f>Q19*100/P19</f>
        <v>102.12050355441379</v>
      </c>
    </row>
    <row r="20" spans="1:18" ht="15.75">
      <c r="A20" s="170"/>
      <c r="B20" s="171"/>
      <c r="C20" s="172"/>
      <c r="D20" s="173"/>
      <c r="E20" s="173"/>
      <c r="F20" s="174"/>
      <c r="G20" s="168"/>
      <c r="H20" s="168"/>
      <c r="I20" s="181"/>
      <c r="J20" s="182"/>
      <c r="K20" s="169"/>
      <c r="L20" s="168"/>
      <c r="M20" s="181"/>
      <c r="N20" s="179"/>
      <c r="O20" s="169"/>
      <c r="P20" s="169"/>
      <c r="Q20" s="180"/>
      <c r="R20" s="179"/>
    </row>
    <row r="21" spans="1:18" ht="15.75">
      <c r="A21" s="170">
        <v>233340</v>
      </c>
      <c r="B21" s="171"/>
      <c r="C21" s="172" t="s">
        <v>757</v>
      </c>
      <c r="D21" s="173"/>
      <c r="E21" s="173"/>
      <c r="F21" s="174"/>
      <c r="G21" s="168">
        <v>3431867</v>
      </c>
      <c r="H21" s="168">
        <v>4183620</v>
      </c>
      <c r="I21" s="181">
        <v>4467792.52</v>
      </c>
      <c r="J21" s="182">
        <f>I21*100/H21</f>
        <v>106.7925031432109</v>
      </c>
      <c r="K21" s="169">
        <v>171247</v>
      </c>
      <c r="L21" s="168">
        <v>88731</v>
      </c>
      <c r="M21" s="181">
        <v>171838.65</v>
      </c>
      <c r="N21" s="179">
        <f>M21*100/L21</f>
        <v>193.66247421983297</v>
      </c>
      <c r="O21" s="169">
        <f>G21+K21</f>
        <v>3603114</v>
      </c>
      <c r="P21" s="169">
        <f>H21+L21</f>
        <v>4272351</v>
      </c>
      <c r="Q21" s="180">
        <f>I21+M21</f>
        <v>4639631.17</v>
      </c>
      <c r="R21" s="179">
        <f>Q21*100/P21</f>
        <v>108.59667592854613</v>
      </c>
    </row>
    <row r="22" spans="1:18" ht="15.75">
      <c r="A22" s="170"/>
      <c r="B22" s="171"/>
      <c r="C22" s="172"/>
      <c r="D22" s="173"/>
      <c r="E22" s="173"/>
      <c r="F22" s="174"/>
      <c r="G22" s="168"/>
      <c r="H22" s="168"/>
      <c r="I22" s="181"/>
      <c r="J22" s="182"/>
      <c r="K22" s="169"/>
      <c r="L22" s="168"/>
      <c r="M22" s="181"/>
      <c r="N22" s="179"/>
      <c r="O22" s="169"/>
      <c r="P22" s="169"/>
      <c r="Q22" s="180"/>
      <c r="R22" s="179"/>
    </row>
    <row r="23" spans="1:18" ht="15.75">
      <c r="A23" s="170">
        <v>233510</v>
      </c>
      <c r="B23" s="171"/>
      <c r="C23" s="172" t="s">
        <v>758</v>
      </c>
      <c r="D23" s="173"/>
      <c r="E23" s="173"/>
      <c r="F23" s="174"/>
      <c r="G23" s="168">
        <v>1707178</v>
      </c>
      <c r="H23" s="168">
        <v>1356201</v>
      </c>
      <c r="I23" s="181">
        <v>1434157.63</v>
      </c>
      <c r="J23" s="182">
        <f>I23*100/H23</f>
        <v>105.74816196124321</v>
      </c>
      <c r="K23" s="169"/>
      <c r="L23" s="168"/>
      <c r="M23" s="181"/>
      <c r="N23" s="179"/>
      <c r="O23" s="169">
        <f>G23+K23</f>
        <v>1707178</v>
      </c>
      <c r="P23" s="169">
        <f>H23+L23</f>
        <v>1356201</v>
      </c>
      <c r="Q23" s="180">
        <f>I23+M23</f>
        <v>1434157.63</v>
      </c>
      <c r="R23" s="179">
        <f>Q23*100/P23</f>
        <v>105.74816196124321</v>
      </c>
    </row>
    <row r="24" spans="1:18" ht="15.75">
      <c r="A24" s="170"/>
      <c r="B24" s="171"/>
      <c r="C24" s="172"/>
      <c r="D24" s="173"/>
      <c r="E24" s="173"/>
      <c r="F24" s="174"/>
      <c r="G24" s="168"/>
      <c r="H24" s="168"/>
      <c r="I24" s="181"/>
      <c r="J24" s="182"/>
      <c r="K24" s="169"/>
      <c r="L24" s="168"/>
      <c r="M24" s="181"/>
      <c r="N24" s="179"/>
      <c r="O24" s="169"/>
      <c r="P24" s="169"/>
      <c r="Q24" s="180"/>
      <c r="R24" s="179"/>
    </row>
    <row r="25" spans="1:18" ht="15.75">
      <c r="A25" s="170">
        <v>333310</v>
      </c>
      <c r="B25" s="171"/>
      <c r="C25" s="172" t="s">
        <v>759</v>
      </c>
      <c r="D25" s="173"/>
      <c r="E25" s="173"/>
      <c r="F25" s="174"/>
      <c r="G25" s="168"/>
      <c r="H25" s="168">
        <v>8427</v>
      </c>
      <c r="I25" s="181">
        <v>8427</v>
      </c>
      <c r="J25" s="182">
        <f>I25*100/H25</f>
        <v>100</v>
      </c>
      <c r="K25" s="169">
        <v>0</v>
      </c>
      <c r="L25" s="168">
        <v>6836</v>
      </c>
      <c r="M25" s="181">
        <v>6835.03</v>
      </c>
      <c r="N25" s="179">
        <f>M25*100/L25</f>
        <v>99.98581041544763</v>
      </c>
      <c r="O25" s="169"/>
      <c r="P25" s="169">
        <f>H25+L25</f>
        <v>15263</v>
      </c>
      <c r="Q25" s="180">
        <f>I25+M25</f>
        <v>15262.029999999999</v>
      </c>
      <c r="R25" s="179">
        <f>Q25*100/P25</f>
        <v>99.99364476184236</v>
      </c>
    </row>
    <row r="26" spans="1:18" ht="16.5" thickBot="1">
      <c r="A26" s="183"/>
      <c r="B26" s="138"/>
      <c r="C26" s="184"/>
      <c r="D26" s="185"/>
      <c r="E26" s="185"/>
      <c r="F26" s="186"/>
      <c r="G26" s="187"/>
      <c r="H26" s="187"/>
      <c r="I26" s="187"/>
      <c r="J26" s="185"/>
      <c r="K26" s="188"/>
      <c r="L26" s="187"/>
      <c r="M26" s="187"/>
      <c r="N26" s="186"/>
      <c r="O26" s="188"/>
      <c r="P26" s="187"/>
      <c r="Q26" s="187"/>
      <c r="R26" s="186"/>
    </row>
    <row r="27" spans="1:18" ht="16.5" thickBot="1">
      <c r="A27" s="189" t="s">
        <v>760</v>
      </c>
      <c r="B27" s="138"/>
      <c r="C27" s="184"/>
      <c r="D27" s="185"/>
      <c r="E27" s="185"/>
      <c r="F27" s="186"/>
      <c r="G27" s="187">
        <f>SUM(G11:G26)</f>
        <v>7024552</v>
      </c>
      <c r="H27" s="187">
        <f>SUM(H11:H26)</f>
        <v>7938798</v>
      </c>
      <c r="I27" s="190">
        <f>SUM(I11:I26)</f>
        <v>8732545.66</v>
      </c>
      <c r="J27" s="190">
        <f>I27*100/H27</f>
        <v>109.99833551628345</v>
      </c>
      <c r="K27" s="187">
        <f>SUM(K11:K26)</f>
        <v>313644</v>
      </c>
      <c r="L27" s="187">
        <f>SUM(L11:L26)</f>
        <v>237009</v>
      </c>
      <c r="M27" s="190">
        <f>SUM(M11:M26)</f>
        <v>344387.24</v>
      </c>
      <c r="N27" s="190">
        <f>M27*100/L27</f>
        <v>145.3055537975351</v>
      </c>
      <c r="O27" s="187">
        <f>SUM(O11:O26)</f>
        <v>7338196</v>
      </c>
      <c r="P27" s="187">
        <f>SUM(P11:P26)</f>
        <v>8175807</v>
      </c>
      <c r="Q27" s="190">
        <f>SUM(Q11:Q26)</f>
        <v>9076932.9</v>
      </c>
      <c r="R27" s="190">
        <f>Q27*100/P27</f>
        <v>111.0218587596307</v>
      </c>
    </row>
    <row r="28" spans="1:18" ht="15.75">
      <c r="A28" s="191"/>
      <c r="B28" s="164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6" ht="15.75">
      <c r="A29" s="131" t="s">
        <v>761</v>
      </c>
      <c r="C29" s="131" t="s">
        <v>762</v>
      </c>
      <c r="G29" s="131" t="s">
        <v>763</v>
      </c>
      <c r="H29" s="131" t="s">
        <v>764</v>
      </c>
      <c r="O29" s="131" t="s">
        <v>765</v>
      </c>
      <c r="P29" s="131" t="s">
        <v>766</v>
      </c>
    </row>
    <row r="30" spans="1:11" ht="15.75">
      <c r="A30" s="131" t="s">
        <v>767</v>
      </c>
      <c r="G30" s="131" t="s">
        <v>767</v>
      </c>
      <c r="K30" s="192"/>
    </row>
    <row r="35" spans="6:11" ht="15.75">
      <c r="F35"/>
      <c r="G35"/>
      <c r="H35"/>
      <c r="I35"/>
      <c r="J35"/>
      <c r="K35"/>
    </row>
    <row r="36" spans="6:11" ht="15.75">
      <c r="F36"/>
      <c r="G36"/>
      <c r="H36"/>
      <c r="I36"/>
      <c r="J36"/>
      <c r="K36"/>
    </row>
    <row r="37" spans="6:11" ht="15.75">
      <c r="F37"/>
      <c r="G37"/>
      <c r="H37"/>
      <c r="I37"/>
      <c r="J37"/>
      <c r="K37"/>
    </row>
    <row r="38" spans="6:11" ht="15.75">
      <c r="F38"/>
      <c r="G38"/>
      <c r="H38"/>
      <c r="I38"/>
      <c r="J38"/>
      <c r="K38"/>
    </row>
    <row r="39" spans="6:11" ht="15.75">
      <c r="F39"/>
      <c r="G39"/>
      <c r="H39"/>
      <c r="I39"/>
      <c r="J39"/>
      <c r="K39"/>
    </row>
    <row r="40" spans="6:11" ht="15.75">
      <c r="F40"/>
      <c r="G40"/>
      <c r="H40"/>
      <c r="I40"/>
      <c r="J40"/>
      <c r="K40"/>
    </row>
    <row r="41" spans="6:11" ht="15.75">
      <c r="F41"/>
      <c r="G41"/>
      <c r="H41"/>
      <c r="I41"/>
      <c r="J41"/>
      <c r="K41"/>
    </row>
    <row r="42" spans="6:11" ht="15.75">
      <c r="F42"/>
      <c r="G42"/>
      <c r="H42"/>
      <c r="I42"/>
      <c r="J42"/>
      <c r="K42"/>
    </row>
    <row r="43" spans="6:11" ht="15.75">
      <c r="F43"/>
      <c r="G43"/>
      <c r="H43"/>
      <c r="I43"/>
      <c r="J43"/>
      <c r="K43"/>
    </row>
  </sheetData>
  <mergeCells count="5">
    <mergeCell ref="A3:R3"/>
    <mergeCell ref="M8:M9"/>
    <mergeCell ref="Q8:Q9"/>
    <mergeCell ref="I8:I9"/>
    <mergeCell ref="E4:O4"/>
  </mergeCells>
  <printOptions horizontalCentered="1" verticalCentered="1"/>
  <pageMargins left="0.5118110236220472" right="0.5118110236220472" top="0.8661417322834646" bottom="0.8661417322834646" header="0.5118110236220472" footer="0.5118110236220472"/>
  <pageSetup fitToHeight="1" fitToWidth="1" horizontalDpi="300" verticalDpi="300" orientation="landscape" paperSize="9" scale="64" r:id="rId1"/>
  <headerFooter alignWithMargins="0">
    <oddHeader>&amp;R&amp;"Times New Roman CE,Tučné"&amp;16Příloha č. 7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zoomScale="75" zoomScaleNormal="75" workbookViewId="0" topLeftCell="A1">
      <selection activeCell="I24" sqref="I24"/>
    </sheetView>
  </sheetViews>
  <sheetFormatPr defaultColWidth="9.00390625" defaultRowHeight="12.75"/>
  <cols>
    <col min="1" max="1" width="14.375" style="131" customWidth="1"/>
    <col min="2" max="2" width="4.25390625" style="131" customWidth="1"/>
    <col min="3" max="3" width="9.625" style="131" customWidth="1"/>
    <col min="4" max="4" width="9.00390625" style="131" customWidth="1"/>
    <col min="5" max="5" width="9.75390625" style="131" customWidth="1"/>
    <col min="6" max="6" width="15.375" style="131" customWidth="1"/>
    <col min="7" max="8" width="12.25390625" style="131" customWidth="1"/>
    <col min="9" max="9" width="13.625" style="131" customWidth="1"/>
    <col min="10" max="10" width="11.125" style="131" customWidth="1"/>
    <col min="11" max="13" width="12.25390625" style="131" customWidth="1"/>
    <col min="14" max="14" width="9.875" style="131" customWidth="1"/>
    <col min="15" max="15" width="13.375" style="131" customWidth="1"/>
    <col min="16" max="16" width="14.00390625" style="131" customWidth="1"/>
    <col min="17" max="17" width="15.125" style="131" customWidth="1"/>
    <col min="18" max="18" width="12.625" style="131" customWidth="1"/>
    <col min="19" max="16384" width="8.875" style="131" customWidth="1"/>
  </cols>
  <sheetData>
    <row r="2" spans="17:18" ht="20.25">
      <c r="Q2" s="132"/>
      <c r="R2" s="132"/>
    </row>
    <row r="3" spans="1:18" s="133" customFormat="1" ht="23.25">
      <c r="A3" s="1823" t="s">
        <v>737</v>
      </c>
      <c r="B3" s="1823"/>
      <c r="C3" s="1823"/>
      <c r="D3" s="1823"/>
      <c r="E3" s="1823"/>
      <c r="F3" s="1823"/>
      <c r="G3" s="1823"/>
      <c r="H3" s="1823"/>
      <c r="I3" s="1823"/>
      <c r="J3" s="1823"/>
      <c r="K3" s="1823"/>
      <c r="L3" s="1823"/>
      <c r="M3" s="1823"/>
      <c r="N3" s="1823"/>
      <c r="O3" s="1823"/>
      <c r="P3" s="1823"/>
      <c r="Q3" s="1823"/>
      <c r="R3" s="1823"/>
    </row>
    <row r="4" spans="1:18" ht="20.25" customHeight="1">
      <c r="A4" s="135" t="s">
        <v>738</v>
      </c>
      <c r="B4" s="134"/>
      <c r="C4" s="134"/>
      <c r="D4" s="1826" t="s">
        <v>647</v>
      </c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Q4" s="137"/>
      <c r="R4" s="137"/>
    </row>
    <row r="5" spans="1:18" ht="20.25" customHeight="1">
      <c r="A5" s="135" t="s">
        <v>739</v>
      </c>
      <c r="D5" s="134"/>
      <c r="E5" s="134"/>
      <c r="F5" s="136"/>
      <c r="G5" s="136"/>
      <c r="H5" s="136"/>
      <c r="I5" s="134"/>
      <c r="J5" s="134"/>
      <c r="K5" s="134"/>
      <c r="L5" s="134"/>
      <c r="Q5" s="137"/>
      <c r="R5" s="137"/>
    </row>
    <row r="6" spans="1:18" ht="19.5" customHeight="1" thickBot="1">
      <c r="A6" s="135"/>
      <c r="G6" s="138"/>
      <c r="Q6" s="139" t="s">
        <v>740</v>
      </c>
      <c r="R6" s="132"/>
    </row>
    <row r="7" spans="1:18" ht="32.25" thickBot="1">
      <c r="A7" s="140" t="s">
        <v>741</v>
      </c>
      <c r="B7" s="141"/>
      <c r="C7" s="142"/>
      <c r="D7" s="143"/>
      <c r="E7" s="143"/>
      <c r="F7" s="144"/>
      <c r="G7" s="145" t="s">
        <v>742</v>
      </c>
      <c r="H7" s="145"/>
      <c r="I7" s="141"/>
      <c r="J7" s="146"/>
      <c r="K7" s="147" t="s">
        <v>743</v>
      </c>
      <c r="L7" s="141"/>
      <c r="M7" s="141"/>
      <c r="N7" s="146"/>
      <c r="O7" s="147" t="s">
        <v>744</v>
      </c>
      <c r="P7" s="141"/>
      <c r="Q7" s="141"/>
      <c r="R7" s="146"/>
    </row>
    <row r="8" spans="1:18" ht="16.5" thickBot="1">
      <c r="A8" s="148" t="s">
        <v>745</v>
      </c>
      <c r="B8" s="149"/>
      <c r="C8" s="148" t="s">
        <v>746</v>
      </c>
      <c r="D8" s="149"/>
      <c r="E8" s="149"/>
      <c r="F8" s="150"/>
      <c r="G8" s="151" t="s">
        <v>747</v>
      </c>
      <c r="H8" s="152"/>
      <c r="I8" s="1824" t="s">
        <v>748</v>
      </c>
      <c r="J8" s="153" t="s">
        <v>749</v>
      </c>
      <c r="K8" s="151" t="s">
        <v>747</v>
      </c>
      <c r="L8" s="152"/>
      <c r="M8" s="1824" t="s">
        <v>748</v>
      </c>
      <c r="N8" s="153" t="s">
        <v>749</v>
      </c>
      <c r="O8" s="151" t="s">
        <v>747</v>
      </c>
      <c r="P8" s="152"/>
      <c r="Q8" s="1824" t="s">
        <v>748</v>
      </c>
      <c r="R8" s="153" t="s">
        <v>749</v>
      </c>
    </row>
    <row r="9" spans="1:18" ht="16.5" thickBot="1">
      <c r="A9" s="154" t="s">
        <v>750</v>
      </c>
      <c r="B9" s="155"/>
      <c r="C9" s="156"/>
      <c r="D9" s="157"/>
      <c r="E9" s="158"/>
      <c r="F9" s="159"/>
      <c r="G9" s="160" t="s">
        <v>651</v>
      </c>
      <c r="H9" s="161" t="s">
        <v>652</v>
      </c>
      <c r="I9" s="1825"/>
      <c r="J9" s="162" t="s">
        <v>751</v>
      </c>
      <c r="K9" s="160" t="s">
        <v>651</v>
      </c>
      <c r="L9" s="161" t="s">
        <v>652</v>
      </c>
      <c r="M9" s="1825"/>
      <c r="N9" s="162" t="s">
        <v>751</v>
      </c>
      <c r="O9" s="160" t="s">
        <v>651</v>
      </c>
      <c r="P9" s="161" t="s">
        <v>652</v>
      </c>
      <c r="Q9" s="1825"/>
      <c r="R9" s="162" t="s">
        <v>751</v>
      </c>
    </row>
    <row r="10" spans="1:18" ht="15.75">
      <c r="A10" s="163"/>
      <c r="B10" s="164"/>
      <c r="C10" s="165"/>
      <c r="D10" s="166"/>
      <c r="E10" s="166"/>
      <c r="F10" s="167"/>
      <c r="G10" s="168"/>
      <c r="H10" s="168"/>
      <c r="I10" s="168"/>
      <c r="J10" s="166"/>
      <c r="K10" s="169"/>
      <c r="L10" s="168"/>
      <c r="M10" s="168"/>
      <c r="N10" s="167"/>
      <c r="O10" s="169"/>
      <c r="P10" s="168"/>
      <c r="Q10" s="168"/>
      <c r="R10" s="167"/>
    </row>
    <row r="11" spans="1:18" ht="15.75">
      <c r="A11" s="170">
        <v>233010</v>
      </c>
      <c r="B11" s="171"/>
      <c r="C11" s="172" t="s">
        <v>752</v>
      </c>
      <c r="D11" s="173"/>
      <c r="E11" s="173"/>
      <c r="F11" s="174"/>
      <c r="G11" s="168">
        <v>265327</v>
      </c>
      <c r="H11" s="168">
        <v>316365</v>
      </c>
      <c r="I11" s="175">
        <v>496449.61</v>
      </c>
      <c r="J11" s="176">
        <f>I11*100/H11</f>
        <v>156.92305090638976</v>
      </c>
      <c r="K11" s="177">
        <v>24850</v>
      </c>
      <c r="L11" s="178">
        <v>44283</v>
      </c>
      <c r="M11" s="175">
        <v>44660.96</v>
      </c>
      <c r="N11" s="179">
        <f>M11*100/L11</f>
        <v>100.85351037644243</v>
      </c>
      <c r="O11" s="169">
        <f>G11+K11</f>
        <v>290177</v>
      </c>
      <c r="P11" s="169">
        <f>H11+L11</f>
        <v>360648</v>
      </c>
      <c r="Q11" s="180">
        <f>I11+M11</f>
        <v>541110.57</v>
      </c>
      <c r="R11" s="179">
        <f>Q11*100/P11</f>
        <v>150.03842250615557</v>
      </c>
    </row>
    <row r="12" spans="1:18" ht="15.75">
      <c r="A12" s="170"/>
      <c r="B12" s="171"/>
      <c r="C12" s="172"/>
      <c r="D12" s="173"/>
      <c r="E12" s="173"/>
      <c r="F12" s="174"/>
      <c r="G12" s="168"/>
      <c r="H12" s="168"/>
      <c r="I12" s="175"/>
      <c r="J12" s="176"/>
      <c r="K12" s="177"/>
      <c r="L12" s="178"/>
      <c r="M12" s="175"/>
      <c r="N12" s="179"/>
      <c r="O12" s="169"/>
      <c r="P12" s="169"/>
      <c r="Q12" s="180"/>
      <c r="R12" s="179"/>
    </row>
    <row r="13" spans="1:18" ht="15.75">
      <c r="A13" s="170">
        <v>233110</v>
      </c>
      <c r="B13" s="171"/>
      <c r="C13" s="172" t="s">
        <v>753</v>
      </c>
      <c r="D13" s="173"/>
      <c r="E13" s="173"/>
      <c r="F13" s="174"/>
      <c r="G13" s="168">
        <v>413300</v>
      </c>
      <c r="H13" s="168">
        <v>369696</v>
      </c>
      <c r="I13" s="175">
        <v>382867.7</v>
      </c>
      <c r="J13" s="176">
        <f>I13*100/H13</f>
        <v>103.56284623041634</v>
      </c>
      <c r="K13" s="177">
        <v>38091</v>
      </c>
      <c r="L13" s="178">
        <v>36695</v>
      </c>
      <c r="M13" s="175">
        <v>36683.77</v>
      </c>
      <c r="N13" s="179">
        <f>M13*100/L13</f>
        <v>99.96939637552799</v>
      </c>
      <c r="O13" s="169">
        <f>G13+K13</f>
        <v>451391</v>
      </c>
      <c r="P13" s="169">
        <f>H13+L13</f>
        <v>406391</v>
      </c>
      <c r="Q13" s="180">
        <f>I13+M13</f>
        <v>419551.47000000003</v>
      </c>
      <c r="R13" s="179">
        <f>Q13*100/P13</f>
        <v>103.23837634199576</v>
      </c>
    </row>
    <row r="14" spans="1:18" ht="15.75">
      <c r="A14" s="170"/>
      <c r="B14" s="171"/>
      <c r="C14" s="172"/>
      <c r="D14" s="173"/>
      <c r="E14" s="173"/>
      <c r="F14" s="174"/>
      <c r="G14" s="168"/>
      <c r="H14" s="168"/>
      <c r="I14" s="175"/>
      <c r="J14" s="176"/>
      <c r="K14" s="177"/>
      <c r="L14" s="178"/>
      <c r="M14" s="175"/>
      <c r="N14" s="179"/>
      <c r="O14" s="169"/>
      <c r="P14" s="169"/>
      <c r="Q14" s="180"/>
      <c r="R14" s="179"/>
    </row>
    <row r="15" spans="1:18" ht="15.75">
      <c r="A15" s="170">
        <v>233310</v>
      </c>
      <c r="B15" s="171"/>
      <c r="C15" s="172" t="s">
        <v>754</v>
      </c>
      <c r="D15" s="173"/>
      <c r="E15" s="173"/>
      <c r="F15" s="174"/>
      <c r="G15" s="168">
        <v>416136</v>
      </c>
      <c r="H15" s="168">
        <v>381348</v>
      </c>
      <c r="I15" s="181">
        <v>443425.01</v>
      </c>
      <c r="J15" s="182">
        <f>I15*100/H15</f>
        <v>116.27831009996119</v>
      </c>
      <c r="K15" s="169">
        <v>61956</v>
      </c>
      <c r="L15" s="168">
        <v>48944</v>
      </c>
      <c r="M15" s="181">
        <v>61549.9</v>
      </c>
      <c r="N15" s="179">
        <f>M15*100/L15</f>
        <v>125.75576168682576</v>
      </c>
      <c r="O15" s="169">
        <f>G15+K15</f>
        <v>478092</v>
      </c>
      <c r="P15" s="169">
        <f>H15+L15</f>
        <v>430292</v>
      </c>
      <c r="Q15" s="180">
        <f>I15+M15</f>
        <v>504974.91000000003</v>
      </c>
      <c r="R15" s="179">
        <f>Q15*100/P15</f>
        <v>117.35633244401477</v>
      </c>
    </row>
    <row r="16" spans="1:18" ht="15.75">
      <c r="A16" s="170"/>
      <c r="B16" s="171"/>
      <c r="C16" s="172"/>
      <c r="D16" s="173"/>
      <c r="E16" s="173"/>
      <c r="F16" s="174"/>
      <c r="G16" s="168"/>
      <c r="H16" s="168"/>
      <c r="I16" s="181"/>
      <c r="J16" s="182"/>
      <c r="K16" s="169"/>
      <c r="L16" s="168"/>
      <c r="M16" s="181"/>
      <c r="N16" s="179"/>
      <c r="O16" s="169"/>
      <c r="P16" s="169"/>
      <c r="Q16" s="180"/>
      <c r="R16" s="179"/>
    </row>
    <row r="17" spans="1:18" ht="15.75">
      <c r="A17" s="170">
        <v>233320</v>
      </c>
      <c r="B17" s="171"/>
      <c r="C17" s="172" t="s">
        <v>755</v>
      </c>
      <c r="D17" s="173"/>
      <c r="E17" s="173"/>
      <c r="F17" s="174"/>
      <c r="G17" s="168">
        <v>190124</v>
      </c>
      <c r="H17" s="168">
        <v>186104</v>
      </c>
      <c r="I17" s="181">
        <v>284292.3</v>
      </c>
      <c r="J17" s="182">
        <f>I17*100/H17</f>
        <v>152.75990843829257</v>
      </c>
      <c r="K17" s="169">
        <v>17500</v>
      </c>
      <c r="L17" s="168">
        <v>11520</v>
      </c>
      <c r="M17" s="181">
        <v>20164.93</v>
      </c>
      <c r="N17" s="179">
        <f>M17*100/L17</f>
        <v>175.0427951388889</v>
      </c>
      <c r="O17" s="169">
        <f>G17+K17</f>
        <v>207624</v>
      </c>
      <c r="P17" s="169">
        <f>H17+L17</f>
        <v>197624</v>
      </c>
      <c r="Q17" s="180">
        <f>I17+M17</f>
        <v>304457.23</v>
      </c>
      <c r="R17" s="179">
        <f>Q17*100/P17</f>
        <v>154.05883394729386</v>
      </c>
    </row>
    <row r="18" spans="1:18" ht="15.75">
      <c r="A18" s="170"/>
      <c r="B18" s="171"/>
      <c r="C18" s="172"/>
      <c r="D18" s="173"/>
      <c r="E18" s="173"/>
      <c r="F18" s="174"/>
      <c r="G18" s="168"/>
      <c r="H18" s="168"/>
      <c r="I18" s="181"/>
      <c r="J18" s="182"/>
      <c r="K18" s="169"/>
      <c r="L18" s="168"/>
      <c r="M18" s="181"/>
      <c r="N18" s="179"/>
      <c r="O18" s="169"/>
      <c r="P18" s="169"/>
      <c r="Q18" s="180"/>
      <c r="R18" s="179"/>
    </row>
    <row r="19" spans="1:18" ht="15.75">
      <c r="A19" s="170">
        <v>233330</v>
      </c>
      <c r="B19" s="171"/>
      <c r="C19" s="172" t="s">
        <v>756</v>
      </c>
      <c r="D19" s="173"/>
      <c r="E19" s="173"/>
      <c r="F19" s="174"/>
      <c r="G19" s="168">
        <v>600620</v>
      </c>
      <c r="H19" s="168">
        <v>1137037</v>
      </c>
      <c r="I19" s="181">
        <v>738879.91</v>
      </c>
      <c r="J19" s="182">
        <f>I19*100/H19</f>
        <v>64.98292579748944</v>
      </c>
      <c r="K19" s="169">
        <v>0</v>
      </c>
      <c r="L19" s="168">
        <v>0</v>
      </c>
      <c r="M19" s="181"/>
      <c r="N19" s="179"/>
      <c r="O19" s="169">
        <f>G19+K19</f>
        <v>600620</v>
      </c>
      <c r="P19" s="169">
        <f>H19+L19</f>
        <v>1137037</v>
      </c>
      <c r="Q19" s="180">
        <f>I19+M19</f>
        <v>738879.91</v>
      </c>
      <c r="R19" s="179">
        <f>Q19*100/P19</f>
        <v>64.98292579748944</v>
      </c>
    </row>
    <row r="20" spans="1:18" ht="15.75">
      <c r="A20" s="170"/>
      <c r="B20" s="171"/>
      <c r="C20" s="172"/>
      <c r="D20" s="173"/>
      <c r="E20" s="173"/>
      <c r="F20" s="174"/>
      <c r="G20" s="168"/>
      <c r="H20" s="168"/>
      <c r="I20" s="181"/>
      <c r="J20" s="182"/>
      <c r="K20" s="169"/>
      <c r="L20" s="168"/>
      <c r="M20" s="181"/>
      <c r="N20" s="179"/>
      <c r="O20" s="169"/>
      <c r="P20" s="169"/>
      <c r="Q20" s="180"/>
      <c r="R20" s="179"/>
    </row>
    <row r="21" spans="1:18" ht="15.75">
      <c r="A21" s="170">
        <v>233340</v>
      </c>
      <c r="B21" s="171"/>
      <c r="C21" s="172" t="s">
        <v>757</v>
      </c>
      <c r="D21" s="173"/>
      <c r="E21" s="173"/>
      <c r="F21" s="174"/>
      <c r="G21" s="168">
        <v>3431867</v>
      </c>
      <c r="H21" s="168">
        <v>4183620</v>
      </c>
      <c r="I21" s="181">
        <v>2190159.52</v>
      </c>
      <c r="J21" s="182">
        <f>I21*100/H21</f>
        <v>52.35082344954848</v>
      </c>
      <c r="K21" s="169">
        <v>171247</v>
      </c>
      <c r="L21" s="168">
        <v>88731</v>
      </c>
      <c r="M21" s="181">
        <v>170536.65</v>
      </c>
      <c r="N21" s="179">
        <f>M21*100/L21</f>
        <v>192.19511782804207</v>
      </c>
      <c r="O21" s="169">
        <f>G21+K21</f>
        <v>3603114</v>
      </c>
      <c r="P21" s="169">
        <f>H21+L21</f>
        <v>4272351</v>
      </c>
      <c r="Q21" s="180">
        <f>I21+M21</f>
        <v>2360696.17</v>
      </c>
      <c r="R21" s="179">
        <f>Q21*100/P21</f>
        <v>55.25520187831009</v>
      </c>
    </row>
    <row r="22" spans="1:18" ht="15.75">
      <c r="A22" s="170"/>
      <c r="B22" s="171"/>
      <c r="C22" s="172"/>
      <c r="D22" s="173"/>
      <c r="E22" s="173"/>
      <c r="F22" s="174"/>
      <c r="G22" s="168"/>
      <c r="H22" s="168"/>
      <c r="I22" s="181"/>
      <c r="J22" s="182"/>
      <c r="K22" s="169"/>
      <c r="L22" s="168"/>
      <c r="M22" s="181"/>
      <c r="N22" s="179"/>
      <c r="O22" s="169"/>
      <c r="P22" s="169"/>
      <c r="Q22" s="180"/>
      <c r="R22" s="179"/>
    </row>
    <row r="23" spans="1:18" ht="15.75">
      <c r="A23" s="170">
        <v>233510</v>
      </c>
      <c r="B23" s="171"/>
      <c r="C23" s="172" t="s">
        <v>758</v>
      </c>
      <c r="D23" s="173"/>
      <c r="E23" s="173"/>
      <c r="F23" s="174"/>
      <c r="G23" s="168">
        <v>1707178</v>
      </c>
      <c r="H23" s="168">
        <v>1356201</v>
      </c>
      <c r="I23" s="181">
        <v>1192338.63</v>
      </c>
      <c r="J23" s="182">
        <f>I23*100/H23</f>
        <v>87.91754540809215</v>
      </c>
      <c r="K23" s="169"/>
      <c r="L23" s="168"/>
      <c r="M23" s="181"/>
      <c r="N23" s="179"/>
      <c r="O23" s="169">
        <f>G23+K23</f>
        <v>1707178</v>
      </c>
      <c r="P23" s="169">
        <f>H23+L23</f>
        <v>1356201</v>
      </c>
      <c r="Q23" s="180">
        <f>I23+M23</f>
        <v>1192338.63</v>
      </c>
      <c r="R23" s="179">
        <f>Q23*100/P23</f>
        <v>87.91754540809215</v>
      </c>
    </row>
    <row r="24" spans="1:18" ht="15.75">
      <c r="A24" s="170"/>
      <c r="B24" s="171"/>
      <c r="C24" s="172"/>
      <c r="D24" s="173"/>
      <c r="E24" s="173"/>
      <c r="F24" s="174"/>
      <c r="G24" s="168"/>
      <c r="H24" s="168"/>
      <c r="I24" s="181"/>
      <c r="J24" s="182"/>
      <c r="K24" s="169"/>
      <c r="L24" s="168"/>
      <c r="M24" s="181"/>
      <c r="N24" s="179"/>
      <c r="O24" s="169"/>
      <c r="P24" s="169"/>
      <c r="Q24" s="180"/>
      <c r="R24" s="179"/>
    </row>
    <row r="25" spans="1:18" ht="15.75">
      <c r="A25" s="170">
        <v>333310</v>
      </c>
      <c r="B25" s="171"/>
      <c r="C25" s="172" t="s">
        <v>759</v>
      </c>
      <c r="D25" s="173"/>
      <c r="E25" s="173"/>
      <c r="F25" s="174"/>
      <c r="G25" s="168"/>
      <c r="H25" s="168">
        <v>8427</v>
      </c>
      <c r="I25" s="181">
        <v>8427</v>
      </c>
      <c r="J25" s="182">
        <f>I25*100/H25</f>
        <v>100</v>
      </c>
      <c r="K25" s="169">
        <v>0</v>
      </c>
      <c r="L25" s="168">
        <v>6836</v>
      </c>
      <c r="M25" s="181">
        <v>6835.03</v>
      </c>
      <c r="N25" s="179">
        <f>M25*100/L25</f>
        <v>99.98581041544763</v>
      </c>
      <c r="O25" s="169"/>
      <c r="P25" s="169">
        <f>H25+L25</f>
        <v>15263</v>
      </c>
      <c r="Q25" s="180">
        <f>I25+M25</f>
        <v>15262.029999999999</v>
      </c>
      <c r="R25" s="179">
        <f>Q25*100/P25</f>
        <v>99.99364476184236</v>
      </c>
    </row>
    <row r="26" spans="1:18" ht="16.5" thickBot="1">
      <c r="A26" s="183"/>
      <c r="B26" s="138"/>
      <c r="C26" s="184"/>
      <c r="D26" s="185"/>
      <c r="E26" s="185"/>
      <c r="F26" s="186"/>
      <c r="G26" s="187"/>
      <c r="H26" s="187"/>
      <c r="I26" s="187"/>
      <c r="J26" s="185"/>
      <c r="K26" s="188"/>
      <c r="L26" s="187"/>
      <c r="M26" s="187"/>
      <c r="N26" s="186"/>
      <c r="O26" s="188"/>
      <c r="P26" s="187"/>
      <c r="Q26" s="187"/>
      <c r="R26" s="186"/>
    </row>
    <row r="27" spans="1:18" ht="16.5" thickBot="1">
      <c r="A27" s="189" t="s">
        <v>760</v>
      </c>
      <c r="B27" s="138"/>
      <c r="C27" s="184"/>
      <c r="D27" s="185"/>
      <c r="E27" s="185"/>
      <c r="F27" s="186"/>
      <c r="G27" s="187">
        <f>SUM(G11:G26)</f>
        <v>7024552</v>
      </c>
      <c r="H27" s="187">
        <f>SUM(H11:H26)</f>
        <v>7938798</v>
      </c>
      <c r="I27" s="190">
        <f>SUM(I11:I26)</f>
        <v>5736839.680000001</v>
      </c>
      <c r="J27" s="190">
        <f>I27*100/H27</f>
        <v>72.2633285290796</v>
      </c>
      <c r="K27" s="187">
        <f>SUM(K11:K26)</f>
        <v>313644</v>
      </c>
      <c r="L27" s="187">
        <f>SUM(L11:L26)</f>
        <v>237009</v>
      </c>
      <c r="M27" s="190">
        <f>SUM(M11:M26)</f>
        <v>340431.24</v>
      </c>
      <c r="N27" s="190">
        <f>M27*100/L27</f>
        <v>143.63641887016948</v>
      </c>
      <c r="O27" s="187">
        <f>SUM(O11:O26)</f>
        <v>7338196</v>
      </c>
      <c r="P27" s="187">
        <f>SUM(P11:P26)</f>
        <v>8175807</v>
      </c>
      <c r="Q27" s="190">
        <f>SUM(Q11:Q26)</f>
        <v>6077270.92</v>
      </c>
      <c r="R27" s="190">
        <f>Q27*100/P27</f>
        <v>74.33236767942296</v>
      </c>
    </row>
    <row r="28" spans="1:18" ht="15.75">
      <c r="A28" s="191"/>
      <c r="B28" s="164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6" ht="15.75">
      <c r="A29" s="131" t="s">
        <v>761</v>
      </c>
      <c r="C29" s="131" t="s">
        <v>762</v>
      </c>
      <c r="G29" s="131" t="s">
        <v>763</v>
      </c>
      <c r="H29" s="131" t="s">
        <v>764</v>
      </c>
      <c r="O29" s="131" t="s">
        <v>765</v>
      </c>
      <c r="P29" s="131" t="s">
        <v>766</v>
      </c>
    </row>
    <row r="30" spans="1:11" ht="15.75">
      <c r="A30" s="131" t="s">
        <v>767</v>
      </c>
      <c r="G30" s="131" t="s">
        <v>767</v>
      </c>
      <c r="K30" s="192"/>
    </row>
    <row r="35" spans="6:11" ht="15.75">
      <c r="F35"/>
      <c r="G35"/>
      <c r="H35"/>
      <c r="I35"/>
      <c r="J35"/>
      <c r="K35"/>
    </row>
    <row r="36" spans="6:11" ht="15.75">
      <c r="F36"/>
      <c r="G36"/>
      <c r="H36"/>
      <c r="I36"/>
      <c r="J36"/>
      <c r="K36"/>
    </row>
    <row r="37" spans="6:11" ht="15.75">
      <c r="F37"/>
      <c r="G37"/>
      <c r="H37"/>
      <c r="I37"/>
      <c r="J37"/>
      <c r="K37"/>
    </row>
    <row r="38" spans="6:11" ht="15.75">
      <c r="F38"/>
      <c r="G38"/>
      <c r="H38"/>
      <c r="I38"/>
      <c r="J38"/>
      <c r="K38"/>
    </row>
    <row r="39" spans="6:11" ht="15.75">
      <c r="F39"/>
      <c r="G39"/>
      <c r="H39"/>
      <c r="I39"/>
      <c r="J39"/>
      <c r="K39"/>
    </row>
    <row r="40" spans="6:11" ht="15.75">
      <c r="F40"/>
      <c r="G40"/>
      <c r="H40"/>
      <c r="I40"/>
      <c r="J40"/>
      <c r="K40"/>
    </row>
    <row r="41" spans="6:11" ht="15.75">
      <c r="F41"/>
      <c r="G41"/>
      <c r="H41"/>
      <c r="I41"/>
      <c r="J41"/>
      <c r="K41"/>
    </row>
    <row r="42" spans="6:11" ht="15.75">
      <c r="F42"/>
      <c r="G42"/>
      <c r="H42"/>
      <c r="I42"/>
      <c r="J42"/>
      <c r="K42"/>
    </row>
    <row r="43" spans="6:11" ht="15.75">
      <c r="F43"/>
      <c r="G43"/>
      <c r="H43"/>
      <c r="I43"/>
      <c r="J43"/>
      <c r="K43"/>
    </row>
  </sheetData>
  <mergeCells count="5">
    <mergeCell ref="A3:R3"/>
    <mergeCell ref="M8:M9"/>
    <mergeCell ref="Q8:Q9"/>
    <mergeCell ref="I8:I9"/>
    <mergeCell ref="D4:O4"/>
  </mergeCells>
  <printOptions horizontalCentered="1" verticalCentered="1"/>
  <pageMargins left="0.5118110236220472" right="0.5118110236220472" top="0.8661417322834646" bottom="0.8661417322834646" header="0.5118110236220472" footer="0.5118110236220472"/>
  <pageSetup fitToHeight="1" fitToWidth="1" horizontalDpi="300" verticalDpi="300" orientation="landscape" paperSize="9" scale="64" r:id="rId1"/>
  <headerFooter alignWithMargins="0">
    <oddHeader>&amp;R&amp;"Times New Roman CE,Tučné"&amp;16Příloha č. 7a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6"/>
  <sheetViews>
    <sheetView showGridLines="0" workbookViewId="0" topLeftCell="A1">
      <selection activeCell="G28" sqref="G28"/>
    </sheetView>
  </sheetViews>
  <sheetFormatPr defaultColWidth="9.00390625" defaultRowHeight="12.75"/>
  <cols>
    <col min="1" max="1" width="92.125" style="0" bestFit="1" customWidth="1"/>
    <col min="2" max="3" width="15.00390625" style="0" customWidth="1"/>
    <col min="4" max="4" width="12.125" style="0" customWidth="1"/>
    <col min="5" max="7" width="15.25390625" style="0" customWidth="1"/>
    <col min="8" max="8" width="10.25390625" style="0" customWidth="1"/>
    <col min="9" max="9" width="15.25390625" style="0" customWidth="1"/>
    <col min="10" max="10" width="12.75390625" style="0" customWidth="1"/>
  </cols>
  <sheetData>
    <row r="3" spans="1:9" ht="12.75">
      <c r="A3" s="1827"/>
      <c r="B3" s="1827"/>
      <c r="C3" s="1827"/>
      <c r="D3" s="1827"/>
      <c r="E3" s="1827"/>
      <c r="F3" s="1827"/>
      <c r="G3" s="1827"/>
      <c r="H3" s="1827"/>
      <c r="I3" s="1827"/>
    </row>
    <row r="4" spans="1:9" ht="12.75">
      <c r="A4" s="925"/>
      <c r="B4" s="925"/>
      <c r="C4" s="925"/>
      <c r="D4" s="925"/>
      <c r="E4" s="925"/>
      <c r="F4" s="925"/>
      <c r="G4" s="925"/>
      <c r="H4" s="925"/>
      <c r="I4" s="925"/>
    </row>
    <row r="5" spans="1:9" ht="12.75">
      <c r="A5" s="926" t="s">
        <v>473</v>
      </c>
      <c r="B5" s="925"/>
      <c r="C5" s="925"/>
      <c r="D5" s="925"/>
      <c r="E5" s="925"/>
      <c r="F5" s="925"/>
      <c r="G5" s="925"/>
      <c r="H5" s="925"/>
      <c r="I5" s="925"/>
    </row>
    <row r="6" spans="1:9" ht="12.75">
      <c r="A6" s="927" t="s">
        <v>474</v>
      </c>
      <c r="B6" s="925"/>
      <c r="C6" s="925"/>
      <c r="D6" s="925"/>
      <c r="E6" s="925"/>
      <c r="F6" s="925"/>
      <c r="G6" s="925"/>
      <c r="H6" s="925"/>
      <c r="I6" s="925"/>
    </row>
    <row r="7" spans="1:9" ht="18.75">
      <c r="A7" s="1828" t="s">
        <v>475</v>
      </c>
      <c r="B7" s="1828"/>
      <c r="C7" s="1828"/>
      <c r="D7" s="1828"/>
      <c r="E7" s="1828"/>
      <c r="F7" s="1828"/>
      <c r="G7" s="1828"/>
      <c r="H7" s="1828"/>
      <c r="I7" s="1828"/>
    </row>
    <row r="8" spans="1:8" ht="12.75">
      <c r="A8" s="1829" t="s">
        <v>476</v>
      </c>
      <c r="B8" s="1829"/>
      <c r="C8" s="1829"/>
      <c r="D8" s="1829"/>
      <c r="E8" s="1829"/>
      <c r="F8" s="1829"/>
      <c r="G8" s="1829"/>
      <c r="H8" s="928"/>
    </row>
    <row r="9" spans="1:8" ht="12.75">
      <c r="A9" s="928"/>
      <c r="B9" s="928"/>
      <c r="C9" s="928"/>
      <c r="D9" s="928"/>
      <c r="E9" s="929"/>
      <c r="F9" s="930"/>
      <c r="G9" s="928"/>
      <c r="H9" s="928"/>
    </row>
    <row r="10" spans="1:9" ht="13.5" thickBot="1">
      <c r="A10" s="928"/>
      <c r="B10" s="928"/>
      <c r="C10" s="928"/>
      <c r="D10" s="928"/>
      <c r="E10" s="929"/>
      <c r="F10" s="930"/>
      <c r="G10" s="928"/>
      <c r="H10" s="928"/>
      <c r="I10" s="7" t="s">
        <v>788</v>
      </c>
    </row>
    <row r="11" spans="1:9" ht="13.5" thickBot="1">
      <c r="A11" s="931"/>
      <c r="B11" s="931"/>
      <c r="C11" s="932"/>
      <c r="D11" s="933"/>
      <c r="E11" s="1830" t="s">
        <v>797</v>
      </c>
      <c r="F11" s="1831"/>
      <c r="G11" s="105"/>
      <c r="H11" s="934"/>
      <c r="I11" s="935"/>
    </row>
    <row r="12" spans="1:9" ht="90" customHeight="1" thickBot="1">
      <c r="A12" s="936" t="s">
        <v>477</v>
      </c>
      <c r="B12" s="937" t="s">
        <v>478</v>
      </c>
      <c r="C12" s="937" t="s">
        <v>479</v>
      </c>
      <c r="D12" s="938" t="s">
        <v>480</v>
      </c>
      <c r="E12" s="939" t="s">
        <v>481</v>
      </c>
      <c r="F12" s="940" t="s">
        <v>482</v>
      </c>
      <c r="G12" s="941" t="s">
        <v>483</v>
      </c>
      <c r="H12" s="939" t="s">
        <v>484</v>
      </c>
      <c r="I12" s="941" t="s">
        <v>485</v>
      </c>
    </row>
    <row r="13" spans="1:9" ht="18.75" customHeight="1" thickBot="1">
      <c r="A13" s="942"/>
      <c r="B13" s="943">
        <v>1</v>
      </c>
      <c r="C13" s="943">
        <v>2</v>
      </c>
      <c r="D13" s="944" t="s">
        <v>486</v>
      </c>
      <c r="E13" s="944">
        <v>3</v>
      </c>
      <c r="F13" s="945">
        <v>4</v>
      </c>
      <c r="G13" s="943">
        <v>5</v>
      </c>
      <c r="H13" s="944" t="s">
        <v>486</v>
      </c>
      <c r="I13" s="943">
        <v>6</v>
      </c>
    </row>
    <row r="14" spans="1:9" ht="34.5" customHeight="1">
      <c r="A14" s="946" t="s">
        <v>487</v>
      </c>
      <c r="B14" s="947">
        <v>3038163</v>
      </c>
      <c r="C14" s="947">
        <v>2212</v>
      </c>
      <c r="D14" s="947">
        <v>1155880</v>
      </c>
      <c r="E14" s="948">
        <v>1881983</v>
      </c>
      <c r="F14" s="949">
        <v>1879453.31</v>
      </c>
      <c r="G14" s="950">
        <v>7759048</v>
      </c>
      <c r="H14" s="947">
        <v>4289</v>
      </c>
      <c r="I14" s="951">
        <f>+B14+C14-D14-E14+G14+H14</f>
        <v>7765849</v>
      </c>
    </row>
    <row r="15" spans="1:9" ht="20.25" customHeight="1">
      <c r="A15" s="952" t="s">
        <v>488</v>
      </c>
      <c r="B15" s="953"/>
      <c r="C15" s="953"/>
      <c r="D15" s="953"/>
      <c r="E15" s="954"/>
      <c r="F15" s="955"/>
      <c r="G15" s="956"/>
      <c r="H15" s="957"/>
      <c r="I15" s="951"/>
    </row>
    <row r="16" spans="1:9" ht="34.5" customHeight="1">
      <c r="A16" s="958" t="s">
        <v>489</v>
      </c>
      <c r="B16" s="959">
        <v>1971633</v>
      </c>
      <c r="C16" s="959"/>
      <c r="D16" s="959">
        <v>1067802</v>
      </c>
      <c r="E16" s="948">
        <f>+B16-D16</f>
        <v>903831</v>
      </c>
      <c r="F16" s="949">
        <v>899542</v>
      </c>
      <c r="G16" s="950">
        <v>797960</v>
      </c>
      <c r="H16" s="947">
        <v>4289</v>
      </c>
      <c r="I16" s="951">
        <f>+B16+C16-D16-E16+G16+H16</f>
        <v>802249</v>
      </c>
    </row>
    <row r="17" spans="1:9" ht="34.5" customHeight="1">
      <c r="A17" s="958" t="s">
        <v>490</v>
      </c>
      <c r="B17" s="959">
        <f>+B14-B16</f>
        <v>1066530</v>
      </c>
      <c r="C17" s="959">
        <f>+C14-C16</f>
        <v>2212</v>
      </c>
      <c r="D17" s="959">
        <f>+D14-D16</f>
        <v>88078</v>
      </c>
      <c r="E17" s="960">
        <f>+E14-E16</f>
        <v>978152</v>
      </c>
      <c r="F17" s="961">
        <v>979911</v>
      </c>
      <c r="G17" s="962">
        <f>+G14-G16</f>
        <v>6961088</v>
      </c>
      <c r="H17" s="959"/>
      <c r="I17" s="951">
        <f>+B17+C17-D17-E17+G17+H17</f>
        <v>6963600</v>
      </c>
    </row>
    <row r="18" spans="1:9" ht="20.25" customHeight="1">
      <c r="A18" s="952" t="s">
        <v>491</v>
      </c>
      <c r="B18" s="953"/>
      <c r="C18" s="959"/>
      <c r="D18" s="959"/>
      <c r="E18" s="960"/>
      <c r="F18" s="963"/>
      <c r="G18" s="962"/>
      <c r="H18" s="959"/>
      <c r="I18" s="964"/>
    </row>
    <row r="19" spans="1:9" ht="34.5" customHeight="1" thickBot="1">
      <c r="A19" s="965" t="s">
        <v>492</v>
      </c>
      <c r="B19" s="966"/>
      <c r="C19" s="959"/>
      <c r="D19" s="959"/>
      <c r="E19" s="960"/>
      <c r="F19" s="963"/>
      <c r="G19" s="962"/>
      <c r="H19" s="959"/>
      <c r="I19" s="964"/>
    </row>
    <row r="20" spans="1:9" ht="21" customHeight="1">
      <c r="A20" s="967" t="s">
        <v>493</v>
      </c>
      <c r="B20" s="968"/>
      <c r="C20" s="959"/>
      <c r="D20" s="959"/>
      <c r="E20" s="960"/>
      <c r="F20" s="963"/>
      <c r="G20" s="962"/>
      <c r="H20" s="959"/>
      <c r="I20" s="964"/>
    </row>
    <row r="21" spans="1:9" ht="21" customHeight="1">
      <c r="A21" s="958" t="s">
        <v>494</v>
      </c>
      <c r="B21" s="947">
        <f aca="true" t="shared" si="0" ref="B21:I21">SUM(B22:B23)</f>
        <v>678972</v>
      </c>
      <c r="C21" s="959">
        <f t="shared" si="0"/>
        <v>0</v>
      </c>
      <c r="D21" s="959">
        <f t="shared" si="0"/>
        <v>0</v>
      </c>
      <c r="E21" s="960">
        <f t="shared" si="0"/>
        <v>678972</v>
      </c>
      <c r="F21" s="969">
        <f t="shared" si="0"/>
        <v>678872</v>
      </c>
      <c r="G21" s="962">
        <f t="shared" si="0"/>
        <v>6512154</v>
      </c>
      <c r="H21" s="959">
        <f t="shared" si="0"/>
        <v>0</v>
      </c>
      <c r="I21" s="951">
        <f t="shared" si="0"/>
        <v>6512154</v>
      </c>
    </row>
    <row r="22" spans="1:9" s="970" customFormat="1" ht="47.25">
      <c r="A22" s="958" t="s">
        <v>569</v>
      </c>
      <c r="B22" s="959">
        <v>678972</v>
      </c>
      <c r="C22" s="959"/>
      <c r="D22" s="959"/>
      <c r="E22" s="960">
        <v>678972</v>
      </c>
      <c r="F22" s="963">
        <v>678872</v>
      </c>
      <c r="G22" s="962">
        <v>4314741</v>
      </c>
      <c r="H22" s="959"/>
      <c r="I22" s="951">
        <f>+B22+C22-D22-E22+G22+H22</f>
        <v>4314741</v>
      </c>
    </row>
    <row r="23" spans="1:9" ht="34.5" customHeight="1" thickBot="1">
      <c r="A23" s="958" t="s">
        <v>495</v>
      </c>
      <c r="B23" s="966"/>
      <c r="C23" s="971"/>
      <c r="D23" s="971"/>
      <c r="E23" s="972"/>
      <c r="F23" s="973"/>
      <c r="G23" s="974">
        <v>2197413</v>
      </c>
      <c r="H23" s="971"/>
      <c r="I23" s="975">
        <f>+B23+C23-D23-E23+G23+H23</f>
        <v>2197413</v>
      </c>
    </row>
    <row r="24" spans="1:17" ht="12.75">
      <c r="A24" s="10"/>
      <c r="B24" s="10"/>
      <c r="C24" s="10"/>
      <c r="D24" s="10"/>
      <c r="E24" s="10"/>
      <c r="F24" s="10"/>
      <c r="G24" s="10"/>
      <c r="H24" s="10"/>
      <c r="I24" s="10"/>
      <c r="J24" s="1"/>
      <c r="K24" s="1"/>
      <c r="L24" s="1"/>
      <c r="M24" s="1"/>
      <c r="N24" s="1"/>
      <c r="O24" s="1"/>
      <c r="P24" s="1"/>
      <c r="Q24" s="1"/>
    </row>
    <row r="25" spans="1:17" ht="12.75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"/>
      <c r="O25" s="1"/>
      <c r="P25" s="1"/>
      <c r="Q25" s="1"/>
    </row>
    <row r="26" spans="1:17" ht="12.75">
      <c r="A26" s="976" t="s">
        <v>570</v>
      </c>
      <c r="B26" s="977"/>
      <c r="C26" s="977"/>
      <c r="D26" s="978" t="s">
        <v>496</v>
      </c>
      <c r="E26" s="11"/>
      <c r="F26" s="10"/>
      <c r="G26" s="10"/>
      <c r="H26" s="10"/>
      <c r="I26" s="11" t="s">
        <v>571</v>
      </c>
      <c r="J26" s="1"/>
      <c r="K26" s="1"/>
      <c r="L26" s="1"/>
      <c r="M26" s="1"/>
      <c r="N26" s="1"/>
      <c r="O26" s="1"/>
      <c r="P26" s="1"/>
      <c r="Q26" s="1"/>
    </row>
    <row r="27" spans="1:17" ht="12.75">
      <c r="A27" s="976" t="s">
        <v>497</v>
      </c>
      <c r="B27" s="977"/>
      <c r="C27" s="977"/>
      <c r="D27" s="978" t="s">
        <v>498</v>
      </c>
      <c r="E27" s="11"/>
      <c r="F27" s="10"/>
      <c r="G27" s="10"/>
      <c r="H27" s="10"/>
      <c r="I27" s="10"/>
      <c r="J27" s="1"/>
      <c r="K27" s="1"/>
      <c r="L27" s="1"/>
      <c r="M27" s="1"/>
      <c r="N27" s="1"/>
      <c r="O27" s="1"/>
      <c r="P27" s="1"/>
      <c r="Q27" s="1"/>
    </row>
    <row r="28" spans="1:17" ht="12.75">
      <c r="A28" s="10"/>
      <c r="B28" s="10"/>
      <c r="C28" s="10"/>
      <c r="D28" s="10"/>
      <c r="E28" s="10"/>
      <c r="F28" s="10"/>
      <c r="G28" s="10"/>
      <c r="H28" s="10"/>
      <c r="I28" s="10"/>
      <c r="J28" s="1"/>
      <c r="K28" s="1"/>
      <c r="L28" s="1"/>
      <c r="M28" s="1"/>
      <c r="N28" s="1"/>
      <c r="O28" s="1"/>
      <c r="P28" s="1"/>
      <c r="Q28" s="1"/>
    </row>
    <row r="29" spans="2:17" ht="12.75">
      <c r="B29" s="10"/>
      <c r="C29" s="10"/>
      <c r="D29" s="10"/>
      <c r="E29" s="10"/>
      <c r="F29" s="10"/>
      <c r="G29" s="10"/>
      <c r="H29" s="10"/>
      <c r="I29" s="10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sheetProtection/>
  <mergeCells count="4">
    <mergeCell ref="A3:I3"/>
    <mergeCell ref="A7:I7"/>
    <mergeCell ref="A8:G8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80" verticalDpi="180" orientation="landscape" paperSize="9" scale="63" r:id="rId1"/>
  <headerFooter alignWithMargins="0">
    <oddHeader>&amp;R&amp;"Times New Roman CE,Tučné"&amp;12Příloha č. 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300"/>
  <sheetViews>
    <sheetView workbookViewId="0" topLeftCell="A1">
      <selection activeCell="A23" sqref="A23"/>
    </sheetView>
  </sheetViews>
  <sheetFormatPr defaultColWidth="9.00390625" defaultRowHeight="12.75"/>
  <cols>
    <col min="1" max="1" width="55.625" style="1745" customWidth="1"/>
    <col min="2" max="4" width="15.75390625" style="1745" customWidth="1"/>
    <col min="5" max="5" width="14.25390625" style="1745" bestFit="1" customWidth="1"/>
    <col min="6" max="7" width="0" style="1745" hidden="1" customWidth="1"/>
    <col min="8" max="8" width="16.00390625" style="1745" customWidth="1"/>
    <col min="9" max="16384" width="9.125" style="1745" customWidth="1"/>
  </cols>
  <sheetData>
    <row r="1" ht="15.75">
      <c r="A1" s="1773" t="s">
        <v>887</v>
      </c>
    </row>
    <row r="2" ht="15.75">
      <c r="A2" s="1773" t="s">
        <v>474</v>
      </c>
    </row>
    <row r="3" spans="1:5" s="1696" customFormat="1" ht="18.75">
      <c r="A3" s="1834" t="s">
        <v>1135</v>
      </c>
      <c r="B3" s="1834"/>
      <c r="C3" s="1834"/>
      <c r="D3" s="1834"/>
      <c r="E3" s="1834"/>
    </row>
    <row r="4" spans="1:5" s="1696" customFormat="1" ht="15.75">
      <c r="A4" s="1835"/>
      <c r="B4" s="1835"/>
      <c r="C4" s="1835"/>
      <c r="D4" s="1835"/>
      <c r="E4" s="1835"/>
    </row>
    <row r="5" spans="1:7" s="1705" customFormat="1" ht="13.5" thickBot="1">
      <c r="A5" s="1704"/>
      <c r="B5" s="1704"/>
      <c r="C5" s="1704"/>
      <c r="D5" s="1704"/>
      <c r="E5" s="1704"/>
      <c r="G5" s="1705" t="s">
        <v>1136</v>
      </c>
    </row>
    <row r="6" spans="1:8" s="1711" customFormat="1" ht="77.25" thickBot="1">
      <c r="A6" s="1706" t="s">
        <v>1137</v>
      </c>
      <c r="B6" s="1707" t="s">
        <v>1138</v>
      </c>
      <c r="C6" s="1707" t="s">
        <v>1139</v>
      </c>
      <c r="D6" s="1708" t="s">
        <v>1140</v>
      </c>
      <c r="E6" s="1709" t="s">
        <v>1141</v>
      </c>
      <c r="F6" s="1832" t="s">
        <v>1142</v>
      </c>
      <c r="G6" s="1833"/>
      <c r="H6" s="1710"/>
    </row>
    <row r="7" spans="1:7" s="1718" customFormat="1" ht="12.75">
      <c r="A7" s="1712" t="s">
        <v>1143</v>
      </c>
      <c r="B7" s="1713">
        <v>3261</v>
      </c>
      <c r="C7" s="1713">
        <v>6122</v>
      </c>
      <c r="D7" s="1714">
        <v>233010</v>
      </c>
      <c r="E7" s="1715">
        <v>940000</v>
      </c>
      <c r="F7" s="1716">
        <v>478</v>
      </c>
      <c r="G7" s="1717">
        <v>2049</v>
      </c>
    </row>
    <row r="8" spans="1:7" s="1705" customFormat="1" ht="12.75">
      <c r="A8" s="1719"/>
      <c r="B8" s="1720">
        <v>3299</v>
      </c>
      <c r="C8" s="1720">
        <v>6122</v>
      </c>
      <c r="D8" s="1721">
        <v>233010</v>
      </c>
      <c r="E8" s="1722">
        <v>54000</v>
      </c>
      <c r="F8" s="1723">
        <v>275</v>
      </c>
      <c r="G8" s="1724">
        <v>4028</v>
      </c>
    </row>
    <row r="9" spans="1:7" s="1705" customFormat="1" ht="12.75">
      <c r="A9" s="1719"/>
      <c r="B9" s="1720">
        <v>6222</v>
      </c>
      <c r="C9" s="1720">
        <v>5332</v>
      </c>
      <c r="D9" s="1721">
        <v>233010</v>
      </c>
      <c r="E9" s="1722">
        <v>240000</v>
      </c>
      <c r="F9" s="1723">
        <v>40662</v>
      </c>
      <c r="G9" s="1724">
        <v>0</v>
      </c>
    </row>
    <row r="10" spans="1:7" s="1718" customFormat="1" ht="12.75">
      <c r="A10" s="1719"/>
      <c r="B10" s="1720"/>
      <c r="C10" s="1720">
        <v>6321</v>
      </c>
      <c r="D10" s="1725">
        <v>233010</v>
      </c>
      <c r="E10" s="1722">
        <v>852000</v>
      </c>
      <c r="F10" s="1726"/>
      <c r="G10" s="1727"/>
    </row>
    <row r="11" spans="1:7" s="1705" customFormat="1" ht="12.75">
      <c r="A11" s="1719"/>
      <c r="B11" s="1720">
        <v>3114</v>
      </c>
      <c r="C11" s="1720">
        <v>6351</v>
      </c>
      <c r="D11" s="1720">
        <v>233110</v>
      </c>
      <c r="E11" s="1722">
        <v>2069000</v>
      </c>
      <c r="F11" s="1723">
        <v>1643</v>
      </c>
      <c r="G11" s="1724">
        <v>4028</v>
      </c>
    </row>
    <row r="12" spans="1:7" s="1705" customFormat="1" ht="12.75">
      <c r="A12" s="1719"/>
      <c r="B12" s="1720">
        <v>3124</v>
      </c>
      <c r="C12" s="1720">
        <v>6351</v>
      </c>
      <c r="D12" s="1720">
        <v>233110</v>
      </c>
      <c r="E12" s="1722">
        <v>29000</v>
      </c>
      <c r="F12" s="1723">
        <v>1987</v>
      </c>
      <c r="G12" s="1724">
        <v>0</v>
      </c>
    </row>
    <row r="13" spans="1:7" s="1705" customFormat="1" ht="12.75">
      <c r="A13" s="1719"/>
      <c r="B13" s="1720">
        <v>3131</v>
      </c>
      <c r="C13" s="1720">
        <v>6351</v>
      </c>
      <c r="D13" s="1720">
        <v>233110</v>
      </c>
      <c r="E13" s="1722">
        <v>2723000</v>
      </c>
      <c r="F13" s="1723">
        <v>1210</v>
      </c>
      <c r="G13" s="1724">
        <v>0</v>
      </c>
    </row>
    <row r="14" spans="1:7" s="1705" customFormat="1" ht="12.75">
      <c r="A14" s="1719"/>
      <c r="B14" s="1720">
        <v>3132</v>
      </c>
      <c r="C14" s="1720">
        <v>6351</v>
      </c>
      <c r="D14" s="1720">
        <v>233110</v>
      </c>
      <c r="E14" s="1722">
        <v>2293000</v>
      </c>
      <c r="F14" s="1723">
        <v>265</v>
      </c>
      <c r="G14" s="1724">
        <v>0</v>
      </c>
    </row>
    <row r="15" spans="1:7" s="1705" customFormat="1" ht="12.75">
      <c r="A15" s="1719"/>
      <c r="B15" s="1720">
        <v>3299</v>
      </c>
      <c r="C15" s="1720">
        <v>6351</v>
      </c>
      <c r="D15" s="1720">
        <v>233110</v>
      </c>
      <c r="E15" s="1722">
        <v>2550000</v>
      </c>
      <c r="F15" s="1723">
        <v>38</v>
      </c>
      <c r="G15" s="1724">
        <v>0</v>
      </c>
    </row>
    <row r="16" spans="1:7" s="1705" customFormat="1" ht="12.75">
      <c r="A16" s="1719"/>
      <c r="B16" s="1720">
        <v>3211</v>
      </c>
      <c r="C16" s="1720">
        <v>5332</v>
      </c>
      <c r="D16" s="1720">
        <v>233310</v>
      </c>
      <c r="E16" s="1722">
        <v>1334000</v>
      </c>
      <c r="F16" s="1723">
        <v>9670</v>
      </c>
      <c r="G16" s="1724">
        <v>0</v>
      </c>
    </row>
    <row r="17" spans="1:7" s="1718" customFormat="1" ht="12.75">
      <c r="A17" s="1719"/>
      <c r="B17" s="1720"/>
      <c r="C17" s="1720">
        <v>6352</v>
      </c>
      <c r="D17" s="1720">
        <v>233310</v>
      </c>
      <c r="E17" s="1722">
        <v>41292000</v>
      </c>
      <c r="F17" s="1726"/>
      <c r="G17" s="1727"/>
    </row>
    <row r="18" spans="1:7" s="1705" customFormat="1" ht="12.75">
      <c r="A18" s="1719"/>
      <c r="B18" s="1720">
        <v>3211</v>
      </c>
      <c r="C18" s="1720">
        <v>6352</v>
      </c>
      <c r="D18" s="1720">
        <v>233330</v>
      </c>
      <c r="E18" s="1722">
        <v>422268000</v>
      </c>
      <c r="F18" s="1723">
        <v>29185</v>
      </c>
      <c r="G18" s="1724">
        <v>5821</v>
      </c>
    </row>
    <row r="19" spans="1:7" s="1705" customFormat="1" ht="12.75">
      <c r="A19" s="1719"/>
      <c r="B19" s="1720">
        <v>3211</v>
      </c>
      <c r="C19" s="1720">
        <v>5332</v>
      </c>
      <c r="D19" s="1720">
        <v>233340</v>
      </c>
      <c r="E19" s="1722">
        <v>1302000</v>
      </c>
      <c r="F19" s="1723">
        <v>48737</v>
      </c>
      <c r="G19" s="1724">
        <v>3041</v>
      </c>
    </row>
    <row r="20" spans="1:7" s="1718" customFormat="1" ht="12.75">
      <c r="A20" s="1719"/>
      <c r="B20" s="1720"/>
      <c r="C20" s="1720">
        <v>6352</v>
      </c>
      <c r="D20" s="1720">
        <v>233340</v>
      </c>
      <c r="E20" s="1722">
        <v>80220000</v>
      </c>
      <c r="F20" s="1726"/>
      <c r="G20" s="1727"/>
    </row>
    <row r="21" spans="1:7" s="1718" customFormat="1" ht="12.75">
      <c r="A21" s="1719"/>
      <c r="B21" s="1720">
        <v>3419</v>
      </c>
      <c r="C21" s="1720">
        <v>6322</v>
      </c>
      <c r="D21" s="1720">
        <v>233510</v>
      </c>
      <c r="E21" s="1722">
        <v>38793000</v>
      </c>
      <c r="F21" s="1726"/>
      <c r="G21" s="1727"/>
    </row>
    <row r="22" spans="1:7" s="1705" customFormat="1" ht="12.75">
      <c r="A22" s="1719"/>
      <c r="B22" s="1720"/>
      <c r="C22" s="1720">
        <v>6341</v>
      </c>
      <c r="D22" s="1720">
        <v>233510</v>
      </c>
      <c r="E22" s="1722">
        <v>201001000</v>
      </c>
      <c r="F22" s="1723">
        <v>617</v>
      </c>
      <c r="G22" s="1724">
        <v>4028</v>
      </c>
    </row>
    <row r="23" spans="1:7" s="1705" customFormat="1" ht="12.75">
      <c r="A23" s="1719" t="s">
        <v>1144</v>
      </c>
      <c r="B23" s="1720">
        <v>3211</v>
      </c>
      <c r="C23" s="1720">
        <v>6352</v>
      </c>
      <c r="D23" s="1720">
        <v>233340</v>
      </c>
      <c r="E23" s="1722">
        <v>1867801000</v>
      </c>
      <c r="F23" s="1723">
        <v>7</v>
      </c>
      <c r="G23" s="1724">
        <v>4028</v>
      </c>
    </row>
    <row r="24" spans="1:7" s="1705" customFormat="1" ht="12.75">
      <c r="A24" s="1719" t="s">
        <v>1145</v>
      </c>
      <c r="B24" s="1720">
        <v>3211</v>
      </c>
      <c r="C24" s="1720">
        <v>6352</v>
      </c>
      <c r="D24" s="1720">
        <v>233340</v>
      </c>
      <c r="E24" s="1722">
        <v>329612000</v>
      </c>
      <c r="F24" s="1723">
        <v>3</v>
      </c>
      <c r="G24" s="1724">
        <v>4028</v>
      </c>
    </row>
    <row r="25" spans="1:7" s="1705" customFormat="1" ht="12.75">
      <c r="A25" s="1719" t="s">
        <v>1146</v>
      </c>
      <c r="B25" s="1720">
        <v>3291</v>
      </c>
      <c r="C25" s="1720">
        <v>5021</v>
      </c>
      <c r="D25" s="1720"/>
      <c r="E25" s="1722">
        <v>108314</v>
      </c>
      <c r="F25" s="1723">
        <v>6</v>
      </c>
      <c r="G25" s="1724">
        <v>0</v>
      </c>
    </row>
    <row r="26" spans="1:7" s="1705" customFormat="1" ht="12.75">
      <c r="A26" s="1719"/>
      <c r="B26" s="1720"/>
      <c r="C26" s="1720">
        <v>5031</v>
      </c>
      <c r="D26" s="1720"/>
      <c r="E26" s="1722">
        <v>6949</v>
      </c>
      <c r="F26" s="1723">
        <v>122</v>
      </c>
      <c r="G26" s="1724">
        <v>0</v>
      </c>
    </row>
    <row r="27" spans="1:7" s="1705" customFormat="1" ht="12.75">
      <c r="A27" s="1719"/>
      <c r="B27" s="1720"/>
      <c r="C27" s="1720">
        <v>5032</v>
      </c>
      <c r="D27" s="1720"/>
      <c r="E27" s="1722">
        <v>2952</v>
      </c>
      <c r="F27" s="1723">
        <v>1086</v>
      </c>
      <c r="G27" s="1724">
        <v>4028</v>
      </c>
    </row>
    <row r="28" spans="1:7" s="1705" customFormat="1" ht="12.75">
      <c r="A28" s="1719"/>
      <c r="B28" s="1720"/>
      <c r="C28" s="1720">
        <v>5173</v>
      </c>
      <c r="D28" s="1720"/>
      <c r="E28" s="1722">
        <v>3274</v>
      </c>
      <c r="F28" s="1723">
        <v>180</v>
      </c>
      <c r="G28" s="1724">
        <v>0</v>
      </c>
    </row>
    <row r="29" spans="1:7" s="1705" customFormat="1" ht="12.75">
      <c r="A29" s="1719"/>
      <c r="B29" s="1720"/>
      <c r="C29" s="1720">
        <v>5175</v>
      </c>
      <c r="D29" s="1720"/>
      <c r="E29" s="1722">
        <v>10658</v>
      </c>
      <c r="F29" s="1723">
        <v>25</v>
      </c>
      <c r="G29" s="1724">
        <v>0</v>
      </c>
    </row>
    <row r="30" spans="1:7" s="1705" customFormat="1" ht="12.75">
      <c r="A30" s="1719" t="s">
        <v>1147</v>
      </c>
      <c r="B30" s="1720">
        <v>3291</v>
      </c>
      <c r="C30" s="1720">
        <v>5021</v>
      </c>
      <c r="D30" s="1720"/>
      <c r="E30" s="1722">
        <v>76205</v>
      </c>
      <c r="F30" s="1723">
        <v>200</v>
      </c>
      <c r="G30" s="1724">
        <v>0</v>
      </c>
    </row>
    <row r="31" spans="1:7" s="1705" customFormat="1" ht="12.75">
      <c r="A31" s="1719"/>
      <c r="B31" s="1720"/>
      <c r="C31" s="1720">
        <v>5031</v>
      </c>
      <c r="D31" s="1720"/>
      <c r="E31" s="1722">
        <v>7294</v>
      </c>
      <c r="F31" s="1723">
        <v>710</v>
      </c>
      <c r="G31" s="1724">
        <v>0</v>
      </c>
    </row>
    <row r="32" spans="1:7" s="1705" customFormat="1" ht="12.75">
      <c r="A32" s="1719"/>
      <c r="B32" s="1720"/>
      <c r="C32" s="1720">
        <v>5032</v>
      </c>
      <c r="D32" s="1720"/>
      <c r="E32" s="1722">
        <v>1970</v>
      </c>
      <c r="F32" s="1723">
        <v>60</v>
      </c>
      <c r="G32" s="1724">
        <v>0</v>
      </c>
    </row>
    <row r="33" spans="1:7" s="1705" customFormat="1" ht="12.75">
      <c r="A33" s="1719"/>
      <c r="B33" s="1720"/>
      <c r="C33" s="1720">
        <v>5162</v>
      </c>
      <c r="D33" s="1720"/>
      <c r="E33" s="1722">
        <v>978</v>
      </c>
      <c r="F33" s="1723">
        <v>60</v>
      </c>
      <c r="G33" s="1724">
        <v>0</v>
      </c>
    </row>
    <row r="34" spans="1:7" s="1705" customFormat="1" ht="12.75">
      <c r="A34" s="1719" t="s">
        <v>1148</v>
      </c>
      <c r="B34" s="1720">
        <v>3809</v>
      </c>
      <c r="C34" s="1720">
        <v>5173</v>
      </c>
      <c r="D34" s="1720"/>
      <c r="E34" s="1722">
        <v>201700</v>
      </c>
      <c r="F34" s="1723">
        <v>135</v>
      </c>
      <c r="G34" s="1724">
        <v>0</v>
      </c>
    </row>
    <row r="35" spans="1:7" s="1705" customFormat="1" ht="12.75">
      <c r="A35" s="1719" t="s">
        <v>1149</v>
      </c>
      <c r="B35" s="1720">
        <v>3299</v>
      </c>
      <c r="C35" s="1720">
        <v>5331</v>
      </c>
      <c r="D35" s="1720"/>
      <c r="E35" s="1722">
        <v>2500000</v>
      </c>
      <c r="F35" s="1723">
        <v>441</v>
      </c>
      <c r="G35" s="1724">
        <v>0</v>
      </c>
    </row>
    <row r="36" spans="1:7" s="1705" customFormat="1" ht="12.75">
      <c r="A36" s="1719" t="s">
        <v>1150</v>
      </c>
      <c r="B36" s="1720">
        <v>3261</v>
      </c>
      <c r="C36" s="1720">
        <v>5137</v>
      </c>
      <c r="D36" s="1720"/>
      <c r="E36" s="1722">
        <v>600000</v>
      </c>
      <c r="F36" s="1723">
        <v>6167</v>
      </c>
      <c r="G36" s="1724">
        <v>0</v>
      </c>
    </row>
    <row r="37" spans="1:7" s="1705" customFormat="1" ht="12.75">
      <c r="A37" s="1719"/>
      <c r="B37" s="1720"/>
      <c r="C37" s="1720">
        <v>5169</v>
      </c>
      <c r="D37" s="1720"/>
      <c r="E37" s="1722">
        <v>200000</v>
      </c>
      <c r="F37" s="1723">
        <v>11777</v>
      </c>
      <c r="G37" s="1724">
        <v>0</v>
      </c>
    </row>
    <row r="38" spans="1:7" s="1705" customFormat="1" ht="12.75">
      <c r="A38" s="1719" t="s">
        <v>1151</v>
      </c>
      <c r="B38" s="1720">
        <v>3421</v>
      </c>
      <c r="C38" s="1720">
        <v>5222</v>
      </c>
      <c r="D38" s="1720"/>
      <c r="E38" s="1722">
        <v>50000</v>
      </c>
      <c r="F38" s="1723">
        <v>175</v>
      </c>
      <c r="G38" s="1724">
        <v>0</v>
      </c>
    </row>
    <row r="39" spans="1:7" s="1705" customFormat="1" ht="12.75">
      <c r="A39" s="1719" t="s">
        <v>1152</v>
      </c>
      <c r="B39" s="1720">
        <v>3211</v>
      </c>
      <c r="C39" s="1720">
        <v>5332</v>
      </c>
      <c r="D39" s="1720"/>
      <c r="E39" s="1722">
        <v>3700000</v>
      </c>
      <c r="F39" s="1723">
        <v>3051</v>
      </c>
      <c r="G39" s="1724">
        <v>0</v>
      </c>
    </row>
    <row r="40" spans="1:7" s="1705" customFormat="1" ht="12.75">
      <c r="A40" s="1719" t="s">
        <v>1153</v>
      </c>
      <c r="B40" s="1720">
        <v>3261</v>
      </c>
      <c r="C40" s="1720">
        <v>5194</v>
      </c>
      <c r="D40" s="1720"/>
      <c r="E40" s="1722">
        <v>315000</v>
      </c>
      <c r="F40" s="1723">
        <v>2180</v>
      </c>
      <c r="G40" s="1724">
        <v>4028</v>
      </c>
    </row>
    <row r="41" spans="1:7" s="1705" customFormat="1" ht="12.75">
      <c r="A41" s="1719" t="s">
        <v>1154</v>
      </c>
      <c r="B41" s="1720">
        <v>3299</v>
      </c>
      <c r="C41" s="1720">
        <v>5331</v>
      </c>
      <c r="D41" s="1720"/>
      <c r="E41" s="1722">
        <v>33669000</v>
      </c>
      <c r="F41" s="1723">
        <v>539</v>
      </c>
      <c r="G41" s="1724">
        <v>4028</v>
      </c>
    </row>
    <row r="42" spans="1:7" s="1705" customFormat="1" ht="12.75">
      <c r="A42" s="1719" t="s">
        <v>1305</v>
      </c>
      <c r="B42" s="1720">
        <v>3299</v>
      </c>
      <c r="C42" s="1720">
        <v>5323</v>
      </c>
      <c r="D42" s="1720"/>
      <c r="E42" s="1722">
        <v>20000</v>
      </c>
      <c r="F42" s="1723">
        <v>187</v>
      </c>
      <c r="G42" s="1724">
        <v>4028</v>
      </c>
    </row>
    <row r="43" spans="1:7" s="1705" customFormat="1" ht="12.75">
      <c r="A43" s="1719" t="s">
        <v>1155</v>
      </c>
      <c r="B43" s="1720">
        <v>3291</v>
      </c>
      <c r="C43" s="1720">
        <v>5213</v>
      </c>
      <c r="D43" s="1720"/>
      <c r="E43" s="1722">
        <v>5812645</v>
      </c>
      <c r="F43" s="1723">
        <v>1490</v>
      </c>
      <c r="G43" s="1724">
        <v>0</v>
      </c>
    </row>
    <row r="44" spans="1:7" s="1705" customFormat="1" ht="12.75">
      <c r="A44" s="1719"/>
      <c r="B44" s="1720"/>
      <c r="C44" s="1720">
        <v>5221</v>
      </c>
      <c r="D44" s="1720"/>
      <c r="E44" s="1722">
        <v>3592966</v>
      </c>
      <c r="F44" s="1723">
        <v>1845</v>
      </c>
      <c r="G44" s="1724">
        <v>0</v>
      </c>
    </row>
    <row r="45" spans="1:7" s="1705" customFormat="1" ht="12.75">
      <c r="A45" s="1719"/>
      <c r="B45" s="1720"/>
      <c r="C45" s="1720">
        <v>5222</v>
      </c>
      <c r="D45" s="1720"/>
      <c r="E45" s="1722">
        <v>10800934</v>
      </c>
      <c r="F45" s="1723">
        <v>342</v>
      </c>
      <c r="G45" s="1724">
        <v>0</v>
      </c>
    </row>
    <row r="46" spans="1:7" s="1705" customFormat="1" ht="12.75">
      <c r="A46" s="1719"/>
      <c r="B46" s="1720"/>
      <c r="C46" s="1720">
        <v>5223</v>
      </c>
      <c r="D46" s="1720"/>
      <c r="E46" s="1722">
        <v>962524</v>
      </c>
      <c r="F46" s="1723">
        <v>22</v>
      </c>
      <c r="G46" s="1724">
        <v>0</v>
      </c>
    </row>
    <row r="47" spans="1:7" s="1705" customFormat="1" ht="12.75">
      <c r="A47" s="1719"/>
      <c r="B47" s="1720"/>
      <c r="C47" s="1720">
        <v>5229</v>
      </c>
      <c r="D47" s="1720"/>
      <c r="E47" s="1722">
        <v>245142</v>
      </c>
      <c r="F47" s="1723"/>
      <c r="G47" s="1724">
        <v>0</v>
      </c>
    </row>
    <row r="48" spans="1:7" s="1705" customFormat="1" ht="12.75">
      <c r="A48" s="1719"/>
      <c r="B48" s="1720"/>
      <c r="C48" s="1720">
        <v>5323</v>
      </c>
      <c r="D48" s="1720"/>
      <c r="E48" s="1722">
        <v>47347801</v>
      </c>
      <c r="F48" s="1723">
        <v>17050</v>
      </c>
      <c r="G48" s="1724">
        <v>0</v>
      </c>
    </row>
    <row r="49" spans="1:7" s="1705" customFormat="1" ht="12.75">
      <c r="A49" s="1719"/>
      <c r="B49" s="1720"/>
      <c r="C49" s="1720">
        <v>5332</v>
      </c>
      <c r="D49" s="1720"/>
      <c r="E49" s="1722">
        <v>1775111</v>
      </c>
      <c r="F49" s="1728">
        <v>467</v>
      </c>
      <c r="G49" s="1724">
        <v>0</v>
      </c>
    </row>
    <row r="50" spans="1:7" s="1705" customFormat="1" ht="12.75">
      <c r="A50" s="1719" t="s">
        <v>1156</v>
      </c>
      <c r="B50" s="1720">
        <v>3809</v>
      </c>
      <c r="C50" s="1720">
        <v>5512</v>
      </c>
      <c r="D50" s="1720"/>
      <c r="E50" s="1722">
        <v>189400000</v>
      </c>
      <c r="F50" s="1723"/>
      <c r="G50" s="1724">
        <v>0</v>
      </c>
    </row>
    <row r="51" spans="1:7" s="1705" customFormat="1" ht="12.75">
      <c r="A51" s="1719" t="s">
        <v>1157</v>
      </c>
      <c r="B51" s="1720">
        <v>3293</v>
      </c>
      <c r="C51" s="1720">
        <v>5213</v>
      </c>
      <c r="D51" s="1720"/>
      <c r="E51" s="1722">
        <v>1900</v>
      </c>
      <c r="F51" s="1728">
        <v>1149</v>
      </c>
      <c r="G51" s="1724">
        <v>0</v>
      </c>
    </row>
    <row r="52" spans="1:7" s="1705" customFormat="1" ht="12.75">
      <c r="A52" s="1719"/>
      <c r="B52" s="1720"/>
      <c r="C52" s="1720">
        <v>5221</v>
      </c>
      <c r="D52" s="1720"/>
      <c r="E52" s="1722">
        <v>7300</v>
      </c>
      <c r="F52" s="1728">
        <v>1679</v>
      </c>
      <c r="G52" s="1724">
        <v>0</v>
      </c>
    </row>
    <row r="53" spans="1:7" s="1705" customFormat="1" ht="12.75">
      <c r="A53" s="1719"/>
      <c r="B53" s="1720"/>
      <c r="C53" s="1720">
        <v>5321</v>
      </c>
      <c r="D53" s="1720"/>
      <c r="E53" s="1722">
        <v>14800</v>
      </c>
      <c r="F53" s="1728">
        <v>1368</v>
      </c>
      <c r="G53" s="1724">
        <v>0</v>
      </c>
    </row>
    <row r="54" spans="1:7" s="1705" customFormat="1" ht="12.75">
      <c r="A54" s="1719"/>
      <c r="B54" s="1720"/>
      <c r="C54" s="1720">
        <v>5323</v>
      </c>
      <c r="D54" s="1720"/>
      <c r="E54" s="1722">
        <v>77100</v>
      </c>
      <c r="F54" s="1723">
        <v>5</v>
      </c>
      <c r="G54" s="1724">
        <v>0</v>
      </c>
    </row>
    <row r="55" spans="1:7" s="1705" customFormat="1" ht="12.75">
      <c r="A55" s="1719" t="s">
        <v>1158</v>
      </c>
      <c r="B55" s="1720">
        <v>3291</v>
      </c>
      <c r="C55" s="1720">
        <v>5167</v>
      </c>
      <c r="D55" s="1720"/>
      <c r="E55" s="1722">
        <v>2720</v>
      </c>
      <c r="F55" s="1723">
        <v>5</v>
      </c>
      <c r="G55" s="1724">
        <v>0</v>
      </c>
    </row>
    <row r="56" spans="1:7" s="1705" customFormat="1" ht="12.75">
      <c r="A56" s="1719" t="s">
        <v>1159</v>
      </c>
      <c r="B56" s="1720">
        <v>3299</v>
      </c>
      <c r="C56" s="1720">
        <v>5021</v>
      </c>
      <c r="D56" s="1720"/>
      <c r="E56" s="1722">
        <v>47000</v>
      </c>
      <c r="F56" s="1723">
        <v>56</v>
      </c>
      <c r="G56" s="1724">
        <v>0</v>
      </c>
    </row>
    <row r="57" spans="1:7" s="1705" customFormat="1" ht="12.75">
      <c r="A57" s="1719"/>
      <c r="B57" s="1720"/>
      <c r="C57" s="1720">
        <v>5136</v>
      </c>
      <c r="D57" s="1720"/>
      <c r="E57" s="1722">
        <v>4000</v>
      </c>
      <c r="F57" s="1723">
        <v>735</v>
      </c>
      <c r="G57" s="1724">
        <v>0</v>
      </c>
    </row>
    <row r="58" spans="1:7" s="1705" customFormat="1" ht="12.75">
      <c r="A58" s="1719"/>
      <c r="B58" s="1720"/>
      <c r="C58" s="1720">
        <v>5139</v>
      </c>
      <c r="D58" s="1720"/>
      <c r="E58" s="1722">
        <v>5000</v>
      </c>
      <c r="F58" s="1723">
        <v>4</v>
      </c>
      <c r="G58" s="1724">
        <v>0</v>
      </c>
    </row>
    <row r="59" spans="1:7" s="1705" customFormat="1" ht="12.75">
      <c r="A59" s="1719"/>
      <c r="B59" s="1720"/>
      <c r="C59" s="1720">
        <v>5164</v>
      </c>
      <c r="D59" s="1720"/>
      <c r="E59" s="1722">
        <v>30000</v>
      </c>
      <c r="F59" s="1723">
        <v>14</v>
      </c>
      <c r="G59" s="1724">
        <v>0</v>
      </c>
    </row>
    <row r="60" spans="1:7" s="1705" customFormat="1" ht="12.75">
      <c r="A60" s="1719"/>
      <c r="B60" s="1720"/>
      <c r="C60" s="1720">
        <v>5169</v>
      </c>
      <c r="D60" s="1720"/>
      <c r="E60" s="1722">
        <v>277000</v>
      </c>
      <c r="F60" s="1723">
        <v>71</v>
      </c>
      <c r="G60" s="1724">
        <v>0</v>
      </c>
    </row>
    <row r="61" spans="1:7" s="1705" customFormat="1" ht="12.75">
      <c r="A61" s="1719"/>
      <c r="B61" s="1720"/>
      <c r="C61" s="1720">
        <v>5175</v>
      </c>
      <c r="D61" s="1720"/>
      <c r="E61" s="1722">
        <v>26000</v>
      </c>
      <c r="F61" s="1723">
        <v>10</v>
      </c>
      <c r="G61" s="1724">
        <v>0</v>
      </c>
    </row>
    <row r="62" spans="1:7" s="1705" customFormat="1" ht="12.75">
      <c r="A62" s="1719" t="s">
        <v>1160</v>
      </c>
      <c r="B62" s="1720">
        <v>5299</v>
      </c>
      <c r="C62" s="1720">
        <v>5169</v>
      </c>
      <c r="D62" s="1720"/>
      <c r="E62" s="1722">
        <v>380000</v>
      </c>
      <c r="F62" s="1723">
        <v>70</v>
      </c>
      <c r="G62" s="1724">
        <v>0</v>
      </c>
    </row>
    <row r="63" spans="1:7" s="1705" customFormat="1" ht="12.75">
      <c r="A63" s="1719" t="s">
        <v>1161</v>
      </c>
      <c r="B63" s="1720">
        <v>5299</v>
      </c>
      <c r="C63" s="1720">
        <v>5169</v>
      </c>
      <c r="D63" s="1720"/>
      <c r="E63" s="1722">
        <v>20000</v>
      </c>
      <c r="F63" s="1723">
        <v>130</v>
      </c>
      <c r="G63" s="1724">
        <v>0</v>
      </c>
    </row>
    <row r="64" spans="1:7" s="1705" customFormat="1" ht="12.75">
      <c r="A64" s="1719" t="s">
        <v>1162</v>
      </c>
      <c r="B64" s="1720">
        <v>3291</v>
      </c>
      <c r="C64" s="1720">
        <v>5021</v>
      </c>
      <c r="D64" s="1720"/>
      <c r="E64" s="1722">
        <v>121095</v>
      </c>
      <c r="F64" s="1723">
        <v>10</v>
      </c>
      <c r="G64" s="1724">
        <v>0</v>
      </c>
    </row>
    <row r="65" spans="1:7" s="1705" customFormat="1" ht="12.75">
      <c r="A65" s="1719"/>
      <c r="B65" s="1720"/>
      <c r="C65" s="1720">
        <v>5031</v>
      </c>
      <c r="D65" s="1720"/>
      <c r="E65" s="1722">
        <v>37544</v>
      </c>
      <c r="F65" s="1723">
        <v>170</v>
      </c>
      <c r="G65" s="1724">
        <v>0</v>
      </c>
    </row>
    <row r="66" spans="1:7" s="1705" customFormat="1" ht="12.75">
      <c r="A66" s="1719"/>
      <c r="B66" s="1720"/>
      <c r="C66" s="1720">
        <v>5032</v>
      </c>
      <c r="D66" s="1720"/>
      <c r="E66" s="1722">
        <v>12836</v>
      </c>
      <c r="F66" s="1723">
        <v>640</v>
      </c>
      <c r="G66" s="1724">
        <v>0</v>
      </c>
    </row>
    <row r="67" spans="1:7" s="1705" customFormat="1" ht="12.75">
      <c r="A67" s="1719" t="s">
        <v>1163</v>
      </c>
      <c r="B67" s="1720">
        <v>3809</v>
      </c>
      <c r="C67" s="1720">
        <v>5169</v>
      </c>
      <c r="D67" s="1720"/>
      <c r="E67" s="1722">
        <v>286000</v>
      </c>
      <c r="F67" s="1723">
        <v>460</v>
      </c>
      <c r="G67" s="1724">
        <v>0</v>
      </c>
    </row>
    <row r="68" spans="1:8" s="1705" customFormat="1" ht="12.75">
      <c r="A68" s="1719" t="s">
        <v>270</v>
      </c>
      <c r="B68" s="1720">
        <v>3212</v>
      </c>
      <c r="C68" s="1720">
        <v>5332</v>
      </c>
      <c r="D68" s="1720"/>
      <c r="E68" s="1722">
        <v>38000</v>
      </c>
      <c r="F68" s="1728">
        <f>225</f>
        <v>225</v>
      </c>
      <c r="G68" s="1724">
        <v>4028</v>
      </c>
      <c r="H68" s="1729"/>
    </row>
    <row r="69" spans="1:7" s="1705" customFormat="1" ht="12.75">
      <c r="A69" s="1719"/>
      <c r="B69" s="1720">
        <v>3809</v>
      </c>
      <c r="C69" s="1720">
        <v>5331</v>
      </c>
      <c r="D69" s="1720"/>
      <c r="E69" s="1722">
        <v>9973000</v>
      </c>
      <c r="F69" s="1728">
        <v>198</v>
      </c>
      <c r="G69" s="1724">
        <v>0</v>
      </c>
    </row>
    <row r="70" spans="1:7" s="1705" customFormat="1" ht="12.75">
      <c r="A70" s="1719"/>
      <c r="B70" s="1720"/>
      <c r="C70" s="1720">
        <v>6351</v>
      </c>
      <c r="D70" s="1720"/>
      <c r="E70" s="1722">
        <v>1030000</v>
      </c>
      <c r="F70" s="1723">
        <v>46</v>
      </c>
      <c r="G70" s="1724">
        <v>0</v>
      </c>
    </row>
    <row r="71" spans="1:7" s="1705" customFormat="1" ht="12.75">
      <c r="A71" s="1719" t="s">
        <v>1164</v>
      </c>
      <c r="B71" s="1720">
        <v>3292</v>
      </c>
      <c r="C71" s="1720">
        <v>5222</v>
      </c>
      <c r="D71" s="1720"/>
      <c r="E71" s="1722">
        <v>582</v>
      </c>
      <c r="F71" s="1723">
        <v>4</v>
      </c>
      <c r="G71" s="1724">
        <v>0</v>
      </c>
    </row>
    <row r="72" spans="1:7" s="1705" customFormat="1" ht="12.75">
      <c r="A72" s="1719"/>
      <c r="B72" s="1720"/>
      <c r="C72" s="1720">
        <v>5323</v>
      </c>
      <c r="D72" s="1720"/>
      <c r="E72" s="1722">
        <v>7846000</v>
      </c>
      <c r="F72" s="1723">
        <v>109</v>
      </c>
      <c r="G72" s="1724">
        <v>0</v>
      </c>
    </row>
    <row r="73" spans="1:7" s="1705" customFormat="1" ht="12.75">
      <c r="A73" s="1719"/>
      <c r="B73" s="1720"/>
      <c r="C73" s="1720">
        <v>5332</v>
      </c>
      <c r="D73" s="1720"/>
      <c r="E73" s="1722">
        <v>410</v>
      </c>
      <c r="F73" s="1723">
        <v>10</v>
      </c>
      <c r="G73" s="1724">
        <v>0</v>
      </c>
    </row>
    <row r="74" spans="1:7" s="1705" customFormat="1" ht="12.75">
      <c r="A74" s="1719" t="s">
        <v>1165</v>
      </c>
      <c r="B74" s="1720">
        <v>3299</v>
      </c>
      <c r="C74" s="1720">
        <v>5021</v>
      </c>
      <c r="D74" s="1720"/>
      <c r="E74" s="1722">
        <v>20000</v>
      </c>
      <c r="F74" s="1723">
        <v>8</v>
      </c>
      <c r="G74" s="1724">
        <v>0</v>
      </c>
    </row>
    <row r="75" spans="1:7" s="1705" customFormat="1" ht="12.75">
      <c r="A75" s="1719"/>
      <c r="B75" s="1720"/>
      <c r="C75" s="1720">
        <v>5069</v>
      </c>
      <c r="D75" s="1720"/>
      <c r="E75" s="1722">
        <v>62000</v>
      </c>
      <c r="F75" s="1723">
        <v>1</v>
      </c>
      <c r="G75" s="1724">
        <v>0</v>
      </c>
    </row>
    <row r="76" spans="1:7" s="1705" customFormat="1" ht="12.75">
      <c r="A76" s="1719"/>
      <c r="B76" s="1720"/>
      <c r="C76" s="1720">
        <v>5169</v>
      </c>
      <c r="D76" s="1720"/>
      <c r="E76" s="1722">
        <v>320000</v>
      </c>
      <c r="F76" s="1723">
        <v>84</v>
      </c>
      <c r="G76" s="1724">
        <v>4028</v>
      </c>
    </row>
    <row r="77" spans="1:7" s="1705" customFormat="1" ht="12.75">
      <c r="A77" s="1719"/>
      <c r="B77" s="1720"/>
      <c r="C77" s="1720">
        <v>5331</v>
      </c>
      <c r="D77" s="1720"/>
      <c r="E77" s="1722">
        <v>123000</v>
      </c>
      <c r="F77" s="1723">
        <v>130</v>
      </c>
      <c r="G77" s="1724">
        <v>0</v>
      </c>
    </row>
    <row r="78" spans="1:7" s="1705" customFormat="1" ht="12.75">
      <c r="A78" s="1719" t="s">
        <v>1166</v>
      </c>
      <c r="B78" s="1720">
        <v>3299</v>
      </c>
      <c r="C78" s="1720">
        <v>5323</v>
      </c>
      <c r="D78" s="1720"/>
      <c r="E78" s="1722">
        <v>27752000</v>
      </c>
      <c r="F78" s="1723">
        <v>5</v>
      </c>
      <c r="G78" s="1724">
        <v>0</v>
      </c>
    </row>
    <row r="79" spans="1:7" s="1705" customFormat="1" ht="12.75">
      <c r="A79" s="1719" t="s">
        <v>1167</v>
      </c>
      <c r="B79" s="1720">
        <v>3299</v>
      </c>
      <c r="C79" s="1720">
        <v>5323</v>
      </c>
      <c r="D79" s="1720"/>
      <c r="E79" s="1722">
        <v>2876000</v>
      </c>
      <c r="F79" s="1723">
        <v>10</v>
      </c>
      <c r="G79" s="1724">
        <v>0</v>
      </c>
    </row>
    <row r="80" spans="1:7" s="1705" customFormat="1" ht="12.75">
      <c r="A80" s="1719" t="s">
        <v>1168</v>
      </c>
      <c r="B80" s="1720">
        <v>3299</v>
      </c>
      <c r="C80" s="1720">
        <v>5021</v>
      </c>
      <c r="D80" s="1720"/>
      <c r="E80" s="1722">
        <v>447000</v>
      </c>
      <c r="F80" s="1723">
        <v>127</v>
      </c>
      <c r="G80" s="1724">
        <v>0</v>
      </c>
    </row>
    <row r="81" spans="1:7" s="1705" customFormat="1" ht="12.75">
      <c r="A81" s="1719"/>
      <c r="B81" s="1720"/>
      <c r="C81" s="1720">
        <v>5031</v>
      </c>
      <c r="D81" s="1720"/>
      <c r="E81" s="1722">
        <v>554000</v>
      </c>
      <c r="F81" s="1723">
        <v>28</v>
      </c>
      <c r="G81" s="1724">
        <v>0</v>
      </c>
    </row>
    <row r="82" spans="1:7" s="1705" customFormat="1" ht="12.75">
      <c r="A82" s="1719"/>
      <c r="B82" s="1720"/>
      <c r="C82" s="1720">
        <v>5032</v>
      </c>
      <c r="D82" s="1720"/>
      <c r="E82" s="1722">
        <v>244000</v>
      </c>
      <c r="F82" s="1723">
        <v>6</v>
      </c>
      <c r="G82" s="1724">
        <v>0</v>
      </c>
    </row>
    <row r="83" spans="1:7" s="1705" customFormat="1" ht="12.75">
      <c r="A83" s="1719"/>
      <c r="B83" s="1720"/>
      <c r="C83" s="1720">
        <v>5169</v>
      </c>
      <c r="D83" s="1720"/>
      <c r="E83" s="1722">
        <v>813000</v>
      </c>
      <c r="F83" s="1723">
        <v>8</v>
      </c>
      <c r="G83" s="1724">
        <v>0</v>
      </c>
    </row>
    <row r="84" spans="1:7" s="1705" customFormat="1" ht="12.75">
      <c r="A84" s="1719"/>
      <c r="B84" s="1720"/>
      <c r="C84" s="1720">
        <v>5331</v>
      </c>
      <c r="D84" s="1720"/>
      <c r="E84" s="1722">
        <v>27774000</v>
      </c>
      <c r="F84" s="1723">
        <v>102</v>
      </c>
      <c r="G84" s="1724">
        <v>0</v>
      </c>
    </row>
    <row r="85" spans="1:7" s="1705" customFormat="1" ht="12.75">
      <c r="A85" s="1719" t="s">
        <v>1169</v>
      </c>
      <c r="B85" s="1720">
        <v>3261</v>
      </c>
      <c r="C85" s="1720">
        <v>5175</v>
      </c>
      <c r="D85" s="1720"/>
      <c r="E85" s="1722">
        <v>13000</v>
      </c>
      <c r="F85" s="1723">
        <v>1</v>
      </c>
      <c r="G85" s="1724">
        <v>0</v>
      </c>
    </row>
    <row r="86" spans="1:7" s="1705" customFormat="1" ht="12.75">
      <c r="A86" s="1719"/>
      <c r="B86" s="1720"/>
      <c r="C86" s="1720">
        <v>5194</v>
      </c>
      <c r="D86" s="1720"/>
      <c r="E86" s="1722">
        <v>7000</v>
      </c>
      <c r="F86" s="1723">
        <v>3</v>
      </c>
      <c r="G86" s="1724">
        <v>4028</v>
      </c>
    </row>
    <row r="87" spans="1:7" s="1705" customFormat="1" ht="12.75">
      <c r="A87" s="1719" t="s">
        <v>1170</v>
      </c>
      <c r="B87" s="1720">
        <v>3809</v>
      </c>
      <c r="C87" s="1720">
        <v>5021</v>
      </c>
      <c r="D87" s="1720"/>
      <c r="E87" s="1722">
        <v>2650800</v>
      </c>
      <c r="F87" s="1723">
        <v>70</v>
      </c>
      <c r="G87" s="1724">
        <v>0</v>
      </c>
    </row>
    <row r="88" spans="1:7" s="1705" customFormat="1" ht="12.75">
      <c r="A88" s="1719" t="s">
        <v>1171</v>
      </c>
      <c r="B88" s="1720">
        <v>3299</v>
      </c>
      <c r="C88" s="1720">
        <v>5323</v>
      </c>
      <c r="D88" s="1720"/>
      <c r="E88" s="1722">
        <v>1087</v>
      </c>
      <c r="F88" s="1723">
        <v>6</v>
      </c>
      <c r="G88" s="1724">
        <v>0</v>
      </c>
    </row>
    <row r="89" spans="1:7" s="1705" customFormat="1" ht="12.75">
      <c r="A89" s="1719" t="s">
        <v>1172</v>
      </c>
      <c r="B89" s="1720">
        <v>3291</v>
      </c>
      <c r="C89" s="1720">
        <v>5021</v>
      </c>
      <c r="D89" s="1720"/>
      <c r="E89" s="1722">
        <v>19620</v>
      </c>
      <c r="F89" s="1723">
        <v>34</v>
      </c>
      <c r="G89" s="1724">
        <v>4028</v>
      </c>
    </row>
    <row r="90" spans="1:7" s="1705" customFormat="1" ht="12.75">
      <c r="A90" s="1719"/>
      <c r="B90" s="1720"/>
      <c r="C90" s="1720">
        <v>5031</v>
      </c>
      <c r="D90" s="1720"/>
      <c r="E90" s="1722">
        <v>24225</v>
      </c>
      <c r="F90" s="1723">
        <v>40</v>
      </c>
      <c r="G90" s="1724">
        <v>0</v>
      </c>
    </row>
    <row r="91" spans="1:7" s="1705" customFormat="1" ht="12.75">
      <c r="A91" s="1719"/>
      <c r="B91" s="1720"/>
      <c r="C91" s="1720">
        <v>5032</v>
      </c>
      <c r="D91" s="1720"/>
      <c r="E91" s="1722">
        <v>8378</v>
      </c>
      <c r="F91" s="1723">
        <v>74</v>
      </c>
      <c r="G91" s="1724">
        <v>0</v>
      </c>
    </row>
    <row r="92" spans="1:7" s="1705" customFormat="1" ht="12.75">
      <c r="A92" s="1719"/>
      <c r="B92" s="1720"/>
      <c r="C92" s="1720">
        <v>5162</v>
      </c>
      <c r="D92" s="1720"/>
      <c r="E92" s="1722">
        <v>34507</v>
      </c>
      <c r="F92" s="1723">
        <v>62</v>
      </c>
      <c r="G92" s="1724">
        <v>0</v>
      </c>
    </row>
    <row r="93" spans="1:7" s="1705" customFormat="1" ht="12.75">
      <c r="A93" s="1719" t="s">
        <v>1173</v>
      </c>
      <c r="B93" s="1720">
        <v>3299</v>
      </c>
      <c r="C93" s="1720">
        <v>5323</v>
      </c>
      <c r="D93" s="1720"/>
      <c r="E93" s="1722">
        <v>2536000</v>
      </c>
      <c r="F93" s="1723">
        <v>34</v>
      </c>
      <c r="G93" s="1724">
        <v>0</v>
      </c>
    </row>
    <row r="94" spans="1:7" s="1705" customFormat="1" ht="12.75">
      <c r="A94" s="1719" t="s">
        <v>1174</v>
      </c>
      <c r="B94" s="1720">
        <v>3299</v>
      </c>
      <c r="C94" s="1720">
        <v>5323</v>
      </c>
      <c r="D94" s="1720"/>
      <c r="E94" s="1722">
        <v>3652000</v>
      </c>
      <c r="F94" s="1723">
        <v>6</v>
      </c>
      <c r="G94" s="1724">
        <v>0</v>
      </c>
    </row>
    <row r="95" spans="1:7" s="1705" customFormat="1" ht="12.75">
      <c r="A95" s="1719" t="s">
        <v>1175</v>
      </c>
      <c r="B95" s="1720">
        <v>3291</v>
      </c>
      <c r="C95" s="1720">
        <v>5223</v>
      </c>
      <c r="D95" s="1720"/>
      <c r="E95" s="1722">
        <v>108000</v>
      </c>
      <c r="F95" s="1723">
        <v>17</v>
      </c>
      <c r="G95" s="1724">
        <v>0</v>
      </c>
    </row>
    <row r="96" spans="1:7" s="1718" customFormat="1" ht="12.75">
      <c r="A96" s="1719"/>
      <c r="B96" s="1720"/>
      <c r="C96" s="1720">
        <v>5323</v>
      </c>
      <c r="D96" s="1720"/>
      <c r="E96" s="1722">
        <v>734400</v>
      </c>
      <c r="F96" s="1726"/>
      <c r="G96" s="1727"/>
    </row>
    <row r="97" spans="1:7" s="1705" customFormat="1" ht="12.75">
      <c r="A97" s="1719" t="s">
        <v>1176</v>
      </c>
      <c r="B97" s="1720">
        <v>3541</v>
      </c>
      <c r="C97" s="1720">
        <v>5021</v>
      </c>
      <c r="D97" s="1720"/>
      <c r="E97" s="1722">
        <v>22500</v>
      </c>
      <c r="F97" s="1728">
        <v>144</v>
      </c>
      <c r="G97" s="1724">
        <v>2823</v>
      </c>
    </row>
    <row r="98" spans="1:7" s="1705" customFormat="1" ht="12.75">
      <c r="A98" s="1719"/>
      <c r="B98" s="1720"/>
      <c r="C98" s="1720">
        <v>5164</v>
      </c>
      <c r="D98" s="1720"/>
      <c r="E98" s="1722">
        <v>530</v>
      </c>
      <c r="F98" s="1723">
        <v>2000</v>
      </c>
      <c r="G98" s="1724">
        <v>6912</v>
      </c>
    </row>
    <row r="99" spans="1:7" s="1718" customFormat="1" ht="12.75">
      <c r="A99" s="1719"/>
      <c r="B99" s="1720"/>
      <c r="C99" s="1720">
        <v>5169</v>
      </c>
      <c r="D99" s="1720"/>
      <c r="E99" s="1722">
        <v>865</v>
      </c>
      <c r="F99" s="1726"/>
      <c r="G99" s="1727"/>
    </row>
    <row r="100" spans="1:7" s="1705" customFormat="1" ht="12.75">
      <c r="A100" s="1719"/>
      <c r="B100" s="1720"/>
      <c r="C100" s="1720">
        <v>5173</v>
      </c>
      <c r="D100" s="1720"/>
      <c r="E100" s="1722">
        <v>14116</v>
      </c>
      <c r="F100" s="1723">
        <v>301</v>
      </c>
      <c r="G100" s="1724">
        <v>0</v>
      </c>
    </row>
    <row r="101" spans="1:7" s="1705" customFormat="1" ht="12.75">
      <c r="A101" s="1719"/>
      <c r="B101" s="1720"/>
      <c r="C101" s="1720">
        <v>5175</v>
      </c>
      <c r="D101" s="1720"/>
      <c r="E101" s="1722">
        <v>3379</v>
      </c>
      <c r="F101" s="1723">
        <v>878</v>
      </c>
      <c r="G101" s="1724">
        <v>0</v>
      </c>
    </row>
    <row r="102" spans="1:7" s="1705" customFormat="1" ht="12.75">
      <c r="A102" s="1719"/>
      <c r="B102" s="1720"/>
      <c r="C102" s="1720">
        <v>5222</v>
      </c>
      <c r="D102" s="1720"/>
      <c r="E102" s="1722">
        <v>180</v>
      </c>
      <c r="F102" s="1723">
        <v>291</v>
      </c>
      <c r="G102" s="1724">
        <v>0</v>
      </c>
    </row>
    <row r="103" spans="1:7" s="1705" customFormat="1" ht="12.75">
      <c r="A103" s="1719"/>
      <c r="B103" s="1720"/>
      <c r="C103" s="1720">
        <v>5323</v>
      </c>
      <c r="D103" s="1720"/>
      <c r="E103" s="1722">
        <v>71300</v>
      </c>
      <c r="F103" s="1723">
        <v>17</v>
      </c>
      <c r="G103" s="1724">
        <v>0</v>
      </c>
    </row>
    <row r="104" spans="1:7" s="1705" customFormat="1" ht="12.75">
      <c r="A104" s="1719" t="s">
        <v>1177</v>
      </c>
      <c r="B104" s="1720">
        <v>5399</v>
      </c>
      <c r="C104" s="1720">
        <v>5323</v>
      </c>
      <c r="D104" s="1720"/>
      <c r="E104" s="1722">
        <v>240700</v>
      </c>
      <c r="F104" s="1723">
        <v>2360</v>
      </c>
      <c r="G104" s="1724">
        <v>0</v>
      </c>
    </row>
    <row r="105" spans="1:8" s="1705" customFormat="1" ht="12.75">
      <c r="A105" s="1719" t="s">
        <v>1178</v>
      </c>
      <c r="B105" s="1720">
        <v>3291</v>
      </c>
      <c r="C105" s="1720">
        <v>5169</v>
      </c>
      <c r="D105" s="1720"/>
      <c r="E105" s="1722">
        <v>41717</v>
      </c>
      <c r="F105" s="1723">
        <v>426</v>
      </c>
      <c r="G105" s="1724">
        <v>0</v>
      </c>
      <c r="H105" s="1729"/>
    </row>
    <row r="106" spans="1:8" s="1718" customFormat="1" ht="12.75">
      <c r="A106" s="1719"/>
      <c r="B106" s="1720"/>
      <c r="C106" s="1720">
        <v>5175</v>
      </c>
      <c r="D106" s="1720"/>
      <c r="E106" s="1722">
        <v>16938</v>
      </c>
      <c r="F106" s="1726"/>
      <c r="G106" s="1727"/>
      <c r="H106" s="1730"/>
    </row>
    <row r="107" spans="1:7" s="1705" customFormat="1" ht="12.75">
      <c r="A107" s="1719"/>
      <c r="B107" s="1720"/>
      <c r="C107" s="1720">
        <v>5331</v>
      </c>
      <c r="D107" s="1720"/>
      <c r="E107" s="1722">
        <v>76580</v>
      </c>
      <c r="F107" s="1723">
        <v>72</v>
      </c>
      <c r="G107" s="1724">
        <v>0</v>
      </c>
    </row>
    <row r="108" spans="1:7" s="1705" customFormat="1" ht="12.75">
      <c r="A108" s="1719" t="s">
        <v>1179</v>
      </c>
      <c r="B108" s="1720">
        <v>3211</v>
      </c>
      <c r="C108" s="1720">
        <v>5332</v>
      </c>
      <c r="D108" s="1720"/>
      <c r="E108" s="1722">
        <v>101000</v>
      </c>
      <c r="F108" s="1723">
        <v>819</v>
      </c>
      <c r="G108" s="1724">
        <v>0</v>
      </c>
    </row>
    <row r="109" spans="1:7" s="1705" customFormat="1" ht="12.75">
      <c r="A109" s="1719" t="s">
        <v>1180</v>
      </c>
      <c r="B109" s="1720">
        <v>3299</v>
      </c>
      <c r="C109" s="1720">
        <v>5173</v>
      </c>
      <c r="D109" s="1720"/>
      <c r="E109" s="1722">
        <v>179000</v>
      </c>
      <c r="F109" s="1723">
        <v>6139</v>
      </c>
      <c r="G109" s="1724">
        <v>0</v>
      </c>
    </row>
    <row r="110" spans="1:7" s="1718" customFormat="1" ht="12.75">
      <c r="A110" s="1719" t="s">
        <v>1181</v>
      </c>
      <c r="B110" s="1720">
        <v>3299</v>
      </c>
      <c r="C110" s="1720">
        <v>5142</v>
      </c>
      <c r="D110" s="1720"/>
      <c r="E110" s="1722">
        <v>5000</v>
      </c>
      <c r="F110" s="1726"/>
      <c r="G110" s="1727"/>
    </row>
    <row r="111" spans="1:7" s="1705" customFormat="1" ht="12.75">
      <c r="A111" s="1719" t="s">
        <v>1182</v>
      </c>
      <c r="B111" s="1720">
        <v>3299</v>
      </c>
      <c r="C111" s="1720">
        <v>5139</v>
      </c>
      <c r="D111" s="1720"/>
      <c r="E111" s="1722">
        <v>10000</v>
      </c>
      <c r="F111" s="1723">
        <v>1</v>
      </c>
      <c r="G111" s="1724">
        <v>0</v>
      </c>
    </row>
    <row r="112" spans="1:7" s="1705" customFormat="1" ht="12.75">
      <c r="A112" s="1719" t="s">
        <v>1183</v>
      </c>
      <c r="B112" s="1720">
        <v>3299</v>
      </c>
      <c r="C112" s="1720">
        <v>5137</v>
      </c>
      <c r="D112" s="1720"/>
      <c r="E112" s="1722">
        <v>162000</v>
      </c>
      <c r="F112" s="1723">
        <v>146</v>
      </c>
      <c r="G112" s="1724">
        <v>0</v>
      </c>
    </row>
    <row r="113" spans="1:7" s="1718" customFormat="1" ht="12.75">
      <c r="A113" s="1719" t="s">
        <v>1184</v>
      </c>
      <c r="B113" s="1720">
        <v>3299</v>
      </c>
      <c r="C113" s="1720">
        <v>5169</v>
      </c>
      <c r="D113" s="1720"/>
      <c r="E113" s="1722">
        <v>1441000</v>
      </c>
      <c r="F113" s="1726"/>
      <c r="G113" s="1727"/>
    </row>
    <row r="114" spans="1:7" s="1718" customFormat="1" ht="12.75">
      <c r="A114" s="1719" t="s">
        <v>1185</v>
      </c>
      <c r="B114" s="1720">
        <v>3299</v>
      </c>
      <c r="C114" s="1720">
        <v>5175</v>
      </c>
      <c r="D114" s="1720"/>
      <c r="E114" s="1722">
        <v>35000</v>
      </c>
      <c r="F114" s="1726">
        <v>177</v>
      </c>
      <c r="G114" s="1727">
        <v>0</v>
      </c>
    </row>
    <row r="115" spans="1:7" s="1718" customFormat="1" ht="12.75">
      <c r="A115" s="1719" t="s">
        <v>1186</v>
      </c>
      <c r="B115" s="1720">
        <v>3299</v>
      </c>
      <c r="C115" s="1720">
        <v>5176</v>
      </c>
      <c r="D115" s="1720"/>
      <c r="E115" s="1722">
        <v>20000</v>
      </c>
      <c r="F115" s="1726">
        <v>182</v>
      </c>
      <c r="G115" s="1727">
        <v>0</v>
      </c>
    </row>
    <row r="116" spans="1:7" s="1718" customFormat="1" ht="12.75">
      <c r="A116" s="1719" t="s">
        <v>1187</v>
      </c>
      <c r="B116" s="1720">
        <v>3299</v>
      </c>
      <c r="C116" s="1720">
        <v>5163</v>
      </c>
      <c r="D116" s="1720"/>
      <c r="E116" s="1722">
        <v>21000</v>
      </c>
      <c r="F116" s="1726">
        <v>12</v>
      </c>
      <c r="G116" s="1727">
        <v>0</v>
      </c>
    </row>
    <row r="117" spans="1:7" s="1705" customFormat="1" ht="12.75">
      <c r="A117" s="1719" t="s">
        <v>1188</v>
      </c>
      <c r="B117" s="1720">
        <v>3299</v>
      </c>
      <c r="C117" s="1720">
        <v>5167</v>
      </c>
      <c r="D117" s="1720"/>
      <c r="E117" s="1722">
        <v>2000</v>
      </c>
      <c r="F117" s="1723">
        <v>33</v>
      </c>
      <c r="G117" s="1724">
        <v>4028</v>
      </c>
    </row>
    <row r="118" spans="1:7" s="1705" customFormat="1" ht="12.75">
      <c r="A118" s="1719" t="s">
        <v>1189</v>
      </c>
      <c r="B118" s="1720">
        <v>3299</v>
      </c>
      <c r="C118" s="1720">
        <v>5162</v>
      </c>
      <c r="D118" s="1720"/>
      <c r="E118" s="1722">
        <v>7000</v>
      </c>
      <c r="F118" s="1723">
        <v>12</v>
      </c>
      <c r="G118" s="1724">
        <v>0</v>
      </c>
    </row>
    <row r="119" spans="1:7" s="1705" customFormat="1" ht="12.75">
      <c r="A119" s="1719" t="s">
        <v>1190</v>
      </c>
      <c r="B119" s="1720">
        <v>3261</v>
      </c>
      <c r="C119" s="1720">
        <v>5031</v>
      </c>
      <c r="D119" s="1720"/>
      <c r="E119" s="1722">
        <v>540</v>
      </c>
      <c r="F119" s="1723">
        <v>296</v>
      </c>
      <c r="G119" s="1724">
        <v>0</v>
      </c>
    </row>
    <row r="120" spans="1:7" s="1705" customFormat="1" ht="12.75">
      <c r="A120" s="1719"/>
      <c r="B120" s="1720"/>
      <c r="C120" s="1720">
        <v>5032</v>
      </c>
      <c r="D120" s="1720"/>
      <c r="E120" s="1722">
        <v>110</v>
      </c>
      <c r="F120" s="1723">
        <v>5</v>
      </c>
      <c r="G120" s="1724">
        <v>0</v>
      </c>
    </row>
    <row r="121" spans="1:7" s="1705" customFormat="1" ht="12.75">
      <c r="A121" s="1719"/>
      <c r="B121" s="1720"/>
      <c r="C121" s="1720">
        <v>5342</v>
      </c>
      <c r="D121" s="1720"/>
      <c r="E121" s="1722">
        <v>580</v>
      </c>
      <c r="F121" s="1723">
        <v>951</v>
      </c>
      <c r="G121" s="1724">
        <v>0</v>
      </c>
    </row>
    <row r="122" spans="1:7" s="1718" customFormat="1" ht="12.75">
      <c r="A122" s="1719" t="s">
        <v>1191</v>
      </c>
      <c r="B122" s="1720">
        <v>3299</v>
      </c>
      <c r="C122" s="1720">
        <v>5163</v>
      </c>
      <c r="D122" s="1720"/>
      <c r="E122" s="1722">
        <v>15000</v>
      </c>
      <c r="F122" s="1726"/>
      <c r="G122" s="1727"/>
    </row>
    <row r="123" spans="1:7" s="1718" customFormat="1" ht="12.75">
      <c r="A123" s="1719" t="s">
        <v>1192</v>
      </c>
      <c r="B123" s="1720">
        <v>3299</v>
      </c>
      <c r="C123" s="1720">
        <v>5511</v>
      </c>
      <c r="D123" s="1720"/>
      <c r="E123" s="1722">
        <v>408000</v>
      </c>
      <c r="F123" s="1726">
        <v>11300</v>
      </c>
      <c r="G123" s="1727">
        <v>0</v>
      </c>
    </row>
    <row r="124" spans="1:7" s="1705" customFormat="1" ht="12.75">
      <c r="A124" s="1719" t="s">
        <v>1193</v>
      </c>
      <c r="B124" s="1720">
        <v>3809</v>
      </c>
      <c r="C124" s="1720">
        <v>5331</v>
      </c>
      <c r="D124" s="1720"/>
      <c r="E124" s="1722">
        <v>38000</v>
      </c>
      <c r="F124" s="1723">
        <v>173</v>
      </c>
      <c r="G124" s="1724">
        <v>0</v>
      </c>
    </row>
    <row r="125" spans="1:7" s="1705" customFormat="1" ht="12.75">
      <c r="A125" s="1719" t="s">
        <v>1194</v>
      </c>
      <c r="B125" s="1720">
        <v>3809</v>
      </c>
      <c r="C125" s="1720">
        <v>5331</v>
      </c>
      <c r="D125" s="1720"/>
      <c r="E125" s="1722">
        <v>440000</v>
      </c>
      <c r="F125" s="1723">
        <v>309</v>
      </c>
      <c r="G125" s="1724">
        <v>0</v>
      </c>
    </row>
    <row r="126" spans="1:7" s="1705" customFormat="1" ht="12.75">
      <c r="A126" s="1719" t="s">
        <v>1195</v>
      </c>
      <c r="B126" s="1720">
        <v>3809</v>
      </c>
      <c r="C126" s="1720">
        <v>5331</v>
      </c>
      <c r="D126" s="1720"/>
      <c r="E126" s="1722">
        <v>1999000</v>
      </c>
      <c r="F126" s="1723">
        <v>337</v>
      </c>
      <c r="G126" s="1724">
        <v>0</v>
      </c>
    </row>
    <row r="127" spans="1:7" s="1718" customFormat="1" ht="12.75">
      <c r="A127" s="1719" t="s">
        <v>1196</v>
      </c>
      <c r="B127" s="1720">
        <v>3809</v>
      </c>
      <c r="C127" s="1720">
        <v>5331</v>
      </c>
      <c r="D127" s="1720"/>
      <c r="E127" s="1722">
        <v>570000</v>
      </c>
      <c r="F127" s="1726"/>
      <c r="G127" s="1727"/>
    </row>
    <row r="128" spans="1:7" s="1718" customFormat="1" ht="12.75">
      <c r="A128" s="1719" t="s">
        <v>1197</v>
      </c>
      <c r="B128" s="1720">
        <v>3291</v>
      </c>
      <c r="C128" s="1720">
        <v>5139</v>
      </c>
      <c r="D128" s="1720"/>
      <c r="E128" s="1722">
        <v>30000</v>
      </c>
      <c r="F128" s="1726"/>
      <c r="G128" s="1727"/>
    </row>
    <row r="129" spans="1:7" s="1718" customFormat="1" ht="12.75">
      <c r="A129" s="1719"/>
      <c r="B129" s="1720"/>
      <c r="C129" s="1720">
        <v>5169</v>
      </c>
      <c r="D129" s="1720"/>
      <c r="E129" s="1722">
        <v>4140</v>
      </c>
      <c r="F129" s="1726"/>
      <c r="G129" s="1727"/>
    </row>
    <row r="130" spans="1:7" s="1718" customFormat="1" ht="12.75">
      <c r="A130" s="1719" t="s">
        <v>1198</v>
      </c>
      <c r="B130" s="1720">
        <v>3809</v>
      </c>
      <c r="C130" s="1720">
        <v>5011</v>
      </c>
      <c r="D130" s="1720"/>
      <c r="E130" s="1722">
        <v>148253</v>
      </c>
      <c r="F130" s="1726"/>
      <c r="G130" s="1727"/>
    </row>
    <row r="131" spans="1:7" s="1718" customFormat="1" ht="12.75">
      <c r="A131" s="1719"/>
      <c r="B131" s="1720"/>
      <c r="C131" s="1720">
        <v>5021</v>
      </c>
      <c r="D131" s="1720"/>
      <c r="E131" s="1722">
        <v>500</v>
      </c>
      <c r="F131" s="1726"/>
      <c r="G131" s="1727"/>
    </row>
    <row r="132" spans="1:7" s="1718" customFormat="1" ht="12.75">
      <c r="A132" s="1719"/>
      <c r="B132" s="1720"/>
      <c r="C132" s="1720">
        <v>5031</v>
      </c>
      <c r="D132" s="1720"/>
      <c r="E132" s="1722">
        <v>4792</v>
      </c>
      <c r="F132" s="1726"/>
      <c r="G132" s="1727"/>
    </row>
    <row r="133" spans="1:7" s="1718" customFormat="1" ht="12.75">
      <c r="A133" s="1719"/>
      <c r="B133" s="1720"/>
      <c r="C133" s="1720">
        <v>5032</v>
      </c>
      <c r="D133" s="1720"/>
      <c r="E133" s="1722">
        <v>1464</v>
      </c>
      <c r="F133" s="1726"/>
      <c r="G133" s="1727"/>
    </row>
    <row r="134" spans="1:7" s="1718" customFormat="1" ht="12.75">
      <c r="A134" s="1719"/>
      <c r="B134" s="1720"/>
      <c r="C134" s="1720">
        <v>5342</v>
      </c>
      <c r="D134" s="1720"/>
      <c r="E134" s="1722">
        <v>2825</v>
      </c>
      <c r="F134" s="1726"/>
      <c r="G134" s="1727"/>
    </row>
    <row r="135" spans="1:7" s="1718" customFormat="1" ht="12.75">
      <c r="A135" s="1719" t="s">
        <v>1199</v>
      </c>
      <c r="B135" s="1720">
        <v>3299</v>
      </c>
      <c r="C135" s="1720">
        <v>5213</v>
      </c>
      <c r="D135" s="1720"/>
      <c r="E135" s="1722">
        <v>78088</v>
      </c>
      <c r="F135" s="1726"/>
      <c r="G135" s="1727"/>
    </row>
    <row r="136" spans="1:7" s="1718" customFormat="1" ht="12.75">
      <c r="A136" s="1719"/>
      <c r="B136" s="1720"/>
      <c r="C136" s="1720">
        <v>5223</v>
      </c>
      <c r="D136" s="1720"/>
      <c r="E136" s="1722">
        <v>174</v>
      </c>
      <c r="F136" s="1726"/>
      <c r="G136" s="1727"/>
    </row>
    <row r="137" spans="1:7" s="1718" customFormat="1" ht="12.75">
      <c r="A137" s="1719"/>
      <c r="B137" s="1720"/>
      <c r="C137" s="1720">
        <v>5321</v>
      </c>
      <c r="D137" s="1720"/>
      <c r="E137" s="1722">
        <v>2302</v>
      </c>
      <c r="F137" s="1726"/>
      <c r="G137" s="1727"/>
    </row>
    <row r="138" spans="1:7" s="1718" customFormat="1" ht="12.75">
      <c r="A138" s="1719"/>
      <c r="B138" s="1720"/>
      <c r="C138" s="1720">
        <v>5323</v>
      </c>
      <c r="D138" s="1720"/>
      <c r="E138" s="1722">
        <v>2383886.000000015</v>
      </c>
      <c r="F138" s="1726"/>
      <c r="G138" s="1727"/>
    </row>
    <row r="139" spans="1:7" s="1718" customFormat="1" ht="12.75">
      <c r="A139" s="1719"/>
      <c r="B139" s="1720"/>
      <c r="C139" s="1720">
        <v>5331</v>
      </c>
      <c r="D139" s="1720"/>
      <c r="E139" s="1722">
        <v>926</v>
      </c>
      <c r="F139" s="1726"/>
      <c r="G139" s="1727"/>
    </row>
    <row r="140" spans="1:7" s="1718" customFormat="1" ht="12.75">
      <c r="A140" s="1719" t="s">
        <v>1200</v>
      </c>
      <c r="B140" s="1720">
        <v>6222</v>
      </c>
      <c r="C140" s="1720">
        <v>5332</v>
      </c>
      <c r="D140" s="1720"/>
      <c r="E140" s="1722">
        <v>6487000</v>
      </c>
      <c r="F140" s="1726"/>
      <c r="G140" s="1727"/>
    </row>
    <row r="141" spans="1:7" s="1718" customFormat="1" ht="12.75">
      <c r="A141" s="1719" t="s">
        <v>1201</v>
      </c>
      <c r="B141" s="1720">
        <v>3291</v>
      </c>
      <c r="C141" s="1720">
        <v>5163</v>
      </c>
      <c r="D141" s="1720"/>
      <c r="E141" s="1722">
        <v>1102</v>
      </c>
      <c r="F141" s="1726"/>
      <c r="G141" s="1727"/>
    </row>
    <row r="142" spans="1:7" s="1718" customFormat="1" ht="12.75">
      <c r="A142" s="1719"/>
      <c r="B142" s="1720"/>
      <c r="C142" s="1720">
        <v>5173</v>
      </c>
      <c r="D142" s="1720"/>
      <c r="E142" s="1722">
        <v>25833</v>
      </c>
      <c r="F142" s="1726"/>
      <c r="G142" s="1727"/>
    </row>
    <row r="143" spans="1:7" s="1718" customFormat="1" ht="12.75">
      <c r="A143" s="1719"/>
      <c r="B143" s="1720"/>
      <c r="C143" s="1720">
        <v>5176</v>
      </c>
      <c r="D143" s="1720"/>
      <c r="E143" s="1722">
        <v>52</v>
      </c>
      <c r="F143" s="1726"/>
      <c r="G143" s="1727"/>
    </row>
    <row r="144" spans="1:7" s="1718" customFormat="1" ht="12.75">
      <c r="A144" s="1719" t="s">
        <v>1202</v>
      </c>
      <c r="B144" s="1720">
        <v>3299</v>
      </c>
      <c r="C144" s="1720">
        <v>5321</v>
      </c>
      <c r="D144" s="1720"/>
      <c r="E144" s="1722">
        <v>700</v>
      </c>
      <c r="F144" s="1726"/>
      <c r="G144" s="1727"/>
    </row>
    <row r="145" spans="1:7" s="1718" customFormat="1" ht="12.75">
      <c r="A145" s="1719" t="s">
        <v>1203</v>
      </c>
      <c r="B145" s="1720">
        <v>3299</v>
      </c>
      <c r="C145" s="1720">
        <v>5021</v>
      </c>
      <c r="D145" s="1720"/>
      <c r="E145" s="1722">
        <v>253300</v>
      </c>
      <c r="F145" s="1726"/>
      <c r="G145" s="1727"/>
    </row>
    <row r="146" spans="1:7" s="1718" customFormat="1" ht="12.75">
      <c r="A146" s="1719"/>
      <c r="B146" s="1720"/>
      <c r="C146" s="1720">
        <v>5031</v>
      </c>
      <c r="D146" s="1720"/>
      <c r="E146" s="1722">
        <v>115738</v>
      </c>
      <c r="F146" s="1726"/>
      <c r="G146" s="1727"/>
    </row>
    <row r="147" spans="1:7" s="1718" customFormat="1" ht="12.75">
      <c r="A147" s="1719"/>
      <c r="B147" s="1720"/>
      <c r="C147" s="1720">
        <v>5032</v>
      </c>
      <c r="D147" s="1720"/>
      <c r="E147" s="1722">
        <v>82717</v>
      </c>
      <c r="F147" s="1726"/>
      <c r="G147" s="1727"/>
    </row>
    <row r="148" spans="1:7" s="1718" customFormat="1" ht="12.75">
      <c r="A148" s="1719"/>
      <c r="B148" s="1720"/>
      <c r="C148" s="1720">
        <v>5162</v>
      </c>
      <c r="D148" s="1720"/>
      <c r="E148" s="1722">
        <v>65</v>
      </c>
      <c r="F148" s="1726"/>
      <c r="G148" s="1727"/>
    </row>
    <row r="149" spans="1:7" s="1718" customFormat="1" ht="12.75">
      <c r="A149" s="1719"/>
      <c r="B149" s="1720"/>
      <c r="C149" s="1720">
        <v>5169</v>
      </c>
      <c r="D149" s="1720"/>
      <c r="E149" s="1722">
        <v>242</v>
      </c>
      <c r="F149" s="1726"/>
      <c r="G149" s="1727"/>
    </row>
    <row r="150" spans="1:7" s="1718" customFormat="1" ht="12.75">
      <c r="A150" s="1719" t="s">
        <v>1204</v>
      </c>
      <c r="B150" s="1720">
        <v>3299</v>
      </c>
      <c r="C150" s="1720">
        <v>5021</v>
      </c>
      <c r="D150" s="1720"/>
      <c r="E150" s="1722">
        <v>1836000</v>
      </c>
      <c r="F150" s="1726"/>
      <c r="G150" s="1727"/>
    </row>
    <row r="151" spans="1:7" s="1718" customFormat="1" ht="12.75">
      <c r="A151" s="1719"/>
      <c r="B151" s="1720"/>
      <c r="C151" s="1720">
        <v>5031</v>
      </c>
      <c r="D151" s="1720"/>
      <c r="E151" s="1722">
        <v>344000</v>
      </c>
      <c r="F151" s="1726"/>
      <c r="G151" s="1727"/>
    </row>
    <row r="152" spans="1:7" s="1718" customFormat="1" ht="12.75">
      <c r="A152" s="1719"/>
      <c r="B152" s="1720"/>
      <c r="C152" s="1720">
        <v>5032</v>
      </c>
      <c r="D152" s="1720"/>
      <c r="E152" s="1722">
        <v>14000</v>
      </c>
      <c r="F152" s="1726"/>
      <c r="G152" s="1727"/>
    </row>
    <row r="153" spans="1:7" s="1718" customFormat="1" ht="12.75">
      <c r="A153" s="1719"/>
      <c r="B153" s="1720"/>
      <c r="C153" s="1720">
        <v>5331</v>
      </c>
      <c r="D153" s="1720"/>
      <c r="E153" s="1722">
        <v>2454000</v>
      </c>
      <c r="F153" s="1726"/>
      <c r="G153" s="1727"/>
    </row>
    <row r="154" spans="1:7" s="1718" customFormat="1" ht="12.75">
      <c r="A154" s="1719"/>
      <c r="B154" s="1720"/>
      <c r="C154" s="1720">
        <v>5332</v>
      </c>
      <c r="D154" s="1720"/>
      <c r="E154" s="1722">
        <v>859000</v>
      </c>
      <c r="F154" s="1726"/>
      <c r="G154" s="1727"/>
    </row>
    <row r="155" spans="1:7" s="1718" customFormat="1" ht="12.75">
      <c r="A155" s="1719"/>
      <c r="B155" s="1720"/>
      <c r="C155" s="1720">
        <v>5333</v>
      </c>
      <c r="D155" s="1720"/>
      <c r="E155" s="1722">
        <v>490000</v>
      </c>
      <c r="F155" s="1726"/>
      <c r="G155" s="1727"/>
    </row>
    <row r="156" spans="1:7" s="1718" customFormat="1" ht="12.75">
      <c r="A156" s="1719"/>
      <c r="B156" s="1720"/>
      <c r="C156" s="1720">
        <v>5334</v>
      </c>
      <c r="D156" s="1720"/>
      <c r="E156" s="1722">
        <v>600</v>
      </c>
      <c r="F156" s="1726"/>
      <c r="G156" s="1727"/>
    </row>
    <row r="157" spans="1:7" s="1718" customFormat="1" ht="12.75">
      <c r="A157" s="1719"/>
      <c r="B157" s="1720"/>
      <c r="C157" s="1720">
        <v>6351</v>
      </c>
      <c r="D157" s="1720"/>
      <c r="E157" s="1722">
        <v>200000</v>
      </c>
      <c r="F157" s="1726"/>
      <c r="G157" s="1727"/>
    </row>
    <row r="158" spans="1:7" s="1718" customFormat="1" ht="12.75">
      <c r="A158" s="1719" t="s">
        <v>1205</v>
      </c>
      <c r="B158" s="1720">
        <v>3291</v>
      </c>
      <c r="C158" s="1720">
        <v>5011</v>
      </c>
      <c r="D158" s="1720"/>
      <c r="E158" s="1722">
        <v>375001</v>
      </c>
      <c r="F158" s="1726"/>
      <c r="G158" s="1727"/>
    </row>
    <row r="159" spans="1:7" s="1718" customFormat="1" ht="12.75">
      <c r="A159" s="1719"/>
      <c r="B159" s="1720"/>
      <c r="C159" s="1720">
        <v>5021</v>
      </c>
      <c r="D159" s="1720"/>
      <c r="E159" s="1722">
        <v>6790</v>
      </c>
      <c r="F159" s="1726"/>
      <c r="G159" s="1727"/>
    </row>
    <row r="160" spans="1:7" s="1718" customFormat="1" ht="12.75">
      <c r="A160" s="1719"/>
      <c r="B160" s="1720"/>
      <c r="C160" s="1720">
        <v>5031</v>
      </c>
      <c r="D160" s="1720"/>
      <c r="E160" s="1722">
        <v>161295</v>
      </c>
      <c r="F160" s="1726"/>
      <c r="G160" s="1727"/>
    </row>
    <row r="161" spans="1:7" s="1718" customFormat="1" ht="12.75">
      <c r="A161" s="1719"/>
      <c r="B161" s="1720"/>
      <c r="C161" s="1720">
        <v>5323</v>
      </c>
      <c r="D161" s="1720"/>
      <c r="E161" s="1722">
        <v>11787811</v>
      </c>
      <c r="F161" s="1726"/>
      <c r="G161" s="1727"/>
    </row>
    <row r="162" spans="1:7" s="1718" customFormat="1" ht="12.75">
      <c r="A162" s="1719"/>
      <c r="B162" s="1720"/>
      <c r="C162" s="1720">
        <v>5331</v>
      </c>
      <c r="D162" s="1720"/>
      <c r="E162" s="1722">
        <v>1675069</v>
      </c>
      <c r="F162" s="1726"/>
      <c r="G162" s="1727"/>
    </row>
    <row r="163" spans="1:7" s="1718" customFormat="1" ht="12.75">
      <c r="A163" s="1719"/>
      <c r="B163" s="1720"/>
      <c r="C163" s="1720">
        <v>5342</v>
      </c>
      <c r="D163" s="1720"/>
      <c r="E163" s="1722">
        <v>12028</v>
      </c>
      <c r="F163" s="1726"/>
      <c r="G163" s="1727"/>
    </row>
    <row r="164" spans="1:7" s="1718" customFormat="1" ht="12.75">
      <c r="A164" s="1719" t="s">
        <v>1206</v>
      </c>
      <c r="B164" s="1720">
        <v>3291</v>
      </c>
      <c r="C164" s="1720">
        <v>5031</v>
      </c>
      <c r="D164" s="1720"/>
      <c r="E164" s="1722">
        <v>53761</v>
      </c>
      <c r="F164" s="1726"/>
      <c r="G164" s="1727"/>
    </row>
    <row r="165" spans="1:7" s="1718" customFormat="1" ht="12.75">
      <c r="A165" s="1719" t="s">
        <v>1207</v>
      </c>
      <c r="B165" s="1720">
        <v>3291</v>
      </c>
      <c r="C165" s="1720">
        <v>5032</v>
      </c>
      <c r="D165" s="1720"/>
      <c r="E165" s="1722">
        <v>203267</v>
      </c>
      <c r="F165" s="1726"/>
      <c r="G165" s="1727"/>
    </row>
    <row r="166" spans="1:7" s="1718" customFormat="1" ht="12.75">
      <c r="A166" s="1719" t="s">
        <v>1208</v>
      </c>
      <c r="B166" s="1720">
        <v>3291</v>
      </c>
      <c r="C166" s="1720">
        <v>5011</v>
      </c>
      <c r="D166" s="1720"/>
      <c r="E166" s="1722">
        <v>124999</v>
      </c>
      <c r="F166" s="1726"/>
      <c r="G166" s="1727"/>
    </row>
    <row r="167" spans="1:7" s="1718" customFormat="1" ht="12.75">
      <c r="A167" s="1719"/>
      <c r="B167" s="1720"/>
      <c r="C167" s="1720">
        <v>5021</v>
      </c>
      <c r="D167" s="1720"/>
      <c r="E167" s="1722">
        <v>2259</v>
      </c>
      <c r="F167" s="1726"/>
      <c r="G167" s="1727"/>
    </row>
    <row r="168" spans="1:7" s="1718" customFormat="1" ht="12.75">
      <c r="A168" s="1719"/>
      <c r="B168" s="1720"/>
      <c r="C168" s="1720">
        <v>5032</v>
      </c>
      <c r="D168" s="1720"/>
      <c r="E168" s="1722">
        <v>68420</v>
      </c>
      <c r="F168" s="1726"/>
      <c r="G168" s="1727"/>
    </row>
    <row r="169" spans="1:7" s="1718" customFormat="1" ht="12.75">
      <c r="A169" s="1719"/>
      <c r="B169" s="1720"/>
      <c r="C169" s="1720">
        <v>5323</v>
      </c>
      <c r="D169" s="1720"/>
      <c r="E169" s="1722">
        <v>4010243</v>
      </c>
      <c r="F169" s="1726"/>
      <c r="G169" s="1727"/>
    </row>
    <row r="170" spans="1:7" s="1718" customFormat="1" ht="12.75">
      <c r="A170" s="1719"/>
      <c r="B170" s="1720"/>
      <c r="C170" s="1720">
        <v>5331</v>
      </c>
      <c r="D170" s="1720"/>
      <c r="E170" s="1722">
        <v>474338</v>
      </c>
      <c r="F170" s="1726"/>
      <c r="G170" s="1727"/>
    </row>
    <row r="171" spans="1:7" s="1718" customFormat="1" ht="12.75">
      <c r="A171" s="1719"/>
      <c r="B171" s="1720"/>
      <c r="C171" s="1720">
        <v>5342</v>
      </c>
      <c r="D171" s="1720"/>
      <c r="E171" s="1722">
        <v>4009</v>
      </c>
      <c r="F171" s="1726"/>
      <c r="G171" s="1727"/>
    </row>
    <row r="172" spans="1:7" s="1718" customFormat="1" ht="12.75">
      <c r="A172" s="1719" t="s">
        <v>1209</v>
      </c>
      <c r="B172" s="1720">
        <v>3211</v>
      </c>
      <c r="C172" s="1720">
        <v>5332</v>
      </c>
      <c r="D172" s="1720"/>
      <c r="E172" s="1722">
        <v>640260000</v>
      </c>
      <c r="F172" s="1726"/>
      <c r="G172" s="1727"/>
    </row>
    <row r="173" spans="1:7" s="1718" customFormat="1" ht="12.75">
      <c r="A173" s="1719"/>
      <c r="B173" s="1720">
        <v>3291</v>
      </c>
      <c r="C173" s="1720">
        <v>5323</v>
      </c>
      <c r="D173" s="1720"/>
      <c r="E173" s="1722">
        <v>143560000</v>
      </c>
      <c r="F173" s="1726"/>
      <c r="G173" s="1727"/>
    </row>
    <row r="174" spans="1:7" s="1718" customFormat="1" ht="12.75">
      <c r="A174" s="1719"/>
      <c r="B174" s="1720">
        <v>3299</v>
      </c>
      <c r="C174" s="1720">
        <v>5323</v>
      </c>
      <c r="D174" s="1720"/>
      <c r="E174" s="1722">
        <v>133333000</v>
      </c>
      <c r="F174" s="1726"/>
      <c r="G174" s="1727"/>
    </row>
    <row r="175" spans="1:7" s="1718" customFormat="1" ht="12.75">
      <c r="A175" s="1719"/>
      <c r="B175" s="1720">
        <v>3419</v>
      </c>
      <c r="C175" s="1720">
        <v>5222</v>
      </c>
      <c r="D175" s="1720"/>
      <c r="E175" s="1722">
        <v>166667000</v>
      </c>
      <c r="F175" s="1726"/>
      <c r="G175" s="1727"/>
    </row>
    <row r="176" spans="1:7" s="1718" customFormat="1" ht="12.75">
      <c r="A176" s="1719"/>
      <c r="B176" s="1720">
        <v>3421</v>
      </c>
      <c r="C176" s="1720">
        <v>5222</v>
      </c>
      <c r="D176" s="1720"/>
      <c r="E176" s="1722">
        <v>33333000</v>
      </c>
      <c r="F176" s="1726"/>
      <c r="G176" s="1727"/>
    </row>
    <row r="177" spans="1:7" s="1718" customFormat="1" ht="12.75">
      <c r="A177" s="1719" t="s">
        <v>1210</v>
      </c>
      <c r="B177" s="1720">
        <v>3299</v>
      </c>
      <c r="C177" s="1720">
        <v>5021</v>
      </c>
      <c r="D177" s="1720"/>
      <c r="E177" s="1722">
        <v>315000</v>
      </c>
      <c r="F177" s="1726"/>
      <c r="G177" s="1727"/>
    </row>
    <row r="178" spans="1:7" s="1718" customFormat="1" ht="12.75">
      <c r="A178" s="1719"/>
      <c r="B178" s="1720"/>
      <c r="C178" s="1720">
        <v>5136</v>
      </c>
      <c r="D178" s="1720"/>
      <c r="E178" s="1722">
        <v>49000</v>
      </c>
      <c r="F178" s="1726"/>
      <c r="G178" s="1727"/>
    </row>
    <row r="179" spans="1:7" s="1718" customFormat="1" ht="12.75">
      <c r="A179" s="1719"/>
      <c r="B179" s="1720"/>
      <c r="C179" s="1720">
        <v>5166</v>
      </c>
      <c r="D179" s="1720"/>
      <c r="E179" s="1722">
        <v>21500</v>
      </c>
      <c r="F179" s="1726"/>
      <c r="G179" s="1727"/>
    </row>
    <row r="180" spans="1:7" s="1718" customFormat="1" ht="12.75">
      <c r="A180" s="1719"/>
      <c r="B180" s="1720"/>
      <c r="C180" s="1720">
        <v>5169</v>
      </c>
      <c r="D180" s="1720"/>
      <c r="E180" s="1722">
        <v>3195621</v>
      </c>
      <c r="F180" s="1726"/>
      <c r="G180" s="1727"/>
    </row>
    <row r="181" spans="1:7" s="1718" customFormat="1" ht="12.75">
      <c r="A181" s="1719"/>
      <c r="B181" s="1720"/>
      <c r="C181" s="1720">
        <v>5175</v>
      </c>
      <c r="D181" s="1720"/>
      <c r="E181" s="1722">
        <v>8185</v>
      </c>
      <c r="F181" s="1726"/>
      <c r="G181" s="1727"/>
    </row>
    <row r="182" spans="1:7" s="1718" customFormat="1" ht="12.75">
      <c r="A182" s="1719" t="s">
        <v>1211</v>
      </c>
      <c r="B182" s="1720">
        <v>3269</v>
      </c>
      <c r="C182" s="1720">
        <v>5011</v>
      </c>
      <c r="D182" s="1720"/>
      <c r="E182" s="1722">
        <v>347644</v>
      </c>
      <c r="F182" s="1726"/>
      <c r="G182" s="1727"/>
    </row>
    <row r="183" spans="1:7" s="1718" customFormat="1" ht="12.75">
      <c r="A183" s="1719"/>
      <c r="B183" s="1720"/>
      <c r="C183" s="1720">
        <v>5031</v>
      </c>
      <c r="D183" s="1720"/>
      <c r="E183" s="1722">
        <v>90388</v>
      </c>
      <c r="F183" s="1726"/>
      <c r="G183" s="1727"/>
    </row>
    <row r="184" spans="1:7" s="1718" customFormat="1" ht="12.75">
      <c r="A184" s="1719"/>
      <c r="B184" s="1720"/>
      <c r="C184" s="1720">
        <v>5032</v>
      </c>
      <c r="D184" s="1720"/>
      <c r="E184" s="1722">
        <v>31288</v>
      </c>
      <c r="F184" s="1726"/>
      <c r="G184" s="1727"/>
    </row>
    <row r="185" spans="1:7" s="1718" customFormat="1" ht="12.75">
      <c r="A185" s="1719"/>
      <c r="B185" s="1720"/>
      <c r="C185" s="1720">
        <v>5342</v>
      </c>
      <c r="D185" s="1720"/>
      <c r="E185" s="1722">
        <v>6803</v>
      </c>
      <c r="F185" s="1726"/>
      <c r="G185" s="1727"/>
    </row>
    <row r="186" spans="1:7" s="1718" customFormat="1" ht="12.75">
      <c r="A186" s="1719" t="s">
        <v>1212</v>
      </c>
      <c r="B186" s="1720">
        <v>3269</v>
      </c>
      <c r="C186" s="1720">
        <v>5011</v>
      </c>
      <c r="D186" s="1720"/>
      <c r="E186" s="1722">
        <v>115881</v>
      </c>
      <c r="F186" s="1726"/>
      <c r="G186" s="1727"/>
    </row>
    <row r="187" spans="1:7" s="1718" customFormat="1" ht="12.75">
      <c r="A187" s="1719"/>
      <c r="B187" s="1720"/>
      <c r="C187" s="1720">
        <v>5031</v>
      </c>
      <c r="D187" s="1720"/>
      <c r="E187" s="1722">
        <v>30129</v>
      </c>
      <c r="F187" s="1726"/>
      <c r="G187" s="1727"/>
    </row>
    <row r="188" spans="1:7" s="1718" customFormat="1" ht="12.75">
      <c r="A188" s="1719"/>
      <c r="B188" s="1720"/>
      <c r="C188" s="1720">
        <v>5032</v>
      </c>
      <c r="D188" s="1720"/>
      <c r="E188" s="1722">
        <v>10430</v>
      </c>
      <c r="F188" s="1726"/>
      <c r="G188" s="1727"/>
    </row>
    <row r="189" spans="1:7" s="1718" customFormat="1" ht="12.75">
      <c r="A189" s="1719"/>
      <c r="B189" s="1720"/>
      <c r="C189" s="1720">
        <v>5342</v>
      </c>
      <c r="D189" s="1720"/>
      <c r="E189" s="1722">
        <v>3268</v>
      </c>
      <c r="F189" s="1726"/>
      <c r="G189" s="1727"/>
    </row>
    <row r="190" spans="1:7" s="1718" customFormat="1" ht="12.75">
      <c r="A190" s="1719" t="s">
        <v>1213</v>
      </c>
      <c r="B190" s="1720">
        <v>3269</v>
      </c>
      <c r="C190" s="1720">
        <v>5011</v>
      </c>
      <c r="D190" s="1720"/>
      <c r="E190" s="1722">
        <v>10551000</v>
      </c>
      <c r="F190" s="1726"/>
      <c r="G190" s="1727"/>
    </row>
    <row r="191" spans="1:7" s="1718" customFormat="1" ht="12.75">
      <c r="A191" s="1719"/>
      <c r="B191" s="1720"/>
      <c r="C191" s="1720">
        <v>5021</v>
      </c>
      <c r="D191" s="1720"/>
      <c r="E191" s="1722">
        <v>1533000</v>
      </c>
      <c r="F191" s="1726"/>
      <c r="G191" s="1727"/>
    </row>
    <row r="192" spans="1:7" s="1718" customFormat="1" ht="12.75">
      <c r="A192" s="1719"/>
      <c r="B192" s="1720"/>
      <c r="C192" s="1720">
        <v>5031</v>
      </c>
      <c r="D192" s="1720"/>
      <c r="E192" s="1722">
        <v>2978000</v>
      </c>
      <c r="F192" s="1726"/>
      <c r="G192" s="1727"/>
    </row>
    <row r="193" spans="1:7" s="1718" customFormat="1" ht="12.75">
      <c r="A193" s="1719"/>
      <c r="B193" s="1720"/>
      <c r="C193" s="1720">
        <v>5032</v>
      </c>
      <c r="D193" s="1720"/>
      <c r="E193" s="1722">
        <v>1031000</v>
      </c>
      <c r="F193" s="1726"/>
      <c r="G193" s="1727"/>
    </row>
    <row r="194" spans="1:7" s="1718" customFormat="1" ht="12.75">
      <c r="A194" s="1719"/>
      <c r="B194" s="1720"/>
      <c r="C194" s="1720">
        <v>5169</v>
      </c>
      <c r="D194" s="1720"/>
      <c r="E194" s="1722">
        <v>28000</v>
      </c>
      <c r="F194" s="1726"/>
      <c r="G194" s="1727"/>
    </row>
    <row r="195" spans="1:7" s="1718" customFormat="1" ht="12.75">
      <c r="A195" s="1719"/>
      <c r="B195" s="1720"/>
      <c r="C195" s="1720">
        <v>5342</v>
      </c>
      <c r="D195" s="1720"/>
      <c r="E195" s="1722">
        <v>183000</v>
      </c>
      <c r="F195" s="1726"/>
      <c r="G195" s="1727"/>
    </row>
    <row r="196" spans="1:7" s="1718" customFormat="1" ht="12.75">
      <c r="A196" s="1719" t="s">
        <v>1214</v>
      </c>
      <c r="B196" s="1720">
        <v>3269</v>
      </c>
      <c r="C196" s="1720">
        <v>5011</v>
      </c>
      <c r="D196" s="1720"/>
      <c r="E196" s="1722">
        <v>1862000</v>
      </c>
      <c r="F196" s="1726"/>
      <c r="G196" s="1727"/>
    </row>
    <row r="197" spans="1:7" s="1718" customFormat="1" ht="12.75">
      <c r="A197" s="1719"/>
      <c r="B197" s="1720"/>
      <c r="C197" s="1720">
        <v>5021</v>
      </c>
      <c r="D197" s="1720"/>
      <c r="E197" s="1722">
        <v>270000</v>
      </c>
      <c r="F197" s="1726"/>
      <c r="G197" s="1727"/>
    </row>
    <row r="198" spans="1:7" s="1718" customFormat="1" ht="12.75">
      <c r="A198" s="1719"/>
      <c r="B198" s="1720"/>
      <c r="C198" s="1720">
        <v>5031</v>
      </c>
      <c r="D198" s="1720"/>
      <c r="E198" s="1722">
        <v>526000</v>
      </c>
      <c r="F198" s="1726"/>
      <c r="G198" s="1727"/>
    </row>
    <row r="199" spans="1:7" s="1718" customFormat="1" ht="12.75">
      <c r="A199" s="1719"/>
      <c r="B199" s="1720"/>
      <c r="C199" s="1720">
        <v>5032</v>
      </c>
      <c r="D199" s="1720"/>
      <c r="E199" s="1722">
        <v>182000</v>
      </c>
      <c r="F199" s="1726"/>
      <c r="G199" s="1727"/>
    </row>
    <row r="200" spans="1:7" s="1718" customFormat="1" ht="12.75">
      <c r="A200" s="1719"/>
      <c r="B200" s="1720"/>
      <c r="C200" s="1720">
        <v>5169</v>
      </c>
      <c r="D200" s="1720"/>
      <c r="E200" s="1722">
        <v>5000</v>
      </c>
      <c r="F200" s="1726"/>
      <c r="G200" s="1727"/>
    </row>
    <row r="201" spans="1:7" s="1718" customFormat="1" ht="12.75">
      <c r="A201" s="1719"/>
      <c r="B201" s="1720"/>
      <c r="C201" s="1720">
        <v>5342</v>
      </c>
      <c r="D201" s="1720"/>
      <c r="E201" s="1722">
        <v>32000</v>
      </c>
      <c r="F201" s="1726"/>
      <c r="G201" s="1727"/>
    </row>
    <row r="202" spans="1:7" s="1718" customFormat="1" ht="12.75">
      <c r="A202" s="1719" t="s">
        <v>1215</v>
      </c>
      <c r="B202" s="1720">
        <v>3269</v>
      </c>
      <c r="C202" s="1720">
        <v>5011</v>
      </c>
      <c r="D202" s="1720"/>
      <c r="E202" s="1722">
        <v>18009000</v>
      </c>
      <c r="F202" s="1726"/>
      <c r="G202" s="1727"/>
    </row>
    <row r="203" spans="1:7" s="1718" customFormat="1" ht="12.75">
      <c r="A203" s="1719"/>
      <c r="B203" s="1720"/>
      <c r="C203" s="1720">
        <v>5021</v>
      </c>
      <c r="D203" s="1720"/>
      <c r="E203" s="1722">
        <v>2615000</v>
      </c>
      <c r="F203" s="1726"/>
      <c r="G203" s="1727"/>
    </row>
    <row r="204" spans="1:7" s="1718" customFormat="1" ht="12.75">
      <c r="A204" s="1719"/>
      <c r="B204" s="1720"/>
      <c r="C204" s="1720">
        <v>5031</v>
      </c>
      <c r="D204" s="1720"/>
      <c r="E204" s="1722">
        <v>5083000</v>
      </c>
      <c r="F204" s="1726"/>
      <c r="G204" s="1727"/>
    </row>
    <row r="205" spans="1:7" s="1718" customFormat="1" ht="12.75">
      <c r="A205" s="1719"/>
      <c r="B205" s="1720"/>
      <c r="C205" s="1720">
        <v>5032</v>
      </c>
      <c r="D205" s="1720"/>
      <c r="E205" s="1722">
        <v>1760000</v>
      </c>
      <c r="F205" s="1726"/>
      <c r="G205" s="1727"/>
    </row>
    <row r="206" spans="1:7" s="1718" customFormat="1" ht="12.75">
      <c r="A206" s="1719"/>
      <c r="B206" s="1720"/>
      <c r="C206" s="1720">
        <v>5342</v>
      </c>
      <c r="D206" s="1720"/>
      <c r="E206" s="1722">
        <v>360000</v>
      </c>
      <c r="F206" s="1726"/>
      <c r="G206" s="1727"/>
    </row>
    <row r="207" spans="1:7" s="1718" customFormat="1" ht="12.75">
      <c r="A207" s="1719" t="s">
        <v>1216</v>
      </c>
      <c r="B207" s="1720">
        <v>3269</v>
      </c>
      <c r="C207" s="1720">
        <v>5011</v>
      </c>
      <c r="D207" s="1720"/>
      <c r="E207" s="1722">
        <v>3178000</v>
      </c>
      <c r="F207" s="1726"/>
      <c r="G207" s="1727"/>
    </row>
    <row r="208" spans="1:7" s="1718" customFormat="1" ht="12.75">
      <c r="A208" s="1719"/>
      <c r="B208" s="1720"/>
      <c r="C208" s="1720">
        <v>5021</v>
      </c>
      <c r="D208" s="1720"/>
      <c r="E208" s="1722">
        <v>462000</v>
      </c>
      <c r="F208" s="1726"/>
      <c r="G208" s="1727"/>
    </row>
    <row r="209" spans="1:7" s="1718" customFormat="1" ht="12.75">
      <c r="A209" s="1719"/>
      <c r="B209" s="1720"/>
      <c r="C209" s="1720">
        <v>5031</v>
      </c>
      <c r="D209" s="1720"/>
      <c r="E209" s="1722">
        <v>897000</v>
      </c>
      <c r="F209" s="1726"/>
      <c r="G209" s="1727"/>
    </row>
    <row r="210" spans="1:7" s="1718" customFormat="1" ht="12.75">
      <c r="A210" s="1719"/>
      <c r="B210" s="1720"/>
      <c r="C210" s="1720">
        <v>5032</v>
      </c>
      <c r="D210" s="1720"/>
      <c r="E210" s="1722">
        <v>311000</v>
      </c>
      <c r="F210" s="1726"/>
      <c r="G210" s="1727"/>
    </row>
    <row r="211" spans="1:7" s="1718" customFormat="1" ht="12.75">
      <c r="A211" s="1719"/>
      <c r="B211" s="1720"/>
      <c r="C211" s="1720">
        <v>5342</v>
      </c>
      <c r="D211" s="1720"/>
      <c r="E211" s="1722">
        <v>64000</v>
      </c>
      <c r="F211" s="1726"/>
      <c r="G211" s="1727"/>
    </row>
    <row r="212" spans="1:7" s="1718" customFormat="1" ht="12.75">
      <c r="A212" s="1719" t="s">
        <v>1217</v>
      </c>
      <c r="B212" s="1720">
        <v>3291</v>
      </c>
      <c r="C212" s="1720">
        <v>5213</v>
      </c>
      <c r="D212" s="1720"/>
      <c r="E212" s="1722">
        <v>151965</v>
      </c>
      <c r="F212" s="1726">
        <v>5080</v>
      </c>
      <c r="G212" s="1727">
        <v>6912</v>
      </c>
    </row>
    <row r="213" spans="1:7" s="1705" customFormat="1" ht="12.75">
      <c r="A213" s="1719"/>
      <c r="B213" s="1720"/>
      <c r="C213" s="1720">
        <v>5332</v>
      </c>
      <c r="D213" s="1720"/>
      <c r="E213" s="1722">
        <v>46304989</v>
      </c>
      <c r="F213" s="1728">
        <v>130181</v>
      </c>
      <c r="G213" s="1724">
        <v>916</v>
      </c>
    </row>
    <row r="214" spans="1:7" s="1705" customFormat="1" ht="12.75">
      <c r="A214" s="1719"/>
      <c r="B214" s="1720"/>
      <c r="C214" s="1720">
        <v>5334</v>
      </c>
      <c r="D214" s="1720"/>
      <c r="E214" s="1722">
        <v>356745</v>
      </c>
      <c r="F214" s="1728">
        <v>53888</v>
      </c>
      <c r="G214" s="1724">
        <v>916</v>
      </c>
    </row>
    <row r="215" spans="1:7" s="1705" customFormat="1" ht="12.75">
      <c r="A215" s="1719"/>
      <c r="B215" s="1720"/>
      <c r="C215" s="1720">
        <v>5339</v>
      </c>
      <c r="D215" s="1720"/>
      <c r="E215" s="1722">
        <v>4456000</v>
      </c>
      <c r="F215" s="1728">
        <v>41904</v>
      </c>
      <c r="G215" s="1724">
        <v>916</v>
      </c>
    </row>
    <row r="216" spans="1:7" s="1705" customFormat="1" ht="12.75">
      <c r="A216" s="1719" t="s">
        <v>1218</v>
      </c>
      <c r="B216" s="1720">
        <v>3291</v>
      </c>
      <c r="C216" s="1720">
        <v>5213</v>
      </c>
      <c r="D216" s="1720"/>
      <c r="E216" s="1722">
        <v>50655</v>
      </c>
      <c r="F216" s="1728">
        <v>31758</v>
      </c>
      <c r="G216" s="1724">
        <v>916</v>
      </c>
    </row>
    <row r="217" spans="1:7" s="1705" customFormat="1" ht="12.75">
      <c r="A217" s="1719"/>
      <c r="B217" s="1720"/>
      <c r="C217" s="1720">
        <v>5332</v>
      </c>
      <c r="D217" s="1720"/>
      <c r="E217" s="1722">
        <v>15435330</v>
      </c>
      <c r="F217" s="1728">
        <v>5101</v>
      </c>
      <c r="G217" s="1724">
        <v>916</v>
      </c>
    </row>
    <row r="218" spans="1:7" s="1705" customFormat="1" ht="12.75">
      <c r="A218" s="1719"/>
      <c r="B218" s="1720"/>
      <c r="C218" s="1720">
        <v>5334</v>
      </c>
      <c r="D218" s="1720"/>
      <c r="E218" s="1722">
        <v>118915</v>
      </c>
      <c r="F218" s="1728">
        <v>351</v>
      </c>
      <c r="G218" s="1724">
        <v>916</v>
      </c>
    </row>
    <row r="219" spans="1:7" s="1705" customFormat="1" ht="12.75">
      <c r="A219" s="1719"/>
      <c r="B219" s="1720"/>
      <c r="C219" s="1720">
        <v>5339</v>
      </c>
      <c r="D219" s="1720"/>
      <c r="E219" s="1722">
        <v>1485000</v>
      </c>
      <c r="F219" s="1728">
        <v>510</v>
      </c>
      <c r="G219" s="1724">
        <v>916</v>
      </c>
    </row>
    <row r="220" spans="1:7" s="1705" customFormat="1" ht="12.75">
      <c r="A220" s="1719" t="s">
        <v>1219</v>
      </c>
      <c r="B220" s="1720">
        <v>3211</v>
      </c>
      <c r="C220" s="1720">
        <v>5331</v>
      </c>
      <c r="D220" s="1720"/>
      <c r="E220" s="1722">
        <v>325650000</v>
      </c>
      <c r="F220" s="1728">
        <v>60449</v>
      </c>
      <c r="G220" s="1724">
        <v>916</v>
      </c>
    </row>
    <row r="221" spans="1:7" s="1705" customFormat="1" ht="12.75">
      <c r="A221" s="1719" t="s">
        <v>1220</v>
      </c>
      <c r="B221" s="1720">
        <v>3211</v>
      </c>
      <c r="C221" s="1720">
        <v>5331</v>
      </c>
      <c r="D221" s="1720"/>
      <c r="E221" s="1722">
        <v>108550000</v>
      </c>
      <c r="F221" s="1728">
        <v>35698</v>
      </c>
      <c r="G221" s="1724">
        <v>916</v>
      </c>
    </row>
    <row r="222" spans="1:7" s="1705" customFormat="1" ht="12.75">
      <c r="A222" s="1719" t="s">
        <v>1221</v>
      </c>
      <c r="B222" s="1720">
        <v>3299</v>
      </c>
      <c r="C222" s="1720">
        <v>5321</v>
      </c>
      <c r="D222" s="1720"/>
      <c r="E222" s="1722">
        <v>40740000</v>
      </c>
      <c r="F222" s="1728">
        <v>4296</v>
      </c>
      <c r="G222" s="1724">
        <v>5020</v>
      </c>
    </row>
    <row r="223" spans="1:7" s="1705" customFormat="1" ht="12.75">
      <c r="A223" s="1719"/>
      <c r="B223" s="1720"/>
      <c r="C223" s="1720">
        <v>5323</v>
      </c>
      <c r="D223" s="1720"/>
      <c r="E223" s="1722">
        <v>339460000</v>
      </c>
      <c r="F223" s="1728">
        <v>28457</v>
      </c>
      <c r="G223" s="1724">
        <v>6998</v>
      </c>
    </row>
    <row r="224" spans="1:7" s="1705" customFormat="1" ht="12.75">
      <c r="A224" s="1719"/>
      <c r="B224" s="1720"/>
      <c r="C224" s="1720">
        <v>5331</v>
      </c>
      <c r="D224" s="1720"/>
      <c r="E224" s="1722">
        <v>800000</v>
      </c>
      <c r="F224" s="1728">
        <v>16155</v>
      </c>
      <c r="G224" s="1724">
        <v>5936</v>
      </c>
    </row>
    <row r="225" spans="1:7" s="1705" customFormat="1" ht="12.75">
      <c r="A225" s="1719" t="s">
        <v>1222</v>
      </c>
      <c r="B225" s="1720">
        <v>3299</v>
      </c>
      <c r="C225" s="1720">
        <v>5321</v>
      </c>
      <c r="D225" s="1720"/>
      <c r="E225" s="1722">
        <v>13580000</v>
      </c>
      <c r="F225" s="1728">
        <v>411</v>
      </c>
      <c r="G225" s="1724">
        <v>5936</v>
      </c>
    </row>
    <row r="226" spans="1:7" s="1705" customFormat="1" ht="12.75">
      <c r="A226" s="1719"/>
      <c r="B226" s="1720"/>
      <c r="C226" s="1720">
        <v>5323</v>
      </c>
      <c r="D226" s="1720"/>
      <c r="E226" s="1722">
        <v>113070000</v>
      </c>
      <c r="F226" s="1728">
        <v>175162</v>
      </c>
      <c r="G226" s="1724">
        <v>5936</v>
      </c>
    </row>
    <row r="227" spans="1:7" s="1705" customFormat="1" ht="12.75">
      <c r="A227" s="1719"/>
      <c r="B227" s="1720"/>
      <c r="C227" s="1720">
        <v>5331</v>
      </c>
      <c r="D227" s="1720"/>
      <c r="E227" s="1722">
        <v>350000</v>
      </c>
      <c r="F227" s="1728">
        <v>5892</v>
      </c>
      <c r="G227" s="1724">
        <v>5936</v>
      </c>
    </row>
    <row r="228" spans="1:7" s="1705" customFormat="1" ht="12.75">
      <c r="A228" s="1719" t="s">
        <v>1223</v>
      </c>
      <c r="B228" s="1720">
        <v>3809</v>
      </c>
      <c r="C228" s="1720">
        <v>5332</v>
      </c>
      <c r="D228" s="1720"/>
      <c r="E228" s="1722">
        <v>2000648000</v>
      </c>
      <c r="F228" s="1728">
        <v>334985</v>
      </c>
      <c r="G228" s="1724">
        <v>5936</v>
      </c>
    </row>
    <row r="229" spans="1:7" s="1705" customFormat="1" ht="12.75">
      <c r="A229" s="1719" t="s">
        <v>1224</v>
      </c>
      <c r="B229" s="1720">
        <v>3299</v>
      </c>
      <c r="C229" s="1720">
        <v>5323</v>
      </c>
      <c r="D229" s="1720"/>
      <c r="E229" s="1722">
        <v>17000</v>
      </c>
      <c r="F229" s="1728">
        <v>997</v>
      </c>
      <c r="G229" s="1724">
        <v>5936</v>
      </c>
    </row>
    <row r="230" spans="1:7" s="1705" customFormat="1" ht="12.75">
      <c r="A230" s="1719" t="s">
        <v>1225</v>
      </c>
      <c r="B230" s="1720">
        <v>3299</v>
      </c>
      <c r="C230" s="1720">
        <v>5021</v>
      </c>
      <c r="D230" s="1720"/>
      <c r="E230" s="1722">
        <v>354730</v>
      </c>
      <c r="F230" s="1728">
        <v>135931</v>
      </c>
      <c r="G230" s="1724">
        <v>5936</v>
      </c>
    </row>
    <row r="231" spans="1:8" s="1705" customFormat="1" ht="12.75">
      <c r="A231" s="1719"/>
      <c r="B231" s="1720"/>
      <c r="C231" s="1720">
        <v>5031</v>
      </c>
      <c r="D231" s="1720"/>
      <c r="E231" s="1722">
        <v>95231</v>
      </c>
      <c r="F231" s="1728">
        <v>10666</v>
      </c>
      <c r="G231" s="1724">
        <v>5936</v>
      </c>
      <c r="H231" s="1731"/>
    </row>
    <row r="232" spans="1:8" s="1718" customFormat="1" ht="12.75">
      <c r="A232" s="1719"/>
      <c r="B232" s="1720"/>
      <c r="C232" s="1720">
        <v>5032</v>
      </c>
      <c r="D232" s="1720"/>
      <c r="E232" s="1722">
        <v>49848</v>
      </c>
      <c r="F232" s="1732"/>
      <c r="G232" s="1727"/>
      <c r="H232" s="1733"/>
    </row>
    <row r="233" spans="1:7" s="1705" customFormat="1" ht="12.75">
      <c r="A233" s="1719"/>
      <c r="B233" s="1720"/>
      <c r="C233" s="1720">
        <v>5136</v>
      </c>
      <c r="D233" s="1720"/>
      <c r="E233" s="1722">
        <v>6595</v>
      </c>
      <c r="F233" s="1723">
        <v>1593</v>
      </c>
      <c r="G233" s="1724">
        <v>0</v>
      </c>
    </row>
    <row r="234" spans="1:7" s="1705" customFormat="1" ht="12.75">
      <c r="A234" s="1719"/>
      <c r="B234" s="1720"/>
      <c r="C234" s="1720">
        <v>5139</v>
      </c>
      <c r="D234" s="1720"/>
      <c r="E234" s="1722">
        <v>2545</v>
      </c>
      <c r="F234" s="1723">
        <v>548</v>
      </c>
      <c r="G234" s="1724">
        <v>0</v>
      </c>
    </row>
    <row r="235" spans="1:7" s="1705" customFormat="1" ht="12.75">
      <c r="A235" s="1719"/>
      <c r="B235" s="1720"/>
      <c r="C235" s="1720">
        <v>5164</v>
      </c>
      <c r="D235" s="1720"/>
      <c r="E235" s="1722">
        <v>52900</v>
      </c>
      <c r="F235" s="1723">
        <v>23</v>
      </c>
      <c r="G235" s="1724">
        <v>0</v>
      </c>
    </row>
    <row r="236" spans="1:7" s="1705" customFormat="1" ht="12.75">
      <c r="A236" s="1719"/>
      <c r="B236" s="1720"/>
      <c r="C236" s="1720">
        <v>5166</v>
      </c>
      <c r="D236" s="1720"/>
      <c r="E236" s="1722">
        <v>10250</v>
      </c>
      <c r="F236" s="1723">
        <v>200</v>
      </c>
      <c r="G236" s="1724">
        <v>0</v>
      </c>
    </row>
    <row r="237" spans="1:7" s="1705" customFormat="1" ht="12.75">
      <c r="A237" s="1719"/>
      <c r="B237" s="1720"/>
      <c r="C237" s="1720">
        <v>5169</v>
      </c>
      <c r="D237" s="1720"/>
      <c r="E237" s="1722">
        <v>155367</v>
      </c>
      <c r="F237" s="1723">
        <v>8053</v>
      </c>
      <c r="G237" s="1724">
        <v>0</v>
      </c>
    </row>
    <row r="238" spans="1:7" s="1705" customFormat="1" ht="12.75">
      <c r="A238" s="1719"/>
      <c r="B238" s="1720"/>
      <c r="C238" s="1720">
        <v>5173</v>
      </c>
      <c r="D238" s="1720"/>
      <c r="E238" s="1722">
        <v>185238</v>
      </c>
      <c r="F238" s="1723">
        <v>634</v>
      </c>
      <c r="G238" s="1724">
        <v>0</v>
      </c>
    </row>
    <row r="239" spans="1:7" s="1705" customFormat="1" ht="12.75">
      <c r="A239" s="1719"/>
      <c r="B239" s="1720"/>
      <c r="C239" s="1720">
        <v>5175</v>
      </c>
      <c r="D239" s="1720"/>
      <c r="E239" s="1722">
        <v>209707</v>
      </c>
      <c r="F239" s="1723">
        <v>2987</v>
      </c>
      <c r="G239" s="1724">
        <v>0</v>
      </c>
    </row>
    <row r="240" spans="1:7" s="1705" customFormat="1" ht="12.75">
      <c r="A240" s="1719"/>
      <c r="B240" s="1720"/>
      <c r="C240" s="1720">
        <v>5194</v>
      </c>
      <c r="D240" s="1720"/>
      <c r="E240" s="1722">
        <v>500</v>
      </c>
      <c r="F240" s="1723">
        <v>174</v>
      </c>
      <c r="G240" s="1724">
        <v>0</v>
      </c>
    </row>
    <row r="241" spans="1:7" s="1705" customFormat="1" ht="12.75">
      <c r="A241" s="1719"/>
      <c r="B241" s="1720"/>
      <c r="C241" s="1720">
        <v>5212</v>
      </c>
      <c r="D241" s="1720"/>
      <c r="E241" s="1722">
        <v>33126</v>
      </c>
      <c r="F241" s="1723">
        <v>81</v>
      </c>
      <c r="G241" s="1724">
        <v>0</v>
      </c>
    </row>
    <row r="242" spans="1:7" s="1718" customFormat="1" ht="12.75">
      <c r="A242" s="1719"/>
      <c r="B242" s="1720"/>
      <c r="C242" s="1720">
        <v>5213</v>
      </c>
      <c r="D242" s="1720"/>
      <c r="E242" s="1722">
        <v>603</v>
      </c>
      <c r="F242" s="1726"/>
      <c r="G242" s="1727"/>
    </row>
    <row r="243" spans="1:7" s="1705" customFormat="1" ht="12.75">
      <c r="A243" s="1719"/>
      <c r="B243" s="1720"/>
      <c r="C243" s="1720">
        <v>5222</v>
      </c>
      <c r="D243" s="1720"/>
      <c r="E243" s="1722">
        <v>11481</v>
      </c>
      <c r="F243" s="1723">
        <v>7</v>
      </c>
      <c r="G243" s="1724">
        <v>0</v>
      </c>
    </row>
    <row r="244" spans="1:7" s="1705" customFormat="1" ht="12.75">
      <c r="A244" s="1719"/>
      <c r="B244" s="1720"/>
      <c r="C244" s="1720">
        <v>5323</v>
      </c>
      <c r="D244" s="1720"/>
      <c r="E244" s="1722">
        <v>82062</v>
      </c>
      <c r="F244" s="1723">
        <v>22</v>
      </c>
      <c r="G244" s="1724">
        <v>0</v>
      </c>
    </row>
    <row r="245" spans="1:7" s="1705" customFormat="1" ht="12.75">
      <c r="A245" s="1719" t="s">
        <v>1226</v>
      </c>
      <c r="B245" s="1720">
        <v>3299</v>
      </c>
      <c r="C245" s="1720">
        <v>5164</v>
      </c>
      <c r="D245" s="1720"/>
      <c r="E245" s="1722">
        <v>17000</v>
      </c>
      <c r="F245" s="1723">
        <v>8</v>
      </c>
      <c r="G245" s="1724">
        <v>0</v>
      </c>
    </row>
    <row r="246" spans="1:7" s="1705" customFormat="1" ht="12.75">
      <c r="A246" s="1719"/>
      <c r="B246" s="1720"/>
      <c r="C246" s="1720">
        <v>5166</v>
      </c>
      <c r="D246" s="1720"/>
      <c r="E246" s="1722">
        <v>175000</v>
      </c>
      <c r="F246" s="1723">
        <v>2</v>
      </c>
      <c r="G246" s="1724">
        <v>0</v>
      </c>
    </row>
    <row r="247" spans="1:7" s="1705" customFormat="1" ht="12.75">
      <c r="A247" s="1719"/>
      <c r="B247" s="1720"/>
      <c r="C247" s="1720">
        <v>5173</v>
      </c>
      <c r="D247" s="1720"/>
      <c r="E247" s="1722">
        <v>16000</v>
      </c>
      <c r="F247" s="1723">
        <v>24</v>
      </c>
      <c r="G247" s="1724">
        <v>0</v>
      </c>
    </row>
    <row r="248" spans="1:7" s="1705" customFormat="1" ht="12.75">
      <c r="A248" s="1719"/>
      <c r="B248" s="1720"/>
      <c r="C248" s="1720">
        <v>5175</v>
      </c>
      <c r="D248" s="1720"/>
      <c r="E248" s="1722">
        <v>32000</v>
      </c>
      <c r="F248" s="1723">
        <v>31897</v>
      </c>
      <c r="G248" s="1724">
        <v>0</v>
      </c>
    </row>
    <row r="249" spans="1:7" s="1705" customFormat="1" ht="12.75">
      <c r="A249" s="1719" t="s">
        <v>1227</v>
      </c>
      <c r="B249" s="1720">
        <v>3299</v>
      </c>
      <c r="C249" s="1720">
        <v>5139</v>
      </c>
      <c r="D249" s="1720"/>
      <c r="E249" s="1722">
        <v>20000</v>
      </c>
      <c r="F249" s="1723">
        <v>31939</v>
      </c>
      <c r="G249" s="1724">
        <v>0</v>
      </c>
    </row>
    <row r="250" spans="1:7" s="1705" customFormat="1" ht="12.75">
      <c r="A250" s="1719"/>
      <c r="B250" s="1720"/>
      <c r="C250" s="1720">
        <v>5162</v>
      </c>
      <c r="D250" s="1720"/>
      <c r="E250" s="1722">
        <v>22000</v>
      </c>
      <c r="F250" s="1723"/>
      <c r="G250" s="1724"/>
    </row>
    <row r="251" spans="1:7" s="1705" customFormat="1" ht="12.75">
      <c r="A251" s="1719"/>
      <c r="B251" s="1720"/>
      <c r="C251" s="1720">
        <v>5169</v>
      </c>
      <c r="D251" s="1720"/>
      <c r="E251" s="1722">
        <v>48000</v>
      </c>
      <c r="F251" s="1723"/>
      <c r="G251" s="1724"/>
    </row>
    <row r="252" spans="1:7" s="1705" customFormat="1" ht="12.75">
      <c r="A252" s="1719"/>
      <c r="B252" s="1720"/>
      <c r="C252" s="1720">
        <v>5171</v>
      </c>
      <c r="D252" s="1720"/>
      <c r="E252" s="1722">
        <v>20000</v>
      </c>
      <c r="F252" s="1723"/>
      <c r="G252" s="1724"/>
    </row>
    <row r="253" spans="1:7" s="1705" customFormat="1" ht="12.75">
      <c r="A253" s="1719"/>
      <c r="B253" s="1720"/>
      <c r="C253" s="1720">
        <v>5173</v>
      </c>
      <c r="D253" s="1720"/>
      <c r="E253" s="1722">
        <v>30000</v>
      </c>
      <c r="F253" s="1723"/>
      <c r="G253" s="1724"/>
    </row>
    <row r="254" spans="1:7" s="1705" customFormat="1" ht="12.75">
      <c r="A254" s="1719" t="s">
        <v>1228</v>
      </c>
      <c r="B254" s="1720">
        <v>3299</v>
      </c>
      <c r="C254" s="1720">
        <v>5323</v>
      </c>
      <c r="D254" s="1720"/>
      <c r="E254" s="1722">
        <v>142000</v>
      </c>
      <c r="F254" s="1723"/>
      <c r="G254" s="1724"/>
    </row>
    <row r="255" spans="1:7" s="1705" customFormat="1" ht="12.75">
      <c r="A255" s="1719" t="s">
        <v>1229</v>
      </c>
      <c r="B255" s="1720">
        <v>3299</v>
      </c>
      <c r="C255" s="1720">
        <v>5223</v>
      </c>
      <c r="D255" s="1720"/>
      <c r="E255" s="1722">
        <v>14000</v>
      </c>
      <c r="F255" s="1723"/>
      <c r="G255" s="1724"/>
    </row>
    <row r="256" spans="1:7" s="1705" customFormat="1" ht="12.75">
      <c r="A256" s="1719" t="s">
        <v>1230</v>
      </c>
      <c r="B256" s="1720">
        <v>3299</v>
      </c>
      <c r="C256" s="1720">
        <v>5173</v>
      </c>
      <c r="D256" s="1720"/>
      <c r="E256" s="1722">
        <v>7000</v>
      </c>
      <c r="F256" s="1723"/>
      <c r="G256" s="1724"/>
    </row>
    <row r="257" spans="1:7" s="1705" customFormat="1" ht="12.75">
      <c r="A257" s="1719" t="s">
        <v>1231</v>
      </c>
      <c r="B257" s="1720">
        <v>3299</v>
      </c>
      <c r="C257" s="1720">
        <v>5166</v>
      </c>
      <c r="D257" s="1720"/>
      <c r="E257" s="1722">
        <v>294000</v>
      </c>
      <c r="F257" s="1723"/>
      <c r="G257" s="1724"/>
    </row>
    <row r="258" spans="1:7" s="1705" customFormat="1" ht="12.75">
      <c r="A258" s="1719" t="s">
        <v>1232</v>
      </c>
      <c r="B258" s="1720">
        <v>3299</v>
      </c>
      <c r="C258" s="1720">
        <v>5169</v>
      </c>
      <c r="D258" s="1720"/>
      <c r="E258" s="1722">
        <v>495000</v>
      </c>
      <c r="F258" s="1723"/>
      <c r="G258" s="1724"/>
    </row>
    <row r="259" spans="1:7" s="1705" customFormat="1" ht="12.75">
      <c r="A259" s="1719" t="s">
        <v>1233</v>
      </c>
      <c r="B259" s="1720">
        <v>3299</v>
      </c>
      <c r="C259" s="1720">
        <v>5021</v>
      </c>
      <c r="D259" s="1720"/>
      <c r="E259" s="1722">
        <v>160675</v>
      </c>
      <c r="F259" s="1723"/>
      <c r="G259" s="1724"/>
    </row>
    <row r="260" spans="1:7" s="1705" customFormat="1" ht="12.75">
      <c r="A260" s="1719"/>
      <c r="B260" s="1720"/>
      <c r="C260" s="1720">
        <v>5031</v>
      </c>
      <c r="D260" s="1720"/>
      <c r="E260" s="1722">
        <v>24726</v>
      </c>
      <c r="F260" s="1723"/>
      <c r="G260" s="1724"/>
    </row>
    <row r="261" spans="1:7" s="1705" customFormat="1" ht="12.75">
      <c r="A261" s="1719"/>
      <c r="B261" s="1720"/>
      <c r="C261" s="1720">
        <v>5032</v>
      </c>
      <c r="D261" s="1720"/>
      <c r="E261" s="1722">
        <v>8559</v>
      </c>
      <c r="F261" s="1723"/>
      <c r="G261" s="1724"/>
    </row>
    <row r="262" spans="1:7" s="1705" customFormat="1" ht="12.75">
      <c r="A262" s="1719" t="s">
        <v>1234</v>
      </c>
      <c r="B262" s="1720">
        <v>3299</v>
      </c>
      <c r="C262" s="1720">
        <v>5164</v>
      </c>
      <c r="D262" s="1720"/>
      <c r="E262" s="1722">
        <v>460</v>
      </c>
      <c r="F262" s="1723"/>
      <c r="G262" s="1724"/>
    </row>
    <row r="263" spans="1:7" s="1705" customFormat="1" ht="12.75">
      <c r="A263" s="1719"/>
      <c r="B263" s="1720"/>
      <c r="C263" s="1720">
        <v>5168</v>
      </c>
      <c r="D263" s="1720"/>
      <c r="E263" s="1722">
        <v>120</v>
      </c>
      <c r="F263" s="1723"/>
      <c r="G263" s="1724"/>
    </row>
    <row r="264" spans="1:7" s="1705" customFormat="1" ht="12.75">
      <c r="A264" s="1719"/>
      <c r="B264" s="1720"/>
      <c r="C264" s="1720">
        <v>5169</v>
      </c>
      <c r="D264" s="1720"/>
      <c r="E264" s="1722">
        <v>3420</v>
      </c>
      <c r="F264" s="1723"/>
      <c r="G264" s="1724"/>
    </row>
    <row r="265" spans="1:7" s="1705" customFormat="1" ht="12.75">
      <c r="A265" s="1719"/>
      <c r="B265" s="1720"/>
      <c r="C265" s="1720">
        <v>5173</v>
      </c>
      <c r="D265" s="1720"/>
      <c r="E265" s="1722">
        <v>42000</v>
      </c>
      <c r="F265" s="1723"/>
      <c r="G265" s="1724"/>
    </row>
    <row r="266" spans="1:7" s="1705" customFormat="1" ht="12.75">
      <c r="A266" s="1719"/>
      <c r="B266" s="1720"/>
      <c r="C266" s="1720">
        <v>5175</v>
      </c>
      <c r="D266" s="1720"/>
      <c r="E266" s="1722">
        <v>44000</v>
      </c>
      <c r="F266" s="1723"/>
      <c r="G266" s="1724"/>
    </row>
    <row r="267" spans="1:7" s="1705" customFormat="1" ht="12.75">
      <c r="A267" s="1719" t="s">
        <v>1235</v>
      </c>
      <c r="B267" s="1720">
        <v>3299</v>
      </c>
      <c r="C267" s="1720">
        <v>5331</v>
      </c>
      <c r="D267" s="1720"/>
      <c r="E267" s="1722">
        <v>2000</v>
      </c>
      <c r="F267" s="1723"/>
      <c r="G267" s="1724"/>
    </row>
    <row r="268" spans="1:7" s="1705" customFormat="1" ht="12.75">
      <c r="A268" s="1719" t="s">
        <v>1236</v>
      </c>
      <c r="B268" s="1720">
        <v>3411</v>
      </c>
      <c r="C268" s="1720">
        <v>5222</v>
      </c>
      <c r="D268" s="1720"/>
      <c r="E268" s="1722">
        <v>125831500</v>
      </c>
      <c r="F268" s="1723"/>
      <c r="G268" s="1724"/>
    </row>
    <row r="269" spans="1:7" s="1705" customFormat="1" ht="12.75">
      <c r="A269" s="1719" t="s">
        <v>1237</v>
      </c>
      <c r="B269" s="1720">
        <v>3291</v>
      </c>
      <c r="C269" s="1720">
        <v>5169</v>
      </c>
      <c r="D269" s="1720"/>
      <c r="E269" s="1722">
        <v>3500000</v>
      </c>
      <c r="F269" s="1723"/>
      <c r="G269" s="1724"/>
    </row>
    <row r="270" spans="1:7" s="1705" customFormat="1" ht="12.75">
      <c r="A270" s="1719" t="s">
        <v>1238</v>
      </c>
      <c r="B270" s="1720">
        <v>3291</v>
      </c>
      <c r="C270" s="1720">
        <v>5162</v>
      </c>
      <c r="D270" s="1720"/>
      <c r="E270" s="1722">
        <v>51248</v>
      </c>
      <c r="F270" s="1723"/>
      <c r="G270" s="1724"/>
    </row>
    <row r="271" spans="1:7" s="1705" customFormat="1" ht="12.75">
      <c r="A271" s="1719"/>
      <c r="B271" s="1720"/>
      <c r="C271" s="1720">
        <v>5169</v>
      </c>
      <c r="D271" s="1720"/>
      <c r="E271" s="1722">
        <v>20000</v>
      </c>
      <c r="F271" s="1723"/>
      <c r="G271" s="1724"/>
    </row>
    <row r="272" spans="1:7" s="1705" customFormat="1" ht="12.75">
      <c r="A272" s="1719" t="s">
        <v>1239</v>
      </c>
      <c r="B272" s="1720">
        <v>3419</v>
      </c>
      <c r="C272" s="1720">
        <v>5222</v>
      </c>
      <c r="D272" s="1720"/>
      <c r="E272" s="1722">
        <v>509200</v>
      </c>
      <c r="F272" s="1723"/>
      <c r="G272" s="1724"/>
    </row>
    <row r="273" spans="1:7" s="1705" customFormat="1" ht="12.75">
      <c r="A273" s="1719" t="s">
        <v>272</v>
      </c>
      <c r="B273" s="1720">
        <v>3809</v>
      </c>
      <c r="C273" s="1720">
        <v>5331</v>
      </c>
      <c r="D273" s="1720"/>
      <c r="E273" s="1722">
        <v>3350000</v>
      </c>
      <c r="F273" s="1723">
        <v>9206</v>
      </c>
      <c r="G273" s="1724">
        <v>0</v>
      </c>
    </row>
    <row r="274" spans="1:7" s="1718" customFormat="1" ht="12.75">
      <c r="A274" s="1719" t="s">
        <v>1240</v>
      </c>
      <c r="B274" s="1720">
        <v>3291</v>
      </c>
      <c r="C274" s="1720">
        <v>5021</v>
      </c>
      <c r="D274" s="1720"/>
      <c r="E274" s="1722">
        <v>112532</v>
      </c>
      <c r="F274" s="1726"/>
      <c r="G274" s="1727"/>
    </row>
    <row r="275" spans="1:7" s="1705" customFormat="1" ht="12.75">
      <c r="A275" s="1719"/>
      <c r="B275" s="1720"/>
      <c r="C275" s="1720">
        <v>5031</v>
      </c>
      <c r="D275" s="1720"/>
      <c r="E275" s="1722">
        <v>30982</v>
      </c>
      <c r="F275" s="1723"/>
      <c r="G275" s="1724"/>
    </row>
    <row r="276" spans="1:7" s="1705" customFormat="1" ht="12.75">
      <c r="A276" s="1719"/>
      <c r="B276" s="1720"/>
      <c r="C276" s="1720">
        <v>5032</v>
      </c>
      <c r="D276" s="1720"/>
      <c r="E276" s="1722">
        <v>9625</v>
      </c>
      <c r="F276" s="1723"/>
      <c r="G276" s="1724"/>
    </row>
    <row r="277" spans="1:7" s="1705" customFormat="1" ht="12.75">
      <c r="A277" s="1719" t="s">
        <v>1241</v>
      </c>
      <c r="B277" s="1720">
        <v>3261</v>
      </c>
      <c r="C277" s="1720">
        <v>5173</v>
      </c>
      <c r="D277" s="1720"/>
      <c r="E277" s="1722">
        <v>1041000</v>
      </c>
      <c r="F277" s="1723"/>
      <c r="G277" s="1724"/>
    </row>
    <row r="278" spans="1:7" s="1705" customFormat="1" ht="12.75">
      <c r="A278" s="1719" t="s">
        <v>1242</v>
      </c>
      <c r="B278" s="1720">
        <v>3261</v>
      </c>
      <c r="C278" s="1720">
        <v>5176</v>
      </c>
      <c r="D278" s="1720"/>
      <c r="E278" s="1722">
        <v>200000</v>
      </c>
      <c r="F278" s="1723"/>
      <c r="G278" s="1724"/>
    </row>
    <row r="279" spans="1:7" s="1705" customFormat="1" ht="12.75">
      <c r="A279" s="1719" t="s">
        <v>1243</v>
      </c>
      <c r="B279" s="1720">
        <v>3261</v>
      </c>
      <c r="C279" s="1720">
        <v>5142</v>
      </c>
      <c r="D279" s="1720"/>
      <c r="E279" s="1722">
        <v>50000</v>
      </c>
      <c r="F279" s="1723"/>
      <c r="G279" s="1724"/>
    </row>
    <row r="280" spans="1:7" s="1705" customFormat="1" ht="12.75">
      <c r="A280" s="1719" t="s">
        <v>1244</v>
      </c>
      <c r="B280" s="1720">
        <v>3261</v>
      </c>
      <c r="C280" s="1720">
        <v>5169</v>
      </c>
      <c r="D280" s="1720"/>
      <c r="E280" s="1722">
        <v>60000</v>
      </c>
      <c r="F280" s="1723"/>
      <c r="G280" s="1724"/>
    </row>
    <row r="281" spans="1:7" s="1705" customFormat="1" ht="13.5" thickBot="1">
      <c r="A281" s="1719"/>
      <c r="B281" s="1720"/>
      <c r="C281" s="1720"/>
      <c r="D281" s="1720"/>
      <c r="E281" s="1722"/>
      <c r="F281" s="1723"/>
      <c r="G281" s="1724"/>
    </row>
    <row r="282" spans="1:7" s="1739" customFormat="1" ht="20.25" customHeight="1" thickBot="1">
      <c r="A282" s="1734" t="s">
        <v>1245</v>
      </c>
      <c r="B282" s="1735" t="s">
        <v>1246</v>
      </c>
      <c r="C282" s="1735" t="s">
        <v>1246</v>
      </c>
      <c r="D282" s="1735"/>
      <c r="E282" s="1736">
        <f>SUM(E7:E281)</f>
        <v>7750677711</v>
      </c>
      <c r="F282" s="1737"/>
      <c r="G282" s="1738"/>
    </row>
    <row r="283" spans="1:5" s="1739" customFormat="1" ht="18" customHeight="1" thickBot="1">
      <c r="A283" s="1740" t="s">
        <v>1247</v>
      </c>
      <c r="B283" s="1735" t="s">
        <v>1246</v>
      </c>
      <c r="C283" s="1735" t="s">
        <v>1246</v>
      </c>
      <c r="D283" s="1741"/>
      <c r="E283" s="1736">
        <v>4289000</v>
      </c>
    </row>
    <row r="284" spans="1:5" ht="20.25" customHeight="1" thickBot="1">
      <c r="A284" s="1734" t="s">
        <v>1248</v>
      </c>
      <c r="B284" s="1742" t="s">
        <v>1246</v>
      </c>
      <c r="C284" s="1742" t="s">
        <v>1246</v>
      </c>
      <c r="D284" s="1743"/>
      <c r="E284" s="1744" t="s">
        <v>1246</v>
      </c>
    </row>
    <row r="285" spans="1:5" s="1739" customFormat="1" ht="12.75">
      <c r="A285" s="1746" t="s">
        <v>1249</v>
      </c>
      <c r="B285" s="1747"/>
      <c r="C285" s="1747"/>
      <c r="D285" s="1748"/>
      <c r="E285" s="1749">
        <v>1293197</v>
      </c>
    </row>
    <row r="286" spans="1:5" ht="12.75">
      <c r="A286" s="1750" t="s">
        <v>1250</v>
      </c>
      <c r="B286" s="1751"/>
      <c r="C286" s="1751"/>
      <c r="D286" s="1752"/>
      <c r="E286" s="1753">
        <f>480000+423000</f>
        <v>903000</v>
      </c>
    </row>
    <row r="287" spans="1:5" ht="12.75">
      <c r="A287" s="1754" t="s">
        <v>1251</v>
      </c>
      <c r="B287" s="1755"/>
      <c r="C287" s="1755"/>
      <c r="D287" s="1756"/>
      <c r="E287" s="1757">
        <v>390197</v>
      </c>
    </row>
    <row r="288" spans="1:5" s="1739" customFormat="1" ht="12.75">
      <c r="A288" s="1758" t="s">
        <v>1252</v>
      </c>
      <c r="B288" s="1759"/>
      <c r="C288" s="1759"/>
      <c r="D288" s="1760"/>
      <c r="E288" s="1761">
        <v>0</v>
      </c>
    </row>
    <row r="289" spans="1:5" s="1739" customFormat="1" ht="12.75">
      <c r="A289" s="1762" t="s">
        <v>1253</v>
      </c>
      <c r="B289" s="1763"/>
      <c r="C289" s="1763"/>
      <c r="D289" s="1764"/>
      <c r="E289" s="1765">
        <v>7077103</v>
      </c>
    </row>
    <row r="290" spans="1:5" ht="12.75">
      <c r="A290" s="1750" t="s">
        <v>1254</v>
      </c>
      <c r="B290" s="1751"/>
      <c r="C290" s="1751"/>
      <c r="D290" s="1752"/>
      <c r="E290" s="1753">
        <v>5415731</v>
      </c>
    </row>
    <row r="291" spans="1:5" ht="13.5" thickBot="1">
      <c r="A291" s="1754" t="s">
        <v>1255</v>
      </c>
      <c r="B291" s="1755"/>
      <c r="C291" s="1755"/>
      <c r="D291" s="1756"/>
      <c r="E291" s="1757">
        <v>1661372</v>
      </c>
    </row>
    <row r="292" spans="1:5" s="1770" customFormat="1" ht="20.25" customHeight="1" thickBot="1">
      <c r="A292" s="1766" t="s">
        <v>1256</v>
      </c>
      <c r="B292" s="1767" t="s">
        <v>1246</v>
      </c>
      <c r="C292" s="1767" t="s">
        <v>1246</v>
      </c>
      <c r="D292" s="1768"/>
      <c r="E292" s="1769">
        <f>+E282+E285+E288+E289+E283</f>
        <v>7763337011</v>
      </c>
    </row>
    <row r="293" spans="1:5" ht="12.75">
      <c r="A293" s="1771"/>
      <c r="B293" s="1771"/>
      <c r="C293" s="1771"/>
      <c r="D293" s="1771"/>
      <c r="E293" s="1771"/>
    </row>
    <row r="294" spans="1:5" ht="12.75">
      <c r="A294" s="1771"/>
      <c r="B294" s="1771"/>
      <c r="C294" s="1771"/>
      <c r="D294" s="1771"/>
      <c r="E294" s="1771"/>
    </row>
    <row r="295" spans="1:5" ht="12.75">
      <c r="A295" s="1771"/>
      <c r="B295" s="1771"/>
      <c r="C295" s="1771"/>
      <c r="D295" s="1771"/>
      <c r="E295" s="1771"/>
    </row>
    <row r="296" spans="1:5" ht="12.75">
      <c r="A296" s="976" t="s">
        <v>1408</v>
      </c>
      <c r="B296" s="977"/>
      <c r="C296" s="977"/>
      <c r="D296" s="978" t="s">
        <v>496</v>
      </c>
      <c r="E296" s="1772"/>
    </row>
    <row r="297" spans="1:5" ht="12.75">
      <c r="A297" s="976" t="s">
        <v>497</v>
      </c>
      <c r="B297" s="977"/>
      <c r="C297" s="977"/>
      <c r="D297" s="978" t="s">
        <v>498</v>
      </c>
      <c r="E297" s="1772"/>
    </row>
    <row r="298" spans="1:5" ht="12.75">
      <c r="A298" s="1772"/>
      <c r="B298" s="1772"/>
      <c r="C298" s="1772"/>
      <c r="D298" s="1772"/>
      <c r="E298" s="1772"/>
    </row>
    <row r="299" spans="1:5" ht="12.75">
      <c r="A299" s="1772"/>
      <c r="B299" s="1772"/>
      <c r="C299" s="1772"/>
      <c r="D299" s="1772"/>
      <c r="E299" s="1772"/>
    </row>
    <row r="300" spans="1:5" ht="12.75">
      <c r="A300" s="1771"/>
      <c r="B300" s="1771"/>
      <c r="C300" s="1771"/>
      <c r="D300" s="1771"/>
      <c r="E300" s="1771"/>
    </row>
  </sheetData>
  <sheetProtection/>
  <mergeCells count="3">
    <mergeCell ref="F6:G6"/>
    <mergeCell ref="A3:E3"/>
    <mergeCell ref="A4:E4"/>
  </mergeCells>
  <printOptions horizontalCentered="1"/>
  <pageMargins left="0.7874015748031497" right="0.7874015748031497" top="0.984251968503937" bottom="0.984251968503937" header="0.7086614173228347" footer="0.5118110236220472"/>
  <pageSetup fitToWidth="3" horizontalDpi="600" verticalDpi="600" orientation="portrait" paperSize="9" scale="65" r:id="rId1"/>
  <headerFooter alignWithMargins="0">
    <oddHeader xml:space="preserve">&amp;R&amp;"Times New Roman,Tučné"Příloha č. 8a      
Strana &amp;P 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1"/>
  <sheetViews>
    <sheetView tabSelected="1" zoomScale="75" zoomScaleNormal="75" workbookViewId="0" topLeftCell="A1">
      <selection activeCell="K33" sqref="K33"/>
    </sheetView>
  </sheetViews>
  <sheetFormatPr defaultColWidth="9.00390625" defaultRowHeight="12.75"/>
  <cols>
    <col min="1" max="1" width="88.75390625" style="1745" bestFit="1" customWidth="1"/>
    <col min="2" max="2" width="11.625" style="1745" hidden="1" customWidth="1"/>
    <col min="3" max="3" width="12.125" style="1745" hidden="1" customWidth="1"/>
    <col min="4" max="4" width="15.75390625" style="1745" customWidth="1"/>
    <col min="5" max="5" width="17.625" style="1745" customWidth="1"/>
    <col min="6" max="6" width="16.875" style="1890" customWidth="1"/>
    <col min="7" max="7" width="15.75390625" style="1745" customWidth="1"/>
    <col min="8" max="9" width="0" style="1745" hidden="1" customWidth="1"/>
    <col min="10" max="16384" width="9.125" style="1745" customWidth="1"/>
  </cols>
  <sheetData>
    <row r="3" spans="1:7" s="1696" customFormat="1" ht="15.75">
      <c r="A3" s="1835" t="s">
        <v>582</v>
      </c>
      <c r="B3" s="1835"/>
      <c r="C3" s="1835"/>
      <c r="D3" s="1835"/>
      <c r="E3" s="1835"/>
      <c r="F3" s="1835"/>
      <c r="G3" s="1835"/>
    </row>
    <row r="4" spans="1:7" s="1696" customFormat="1" ht="15.75">
      <c r="A4" s="1697"/>
      <c r="B4" s="1697"/>
      <c r="C4" s="1697"/>
      <c r="D4" s="1697"/>
      <c r="E4" s="1697"/>
      <c r="F4" s="1851"/>
      <c r="G4" s="1697"/>
    </row>
    <row r="5" spans="1:7" s="1696" customFormat="1" ht="15.75">
      <c r="A5" s="1835" t="s">
        <v>583</v>
      </c>
      <c r="B5" s="1835"/>
      <c r="C5" s="1835"/>
      <c r="D5" s="1835"/>
      <c r="E5" s="1835"/>
      <c r="F5" s="1835"/>
      <c r="G5" s="1835"/>
    </row>
    <row r="6" spans="1:7" s="1696" customFormat="1" ht="15.75">
      <c r="A6" s="1697"/>
      <c r="B6" s="1697"/>
      <c r="C6" s="1697"/>
      <c r="D6" s="1697"/>
      <c r="E6" s="1852"/>
      <c r="F6" s="1853"/>
      <c r="G6" s="1697"/>
    </row>
    <row r="7" spans="1:7" s="1696" customFormat="1" ht="15.75" customHeight="1">
      <c r="A7" s="1697"/>
      <c r="B7" s="1697"/>
      <c r="C7" s="1697"/>
      <c r="D7" s="1697"/>
      <c r="E7" s="1853"/>
      <c r="F7" s="1853"/>
      <c r="G7" s="1697"/>
    </row>
    <row r="8" spans="1:9" s="1705" customFormat="1" ht="13.5" thickBot="1">
      <c r="A8" s="1704"/>
      <c r="B8" s="1704"/>
      <c r="C8" s="1704"/>
      <c r="D8" s="1704"/>
      <c r="E8" s="1854"/>
      <c r="F8" s="1854"/>
      <c r="G8" s="1704"/>
      <c r="I8" s="1705" t="s">
        <v>1136</v>
      </c>
    </row>
    <row r="9" spans="1:10" s="1711" customFormat="1" ht="39" thickBot="1">
      <c r="A9" s="1855" t="s">
        <v>584</v>
      </c>
      <c r="B9" s="1856" t="s">
        <v>585</v>
      </c>
      <c r="C9" s="1857" t="s">
        <v>586</v>
      </c>
      <c r="D9" s="1858" t="s">
        <v>587</v>
      </c>
      <c r="E9" s="1859" t="s">
        <v>588</v>
      </c>
      <c r="F9" s="1860" t="s">
        <v>589</v>
      </c>
      <c r="G9" s="1861" t="s">
        <v>590</v>
      </c>
      <c r="H9" s="1832" t="s">
        <v>1142</v>
      </c>
      <c r="I9" s="1833"/>
      <c r="J9" s="1710"/>
    </row>
    <row r="10" spans="1:9" s="1718" customFormat="1" ht="15">
      <c r="A10" s="1891" t="s">
        <v>228</v>
      </c>
      <c r="B10" s="1863"/>
      <c r="C10" s="1864"/>
      <c r="D10" s="1862"/>
      <c r="E10" s="1862"/>
      <c r="F10" s="1862"/>
      <c r="G10" s="1892"/>
      <c r="H10" s="1716">
        <v>478</v>
      </c>
      <c r="I10" s="1717">
        <v>2049</v>
      </c>
    </row>
    <row r="11" spans="1:9" s="1705" customFormat="1" ht="15">
      <c r="A11" s="1893" t="s">
        <v>229</v>
      </c>
      <c r="B11" s="1866"/>
      <c r="C11" s="1867"/>
      <c r="D11" s="1865">
        <v>6567645</v>
      </c>
      <c r="E11" s="1865">
        <v>0</v>
      </c>
      <c r="F11" s="1865">
        <v>0</v>
      </c>
      <c r="G11" s="1894">
        <f>E11/D11*100</f>
        <v>0</v>
      </c>
      <c r="H11" s="1723">
        <v>275</v>
      </c>
      <c r="I11" s="1724">
        <v>4028</v>
      </c>
    </row>
    <row r="12" spans="1:9" s="1705" customFormat="1" ht="15">
      <c r="A12" s="1893" t="s">
        <v>230</v>
      </c>
      <c r="B12" s="1866"/>
      <c r="C12" s="1867"/>
      <c r="D12" s="1865">
        <v>122301232</v>
      </c>
      <c r="E12" s="1865">
        <f>7759048+4289</f>
        <v>7763337</v>
      </c>
      <c r="F12" s="1865">
        <f>802249+2197413</f>
        <v>2999662</v>
      </c>
      <c r="G12" s="1868">
        <f>E12/D12*100</f>
        <v>6.347717740079675</v>
      </c>
      <c r="H12" s="1723">
        <v>40662</v>
      </c>
      <c r="I12" s="1724">
        <v>0</v>
      </c>
    </row>
    <row r="13" spans="1:9" s="1718" customFormat="1" ht="15">
      <c r="A13" s="1893" t="s">
        <v>231</v>
      </c>
      <c r="B13" s="1866"/>
      <c r="C13" s="1867"/>
      <c r="D13" s="1865"/>
      <c r="E13" s="1865"/>
      <c r="F13" s="1865"/>
      <c r="G13" s="1868"/>
      <c r="H13" s="1726"/>
      <c r="I13" s="1727"/>
    </row>
    <row r="14" spans="1:9" s="1705" customFormat="1" ht="14.25">
      <c r="A14" s="1895" t="s">
        <v>232</v>
      </c>
      <c r="B14" s="1866"/>
      <c r="C14" s="1867"/>
      <c r="D14" s="1869">
        <v>6567645</v>
      </c>
      <c r="E14" s="1870">
        <v>0</v>
      </c>
      <c r="F14" s="1871">
        <v>0</v>
      </c>
      <c r="G14" s="1872">
        <f>E14/D14*100</f>
        <v>0</v>
      </c>
      <c r="H14" s="1723">
        <v>1643</v>
      </c>
      <c r="I14" s="1724">
        <v>4028</v>
      </c>
    </row>
    <row r="15" spans="1:9" s="1705" customFormat="1" ht="14.25">
      <c r="A15" s="1895" t="s">
        <v>591</v>
      </c>
      <c r="B15" s="1866"/>
      <c r="C15" s="1867"/>
      <c r="D15" s="1869">
        <v>977523</v>
      </c>
      <c r="E15" s="1870">
        <v>0</v>
      </c>
      <c r="F15" s="1871">
        <v>0</v>
      </c>
      <c r="G15" s="1872">
        <f>E15/D15*100</f>
        <v>0</v>
      </c>
      <c r="H15" s="1723">
        <v>1987</v>
      </c>
      <c r="I15" s="1724">
        <v>0</v>
      </c>
    </row>
    <row r="16" spans="1:9" s="1705" customFormat="1" ht="14.25">
      <c r="A16" s="1895" t="s">
        <v>592</v>
      </c>
      <c r="B16" s="1866"/>
      <c r="C16" s="1867"/>
      <c r="D16" s="1869">
        <v>5519510</v>
      </c>
      <c r="E16" s="1870">
        <v>0</v>
      </c>
      <c r="F16" s="1871">
        <v>0</v>
      </c>
      <c r="G16" s="1872">
        <f>E16/D16*100</f>
        <v>0</v>
      </c>
      <c r="H16" s="1723">
        <v>1210</v>
      </c>
      <c r="I16" s="1724">
        <v>0</v>
      </c>
    </row>
    <row r="17" spans="1:9" s="1705" customFormat="1" ht="14.25">
      <c r="A17" s="1895" t="s">
        <v>593</v>
      </c>
      <c r="B17" s="1866"/>
      <c r="C17" s="1867"/>
      <c r="D17" s="1869">
        <v>59375</v>
      </c>
      <c r="E17" s="1870">
        <v>0</v>
      </c>
      <c r="F17" s="1871">
        <v>0</v>
      </c>
      <c r="G17" s="1872">
        <f>E17/D17*100</f>
        <v>0</v>
      </c>
      <c r="H17" s="1723">
        <v>265</v>
      </c>
      <c r="I17" s="1724">
        <v>0</v>
      </c>
    </row>
    <row r="18" spans="1:9" s="1705" customFormat="1" ht="14.25">
      <c r="A18" s="1895" t="s">
        <v>594</v>
      </c>
      <c r="B18" s="1866"/>
      <c r="C18" s="1867"/>
      <c r="D18" s="1869">
        <v>11237</v>
      </c>
      <c r="E18" s="1870">
        <v>0</v>
      </c>
      <c r="F18" s="1871">
        <v>0</v>
      </c>
      <c r="G18" s="1872">
        <f>E18/D18*100</f>
        <v>0</v>
      </c>
      <c r="H18" s="1723">
        <v>38</v>
      </c>
      <c r="I18" s="1724">
        <v>0</v>
      </c>
    </row>
    <row r="19" spans="1:9" s="1705" customFormat="1" ht="15">
      <c r="A19" s="1893" t="s">
        <v>237</v>
      </c>
      <c r="B19" s="1866"/>
      <c r="C19" s="1867"/>
      <c r="D19" s="1873"/>
      <c r="E19" s="1874"/>
      <c r="F19" s="1865"/>
      <c r="G19" s="1894"/>
      <c r="H19" s="1723">
        <v>9670</v>
      </c>
      <c r="I19" s="1724">
        <v>0</v>
      </c>
    </row>
    <row r="20" spans="1:9" s="1718" customFormat="1" ht="14.25">
      <c r="A20" s="1895" t="s">
        <v>238</v>
      </c>
      <c r="B20" s="1866"/>
      <c r="C20" s="1867"/>
      <c r="D20" s="1869">
        <v>37094706</v>
      </c>
      <c r="E20" s="1875">
        <v>3324093.33</v>
      </c>
      <c r="F20" s="1876">
        <v>2743782</v>
      </c>
      <c r="G20" s="1872">
        <f aca="true" t="shared" si="0" ref="G20:G38">E20/D20*100</f>
        <v>8.961099004262225</v>
      </c>
      <c r="H20" s="1726"/>
      <c r="I20" s="1727"/>
    </row>
    <row r="21" spans="1:9" s="1705" customFormat="1" ht="14.25">
      <c r="A21" s="1895" t="s">
        <v>239</v>
      </c>
      <c r="B21" s="1866"/>
      <c r="C21" s="1867"/>
      <c r="D21" s="1869">
        <v>27335352</v>
      </c>
      <c r="E21" s="1875">
        <v>1081602</v>
      </c>
      <c r="F21" s="1876">
        <v>2742752</v>
      </c>
      <c r="G21" s="1872">
        <f t="shared" si="0"/>
        <v>3.9567882645154886</v>
      </c>
      <c r="H21" s="1723">
        <v>29185</v>
      </c>
      <c r="I21" s="1724">
        <v>5821</v>
      </c>
    </row>
    <row r="22" spans="1:9" s="1705" customFormat="1" ht="14.25">
      <c r="A22" s="1895" t="s">
        <v>240</v>
      </c>
      <c r="B22" s="1866"/>
      <c r="C22" s="1867"/>
      <c r="D22" s="1869">
        <v>9759354</v>
      </c>
      <c r="E22" s="1875">
        <v>2242491.33</v>
      </c>
      <c r="F22" s="1876">
        <v>1030</v>
      </c>
      <c r="G22" s="1872">
        <f t="shared" si="0"/>
        <v>22.97786646534187</v>
      </c>
      <c r="H22" s="1723">
        <v>48737</v>
      </c>
      <c r="I22" s="1724">
        <v>3041</v>
      </c>
    </row>
    <row r="23" spans="1:9" s="1718" customFormat="1" ht="14.25">
      <c r="A23" s="1895" t="s">
        <v>241</v>
      </c>
      <c r="B23" s="1866"/>
      <c r="C23" s="1867"/>
      <c r="D23" s="1869">
        <v>75591872</v>
      </c>
      <c r="E23" s="1875">
        <v>39301.38</v>
      </c>
      <c r="F23" s="1876">
        <v>0</v>
      </c>
      <c r="G23" s="1872">
        <f t="shared" si="0"/>
        <v>0.05199154215945333</v>
      </c>
      <c r="H23" s="1726"/>
      <c r="I23" s="1727"/>
    </row>
    <row r="24" spans="1:9" s="1881" customFormat="1" ht="14.25">
      <c r="A24" s="1895" t="s">
        <v>242</v>
      </c>
      <c r="B24" s="1877"/>
      <c r="C24" s="1878"/>
      <c r="D24" s="1869">
        <v>2310446</v>
      </c>
      <c r="E24" s="1875">
        <v>0</v>
      </c>
      <c r="F24" s="1876">
        <v>9664</v>
      </c>
      <c r="G24" s="1872">
        <f t="shared" si="0"/>
        <v>0</v>
      </c>
      <c r="H24" s="1879"/>
      <c r="I24" s="1880"/>
    </row>
    <row r="25" spans="1:9" s="1705" customFormat="1" ht="14.25">
      <c r="A25" s="1895" t="s">
        <v>243</v>
      </c>
      <c r="B25" s="1866"/>
      <c r="C25" s="1867"/>
      <c r="D25" s="1869">
        <v>777225</v>
      </c>
      <c r="E25" s="1875">
        <v>647784.45</v>
      </c>
      <c r="F25" s="1876">
        <v>200</v>
      </c>
      <c r="G25" s="1872">
        <f t="shared" si="0"/>
        <v>83.34580719868764</v>
      </c>
      <c r="H25" s="1723">
        <v>617</v>
      </c>
      <c r="I25" s="1724">
        <v>4028</v>
      </c>
    </row>
    <row r="26" spans="1:9" s="1705" customFormat="1" ht="14.25">
      <c r="A26" s="1895" t="s">
        <v>244</v>
      </c>
      <c r="B26" s="1866"/>
      <c r="C26" s="1867"/>
      <c r="D26" s="1869">
        <v>155780</v>
      </c>
      <c r="E26" s="1875">
        <v>139783.36</v>
      </c>
      <c r="F26" s="1876">
        <v>200</v>
      </c>
      <c r="G26" s="1872">
        <f t="shared" si="0"/>
        <v>89.7312620362049</v>
      </c>
      <c r="H26" s="1723">
        <v>7</v>
      </c>
      <c r="I26" s="1724">
        <v>4028</v>
      </c>
    </row>
    <row r="27" spans="1:9" s="1705" customFormat="1" ht="14.25">
      <c r="A27" s="1895" t="s">
        <v>245</v>
      </c>
      <c r="B27" s="1866"/>
      <c r="C27" s="1867"/>
      <c r="D27" s="1869">
        <v>621445</v>
      </c>
      <c r="E27" s="1875">
        <v>508001.09</v>
      </c>
      <c r="F27" s="1876">
        <v>0</v>
      </c>
      <c r="G27" s="1872">
        <f t="shared" si="0"/>
        <v>81.74514076064656</v>
      </c>
      <c r="H27" s="1723">
        <v>3</v>
      </c>
      <c r="I27" s="1724">
        <v>4028</v>
      </c>
    </row>
    <row r="28" spans="1:9" s="1705" customFormat="1" ht="14.25">
      <c r="A28" s="1895" t="s">
        <v>246</v>
      </c>
      <c r="B28" s="1866"/>
      <c r="C28" s="1867"/>
      <c r="D28" s="1869">
        <v>278762</v>
      </c>
      <c r="E28" s="1875">
        <v>33385</v>
      </c>
      <c r="F28" s="1876">
        <v>0</v>
      </c>
      <c r="G28" s="1872">
        <f t="shared" si="0"/>
        <v>11.976166048457108</v>
      </c>
      <c r="H28" s="1723">
        <v>6</v>
      </c>
      <c r="I28" s="1724">
        <v>0</v>
      </c>
    </row>
    <row r="29" spans="1:9" s="1705" customFormat="1" ht="14.25">
      <c r="A29" s="1895" t="s">
        <v>247</v>
      </c>
      <c r="B29" s="1866"/>
      <c r="C29" s="1867"/>
      <c r="D29" s="1869">
        <v>2891532</v>
      </c>
      <c r="E29" s="1875">
        <v>293007.7</v>
      </c>
      <c r="F29" s="1876">
        <v>241819</v>
      </c>
      <c r="G29" s="1872">
        <f t="shared" si="0"/>
        <v>10.133303037974335</v>
      </c>
      <c r="H29" s="1723">
        <v>122</v>
      </c>
      <c r="I29" s="1724">
        <v>0</v>
      </c>
    </row>
    <row r="30" spans="1:9" s="1705" customFormat="1" ht="14.25">
      <c r="A30" s="1895" t="s">
        <v>248</v>
      </c>
      <c r="B30" s="1866"/>
      <c r="C30" s="1867"/>
      <c r="D30" s="1869">
        <v>864570</v>
      </c>
      <c r="E30" s="1875">
        <v>125831.5</v>
      </c>
      <c r="F30" s="1876">
        <v>0</v>
      </c>
      <c r="G30" s="1872">
        <f t="shared" si="0"/>
        <v>14.554229270041755</v>
      </c>
      <c r="H30" s="1723">
        <v>1086</v>
      </c>
      <c r="I30" s="1724">
        <v>4028</v>
      </c>
    </row>
    <row r="31" spans="1:9" s="1705" customFormat="1" ht="14.25">
      <c r="A31" s="1895" t="s">
        <v>249</v>
      </c>
      <c r="B31" s="1866"/>
      <c r="C31" s="1867"/>
      <c r="D31" s="1869">
        <v>2026962</v>
      </c>
      <c r="E31" s="1875">
        <v>167176.2</v>
      </c>
      <c r="F31" s="1876">
        <v>241819</v>
      </c>
      <c r="G31" s="1872">
        <f t="shared" si="0"/>
        <v>8.247623783770983</v>
      </c>
      <c r="H31" s="1723">
        <v>180</v>
      </c>
      <c r="I31" s="1724">
        <v>0</v>
      </c>
    </row>
    <row r="32" spans="1:9" s="1705" customFormat="1" ht="14.25">
      <c r="A32" s="1895" t="s">
        <v>250</v>
      </c>
      <c r="B32" s="1866"/>
      <c r="C32" s="1867"/>
      <c r="D32" s="1869">
        <v>1544865</v>
      </c>
      <c r="E32" s="1875">
        <v>365560.24</v>
      </c>
      <c r="F32" s="1876">
        <v>0</v>
      </c>
      <c r="G32" s="1872">
        <f t="shared" si="0"/>
        <v>23.662924592116465</v>
      </c>
      <c r="H32" s="1723">
        <v>25</v>
      </c>
      <c r="I32" s="1724">
        <v>0</v>
      </c>
    </row>
    <row r="33" spans="1:9" s="1705" customFormat="1" ht="14.25">
      <c r="A33" s="1895" t="s">
        <v>251</v>
      </c>
      <c r="B33" s="1866"/>
      <c r="C33" s="1867"/>
      <c r="D33" s="1869">
        <v>1811824</v>
      </c>
      <c r="E33" s="1875">
        <v>63268.91</v>
      </c>
      <c r="F33" s="1876">
        <v>1471</v>
      </c>
      <c r="G33" s="1872">
        <f t="shared" si="0"/>
        <v>3.4920008786725423</v>
      </c>
      <c r="H33" s="1723">
        <v>200</v>
      </c>
      <c r="I33" s="1724">
        <v>0</v>
      </c>
    </row>
    <row r="34" spans="1:9" s="1705" customFormat="1" ht="14.25">
      <c r="A34" s="1895" t="s">
        <v>252</v>
      </c>
      <c r="B34" s="1866"/>
      <c r="C34" s="1867"/>
      <c r="D34" s="1869">
        <v>166515</v>
      </c>
      <c r="E34" s="1875">
        <v>6727</v>
      </c>
      <c r="F34" s="1876">
        <v>852</v>
      </c>
      <c r="G34" s="1872">
        <f t="shared" si="0"/>
        <v>4.039876287421554</v>
      </c>
      <c r="H34" s="1723">
        <v>710</v>
      </c>
      <c r="I34" s="1724">
        <v>0</v>
      </c>
    </row>
    <row r="35" spans="1:9" s="1705" customFormat="1" ht="14.25">
      <c r="A35" s="1895" t="s">
        <v>253</v>
      </c>
      <c r="B35" s="1866"/>
      <c r="C35" s="1867"/>
      <c r="D35" s="1869">
        <v>5522</v>
      </c>
      <c r="E35" s="1875">
        <v>1883.23</v>
      </c>
      <c r="F35" s="1876">
        <v>0</v>
      </c>
      <c r="G35" s="1872">
        <f t="shared" si="0"/>
        <v>34.104128938790296</v>
      </c>
      <c r="H35" s="1723">
        <v>60</v>
      </c>
      <c r="I35" s="1724">
        <v>0</v>
      </c>
    </row>
    <row r="36" spans="1:9" s="1705" customFormat="1" ht="14.25">
      <c r="A36" s="1895" t="s">
        <v>254</v>
      </c>
      <c r="B36" s="1866"/>
      <c r="C36" s="1867"/>
      <c r="D36" s="1869">
        <v>700</v>
      </c>
      <c r="E36" s="1875">
        <v>389</v>
      </c>
      <c r="F36" s="1876">
        <v>0</v>
      </c>
      <c r="G36" s="1872">
        <f t="shared" si="0"/>
        <v>55.57142857142857</v>
      </c>
      <c r="H36" s="1723">
        <v>60</v>
      </c>
      <c r="I36" s="1724">
        <v>0</v>
      </c>
    </row>
    <row r="37" spans="1:9" s="1705" customFormat="1" ht="14.25">
      <c r="A37" s="1895" t="s">
        <v>255</v>
      </c>
      <c r="B37" s="1866"/>
      <c r="C37" s="1867"/>
      <c r="D37" s="1869">
        <v>16202</v>
      </c>
      <c r="E37" s="1875">
        <v>7846.99</v>
      </c>
      <c r="F37" s="1876">
        <v>0</v>
      </c>
      <c r="G37" s="1872">
        <f t="shared" si="0"/>
        <v>48.432230588816196</v>
      </c>
      <c r="H37" s="1723">
        <v>135</v>
      </c>
      <c r="I37" s="1724">
        <v>0</v>
      </c>
    </row>
    <row r="38" spans="1:9" s="1705" customFormat="1" ht="14.25">
      <c r="A38" s="1895" t="s">
        <v>256</v>
      </c>
      <c r="B38" s="1866"/>
      <c r="C38" s="1867"/>
      <c r="D38" s="1869">
        <v>1622885</v>
      </c>
      <c r="E38" s="1875">
        <v>46422.69</v>
      </c>
      <c r="F38" s="1876">
        <v>619</v>
      </c>
      <c r="G38" s="1872">
        <f t="shared" si="0"/>
        <v>2.8605039790250077</v>
      </c>
      <c r="H38" s="1723">
        <v>441</v>
      </c>
      <c r="I38" s="1724">
        <v>0</v>
      </c>
    </row>
    <row r="39" spans="1:9" s="1705" customFormat="1" ht="15">
      <c r="A39" s="1896" t="s">
        <v>257</v>
      </c>
      <c r="B39" s="1866"/>
      <c r="C39" s="1867"/>
      <c r="D39" s="1882"/>
      <c r="E39" s="1882"/>
      <c r="F39" s="1882"/>
      <c r="G39" s="1897"/>
      <c r="H39" s="1723">
        <v>6167</v>
      </c>
      <c r="I39" s="1724">
        <v>0</v>
      </c>
    </row>
    <row r="40" spans="1:9" s="1705" customFormat="1" ht="14.25">
      <c r="A40" s="1895" t="s">
        <v>595</v>
      </c>
      <c r="B40" s="1866"/>
      <c r="C40" s="1867"/>
      <c r="D40" s="1869">
        <v>463570</v>
      </c>
      <c r="E40" s="1875">
        <v>46627.47</v>
      </c>
      <c r="F40" s="1876">
        <v>0</v>
      </c>
      <c r="G40" s="1872">
        <f aca="true" t="shared" si="1" ref="G40:G75">E40/D40*100</f>
        <v>10.058345018012382</v>
      </c>
      <c r="H40" s="1723">
        <v>11777</v>
      </c>
      <c r="I40" s="1724">
        <v>0</v>
      </c>
    </row>
    <row r="41" spans="1:9" s="1705" customFormat="1" ht="14.25">
      <c r="A41" s="1895" t="s">
        <v>259</v>
      </c>
      <c r="B41" s="1866"/>
      <c r="C41" s="1867"/>
      <c r="D41" s="1869">
        <v>425053</v>
      </c>
      <c r="E41" s="1875">
        <v>34711.78</v>
      </c>
      <c r="F41" s="1876">
        <v>0</v>
      </c>
      <c r="G41" s="1872">
        <f t="shared" si="1"/>
        <v>8.166459241553406</v>
      </c>
      <c r="H41" s="1723">
        <v>175</v>
      </c>
      <c r="I41" s="1724">
        <v>0</v>
      </c>
    </row>
    <row r="42" spans="1:9" s="1705" customFormat="1" ht="14.25">
      <c r="A42" s="1895" t="s">
        <v>260</v>
      </c>
      <c r="B42" s="1866"/>
      <c r="C42" s="1867"/>
      <c r="D42" s="1869">
        <v>38517</v>
      </c>
      <c r="E42" s="1875">
        <v>11915.69</v>
      </c>
      <c r="F42" s="1876">
        <v>0</v>
      </c>
      <c r="G42" s="1872">
        <f t="shared" si="1"/>
        <v>30.936184022639356</v>
      </c>
      <c r="H42" s="1723">
        <v>3051</v>
      </c>
      <c r="I42" s="1724">
        <v>0</v>
      </c>
    </row>
    <row r="43" spans="1:9" s="1705" customFormat="1" ht="14.25">
      <c r="A43" s="1895" t="s">
        <v>596</v>
      </c>
      <c r="B43" s="1866"/>
      <c r="C43" s="1867"/>
      <c r="D43" s="1869">
        <v>154786</v>
      </c>
      <c r="E43" s="1875">
        <v>15521.28</v>
      </c>
      <c r="F43" s="1876">
        <v>0</v>
      </c>
      <c r="G43" s="1872">
        <f t="shared" si="1"/>
        <v>10.027573553163723</v>
      </c>
      <c r="H43" s="1723">
        <v>2180</v>
      </c>
      <c r="I43" s="1724">
        <v>4028</v>
      </c>
    </row>
    <row r="44" spans="1:9" s="1705" customFormat="1" ht="14.25">
      <c r="A44" s="1895" t="s">
        <v>597</v>
      </c>
      <c r="B44" s="1866"/>
      <c r="C44" s="1867"/>
      <c r="D44" s="1869">
        <v>8484</v>
      </c>
      <c r="E44" s="1875">
        <v>668.51</v>
      </c>
      <c r="F44" s="1876">
        <v>0</v>
      </c>
      <c r="G44" s="1872">
        <f t="shared" si="1"/>
        <v>7.8796558227251285</v>
      </c>
      <c r="H44" s="1723">
        <v>539</v>
      </c>
      <c r="I44" s="1724">
        <v>4028</v>
      </c>
    </row>
    <row r="45" spans="1:9" s="1705" customFormat="1" ht="14.25">
      <c r="A45" s="1895" t="s">
        <v>598</v>
      </c>
      <c r="B45" s="1866"/>
      <c r="C45" s="1867"/>
      <c r="D45" s="1869">
        <v>385999</v>
      </c>
      <c r="E45" s="1875">
        <v>39591.78</v>
      </c>
      <c r="F45" s="1876">
        <v>0</v>
      </c>
      <c r="G45" s="1872">
        <f t="shared" si="1"/>
        <v>10.25696439628082</v>
      </c>
      <c r="H45" s="1723">
        <v>187</v>
      </c>
      <c r="I45" s="1724">
        <v>4028</v>
      </c>
    </row>
    <row r="46" spans="1:9" s="1705" customFormat="1" ht="14.25">
      <c r="A46" s="1895" t="s">
        <v>599</v>
      </c>
      <c r="B46" s="1866"/>
      <c r="C46" s="1867"/>
      <c r="D46" s="1869">
        <v>1267</v>
      </c>
      <c r="E46" s="1875">
        <v>0</v>
      </c>
      <c r="F46" s="1876">
        <v>0</v>
      </c>
      <c r="G46" s="1872">
        <f t="shared" si="1"/>
        <v>0</v>
      </c>
      <c r="H46" s="1723">
        <v>1490</v>
      </c>
      <c r="I46" s="1724">
        <v>0</v>
      </c>
    </row>
    <row r="47" spans="1:9" s="1705" customFormat="1" ht="14.25">
      <c r="A47" s="1895" t="s">
        <v>265</v>
      </c>
      <c r="B47" s="1866"/>
      <c r="C47" s="1867"/>
      <c r="D47" s="1869">
        <v>9759354</v>
      </c>
      <c r="E47" s="1875">
        <v>2242491.33</v>
      </c>
      <c r="F47" s="1876">
        <v>1030</v>
      </c>
      <c r="G47" s="1872">
        <f t="shared" si="1"/>
        <v>22.97786646534187</v>
      </c>
      <c r="H47" s="1723">
        <v>1845</v>
      </c>
      <c r="I47" s="1724">
        <v>0</v>
      </c>
    </row>
    <row r="48" spans="1:9" s="1705" customFormat="1" ht="14.25">
      <c r="A48" s="1895" t="s">
        <v>266</v>
      </c>
      <c r="B48" s="1866"/>
      <c r="C48" s="1867"/>
      <c r="D48" s="1869">
        <v>8030975</v>
      </c>
      <c r="E48" s="1875">
        <v>514112.33</v>
      </c>
      <c r="F48" s="1876">
        <v>1030</v>
      </c>
      <c r="G48" s="1872">
        <f t="shared" si="1"/>
        <v>6.4016178608450405</v>
      </c>
      <c r="H48" s="1723">
        <v>342</v>
      </c>
      <c r="I48" s="1724">
        <v>0</v>
      </c>
    </row>
    <row r="49" spans="1:9" s="1705" customFormat="1" ht="14.25">
      <c r="A49" s="1895" t="s">
        <v>267</v>
      </c>
      <c r="B49" s="1866"/>
      <c r="C49" s="1867"/>
      <c r="D49" s="1869">
        <v>5566180</v>
      </c>
      <c r="E49" s="1875">
        <v>496115.53</v>
      </c>
      <c r="F49" s="1876">
        <v>0</v>
      </c>
      <c r="G49" s="1872">
        <f t="shared" si="1"/>
        <v>8.913034253294</v>
      </c>
      <c r="H49" s="1723">
        <v>22</v>
      </c>
      <c r="I49" s="1724">
        <v>0</v>
      </c>
    </row>
    <row r="50" spans="1:9" s="1705" customFormat="1" ht="14.25">
      <c r="A50" s="1895" t="s">
        <v>268</v>
      </c>
      <c r="B50" s="1866"/>
      <c r="C50" s="1867"/>
      <c r="D50" s="1869">
        <v>2464795</v>
      </c>
      <c r="E50" s="1875">
        <v>17996.8</v>
      </c>
      <c r="F50" s="1876">
        <v>1030</v>
      </c>
      <c r="G50" s="1872">
        <f t="shared" si="1"/>
        <v>0.7301540290368976</v>
      </c>
      <c r="H50" s="1723"/>
      <c r="I50" s="1724">
        <v>0</v>
      </c>
    </row>
    <row r="51" spans="1:9" s="1705" customFormat="1" ht="14.25">
      <c r="A51" s="1895" t="s">
        <v>269</v>
      </c>
      <c r="B51" s="1866"/>
      <c r="C51" s="1867"/>
      <c r="D51" s="1869">
        <v>1728379</v>
      </c>
      <c r="E51" s="1875">
        <v>1728379</v>
      </c>
      <c r="F51" s="1876">
        <v>0</v>
      </c>
      <c r="G51" s="1872">
        <f t="shared" si="1"/>
        <v>100</v>
      </c>
      <c r="H51" s="1723">
        <v>17050</v>
      </c>
      <c r="I51" s="1724">
        <v>0</v>
      </c>
    </row>
    <row r="52" spans="1:9" s="1705" customFormat="1" ht="14.25">
      <c r="A52" s="1895" t="s">
        <v>270</v>
      </c>
      <c r="B52" s="1866"/>
      <c r="C52" s="1867"/>
      <c r="D52" s="1869">
        <v>1660547</v>
      </c>
      <c r="E52" s="1875">
        <v>12264</v>
      </c>
      <c r="F52" s="1876">
        <v>1030</v>
      </c>
      <c r="G52" s="1872">
        <f t="shared" si="1"/>
        <v>0.7385518145526745</v>
      </c>
      <c r="H52" s="1728">
        <v>467</v>
      </c>
      <c r="I52" s="1724">
        <v>0</v>
      </c>
    </row>
    <row r="53" spans="1:9" s="1705" customFormat="1" ht="14.25">
      <c r="A53" s="1895" t="s">
        <v>271</v>
      </c>
      <c r="B53" s="1866"/>
      <c r="C53" s="1867"/>
      <c r="D53" s="1869">
        <v>794248</v>
      </c>
      <c r="E53" s="1875">
        <v>0</v>
      </c>
      <c r="F53" s="1876">
        <v>0</v>
      </c>
      <c r="G53" s="1872">
        <f t="shared" si="1"/>
        <v>0</v>
      </c>
      <c r="H53" s="1723"/>
      <c r="I53" s="1724">
        <v>0</v>
      </c>
    </row>
    <row r="54" spans="1:9" s="1705" customFormat="1" ht="14.25">
      <c r="A54" s="1895" t="s">
        <v>272</v>
      </c>
      <c r="B54" s="1866"/>
      <c r="C54" s="1867"/>
      <c r="D54" s="1869">
        <v>5000</v>
      </c>
      <c r="E54" s="1875">
        <v>4144</v>
      </c>
      <c r="F54" s="1876">
        <v>0</v>
      </c>
      <c r="G54" s="1872">
        <f t="shared" si="1"/>
        <v>82.88</v>
      </c>
      <c r="H54" s="1728">
        <v>1149</v>
      </c>
      <c r="I54" s="1724">
        <v>0</v>
      </c>
    </row>
    <row r="55" spans="1:9" s="1705" customFormat="1" ht="14.25">
      <c r="A55" s="1895" t="s">
        <v>273</v>
      </c>
      <c r="B55" s="1866"/>
      <c r="C55" s="1867"/>
      <c r="D55" s="1869">
        <v>1044227</v>
      </c>
      <c r="E55" s="1875">
        <v>0</v>
      </c>
      <c r="F55" s="1876">
        <v>0</v>
      </c>
      <c r="G55" s="1872">
        <f t="shared" si="1"/>
        <v>0</v>
      </c>
      <c r="H55" s="1728">
        <v>1679</v>
      </c>
      <c r="I55" s="1724">
        <v>0</v>
      </c>
    </row>
    <row r="56" spans="1:9" s="1705" customFormat="1" ht="14.25">
      <c r="A56" s="1895" t="s">
        <v>274</v>
      </c>
      <c r="B56" s="1866"/>
      <c r="C56" s="1867"/>
      <c r="D56" s="1883">
        <v>797008</v>
      </c>
      <c r="E56" s="1884">
        <v>494408</v>
      </c>
      <c r="F56" s="1885">
        <v>0</v>
      </c>
      <c r="G56" s="1872">
        <f t="shared" si="1"/>
        <v>62.03300343283882</v>
      </c>
      <c r="H56" s="1728">
        <v>1368</v>
      </c>
      <c r="I56" s="1724">
        <v>0</v>
      </c>
    </row>
    <row r="57" spans="1:9" s="1705" customFormat="1" ht="14.25">
      <c r="A57" s="1895" t="s">
        <v>275</v>
      </c>
      <c r="B57" s="1866"/>
      <c r="C57" s="1867"/>
      <c r="D57" s="1883">
        <v>1040</v>
      </c>
      <c r="E57" s="1884">
        <v>729</v>
      </c>
      <c r="F57" s="1885">
        <v>0</v>
      </c>
      <c r="G57" s="1872">
        <f t="shared" si="1"/>
        <v>70.09615384615384</v>
      </c>
      <c r="H57" s="1723">
        <v>5</v>
      </c>
      <c r="I57" s="1724">
        <v>0</v>
      </c>
    </row>
    <row r="58" spans="1:9" s="1705" customFormat="1" ht="14.25">
      <c r="A58" s="1895" t="s">
        <v>276</v>
      </c>
      <c r="B58" s="1866"/>
      <c r="C58" s="1867"/>
      <c r="D58" s="1883">
        <v>166515</v>
      </c>
      <c r="E58" s="1884">
        <v>6727</v>
      </c>
      <c r="F58" s="1885">
        <v>852</v>
      </c>
      <c r="G58" s="1872">
        <f t="shared" si="1"/>
        <v>4.039876287421554</v>
      </c>
      <c r="H58" s="1723">
        <v>5</v>
      </c>
      <c r="I58" s="1724">
        <v>0</v>
      </c>
    </row>
    <row r="59" spans="1:9" s="1705" customFormat="1" ht="14.25">
      <c r="A59" s="1895" t="s">
        <v>277</v>
      </c>
      <c r="B59" s="1866"/>
      <c r="C59" s="1867"/>
      <c r="D59" s="1883">
        <v>10202</v>
      </c>
      <c r="E59" s="1884">
        <v>240.7</v>
      </c>
      <c r="F59" s="1885">
        <v>0</v>
      </c>
      <c r="G59" s="1872">
        <f t="shared" si="1"/>
        <v>2.359341305626348</v>
      </c>
      <c r="H59" s="1723">
        <v>56</v>
      </c>
      <c r="I59" s="1724">
        <v>0</v>
      </c>
    </row>
    <row r="60" spans="1:9" s="1705" customFormat="1" ht="14.25">
      <c r="A60" s="1895" t="s">
        <v>278</v>
      </c>
      <c r="B60" s="1866"/>
      <c r="C60" s="1867"/>
      <c r="D60" s="1883">
        <v>12702</v>
      </c>
      <c r="E60" s="1884">
        <v>112.87</v>
      </c>
      <c r="F60" s="1885">
        <v>0</v>
      </c>
      <c r="G60" s="1872">
        <f t="shared" si="1"/>
        <v>0.8886002204377264</v>
      </c>
      <c r="H60" s="1723">
        <v>735</v>
      </c>
      <c r="I60" s="1724">
        <v>0</v>
      </c>
    </row>
    <row r="61" spans="1:9" s="1705" customFormat="1" ht="14.25">
      <c r="A61" s="1895" t="s">
        <v>279</v>
      </c>
      <c r="B61" s="1866"/>
      <c r="C61" s="1867"/>
      <c r="D61" s="1883">
        <v>23704</v>
      </c>
      <c r="E61" s="1884">
        <v>101.1</v>
      </c>
      <c r="F61" s="1885">
        <v>0</v>
      </c>
      <c r="G61" s="1872">
        <f t="shared" si="1"/>
        <v>0.4265102936213297</v>
      </c>
      <c r="H61" s="1723">
        <v>4</v>
      </c>
      <c r="I61" s="1724">
        <v>0</v>
      </c>
    </row>
    <row r="62" spans="1:9" s="1705" customFormat="1" ht="14.25">
      <c r="A62" s="1895" t="s">
        <v>280</v>
      </c>
      <c r="B62" s="1866"/>
      <c r="C62" s="1867"/>
      <c r="D62" s="1883">
        <v>400</v>
      </c>
      <c r="E62" s="1884">
        <v>400</v>
      </c>
      <c r="F62" s="1885">
        <v>0</v>
      </c>
      <c r="G62" s="1872">
        <f t="shared" si="1"/>
        <v>100</v>
      </c>
      <c r="H62" s="1723">
        <v>14</v>
      </c>
      <c r="I62" s="1724">
        <v>0</v>
      </c>
    </row>
    <row r="63" spans="1:9" s="1705" customFormat="1" ht="28.5">
      <c r="A63" s="1898" t="s">
        <v>281</v>
      </c>
      <c r="B63" s="1866"/>
      <c r="C63" s="1867"/>
      <c r="D63" s="1883">
        <v>1299296</v>
      </c>
      <c r="E63" s="1884">
        <v>1111350.24</v>
      </c>
      <c r="F63" s="1885">
        <v>0</v>
      </c>
      <c r="G63" s="1872">
        <f t="shared" si="1"/>
        <v>85.53480038420807</v>
      </c>
      <c r="H63" s="1723">
        <v>71</v>
      </c>
      <c r="I63" s="1724">
        <v>0</v>
      </c>
    </row>
    <row r="64" spans="1:9" s="1705" customFormat="1" ht="14.25">
      <c r="A64" s="1895" t="s">
        <v>282</v>
      </c>
      <c r="B64" s="1866"/>
      <c r="C64" s="1867"/>
      <c r="D64" s="1883">
        <v>324532</v>
      </c>
      <c r="E64" s="1884">
        <v>277835.94</v>
      </c>
      <c r="F64" s="1885">
        <v>0</v>
      </c>
      <c r="G64" s="1872">
        <f t="shared" si="1"/>
        <v>85.61126175538931</v>
      </c>
      <c r="H64" s="1723">
        <v>10</v>
      </c>
      <c r="I64" s="1724">
        <v>0</v>
      </c>
    </row>
    <row r="65" spans="1:9" s="1705" customFormat="1" ht="14.25">
      <c r="A65" s="1895" t="s">
        <v>600</v>
      </c>
      <c r="B65" s="1866"/>
      <c r="C65" s="1867"/>
      <c r="D65" s="1883">
        <v>973596</v>
      </c>
      <c r="E65" s="1884">
        <v>833514.3</v>
      </c>
      <c r="F65" s="1885">
        <v>0</v>
      </c>
      <c r="G65" s="1872">
        <f t="shared" si="1"/>
        <v>85.61192732920021</v>
      </c>
      <c r="H65" s="1723">
        <v>70</v>
      </c>
      <c r="I65" s="1724">
        <v>0</v>
      </c>
    </row>
    <row r="66" spans="1:9" s="1705" customFormat="1" ht="14.25">
      <c r="A66" s="1895" t="s">
        <v>601</v>
      </c>
      <c r="B66" s="1866"/>
      <c r="C66" s="1867"/>
      <c r="D66" s="1883">
        <v>295</v>
      </c>
      <c r="E66" s="1884">
        <v>0</v>
      </c>
      <c r="F66" s="1885">
        <v>0</v>
      </c>
      <c r="G66" s="1872">
        <f t="shared" si="1"/>
        <v>0</v>
      </c>
      <c r="H66" s="1723">
        <v>130</v>
      </c>
      <c r="I66" s="1724">
        <v>0</v>
      </c>
    </row>
    <row r="67" spans="1:9" s="1705" customFormat="1" ht="14.25">
      <c r="A67" s="1895" t="s">
        <v>602</v>
      </c>
      <c r="B67" s="1866"/>
      <c r="C67" s="1867"/>
      <c r="D67" s="1883">
        <v>873</v>
      </c>
      <c r="E67" s="1884">
        <v>0</v>
      </c>
      <c r="F67" s="1885">
        <v>0</v>
      </c>
      <c r="G67" s="1872">
        <f t="shared" si="1"/>
        <v>0</v>
      </c>
      <c r="H67" s="1723">
        <v>10</v>
      </c>
      <c r="I67" s="1724">
        <v>0</v>
      </c>
    </row>
    <row r="68" spans="1:9" s="1705" customFormat="1" ht="28.5">
      <c r="A68" s="1898" t="s">
        <v>286</v>
      </c>
      <c r="B68" s="1866"/>
      <c r="C68" s="1867"/>
      <c r="D68" s="1883">
        <v>6324580</v>
      </c>
      <c r="E68" s="1884">
        <v>3169721</v>
      </c>
      <c r="F68" s="1885">
        <v>2197413</v>
      </c>
      <c r="G68" s="1872">
        <f t="shared" si="1"/>
        <v>50.1174939679789</v>
      </c>
      <c r="H68" s="1723">
        <v>170</v>
      </c>
      <c r="I68" s="1724">
        <v>0</v>
      </c>
    </row>
    <row r="69" spans="1:9" s="1705" customFormat="1" ht="14.25">
      <c r="A69" s="1895" t="s">
        <v>287</v>
      </c>
      <c r="B69" s="1866"/>
      <c r="C69" s="1867"/>
      <c r="D69" s="1883">
        <v>170450</v>
      </c>
      <c r="E69" s="1884">
        <v>170450</v>
      </c>
      <c r="F69" s="1885">
        <v>0</v>
      </c>
      <c r="G69" s="1872">
        <f t="shared" si="1"/>
        <v>100</v>
      </c>
      <c r="H69" s="1723">
        <v>640</v>
      </c>
      <c r="I69" s="1724">
        <v>0</v>
      </c>
    </row>
    <row r="70" spans="1:9" s="1705" customFormat="1" ht="14.25">
      <c r="A70" s="1895" t="s">
        <v>603</v>
      </c>
      <c r="B70" s="1866"/>
      <c r="C70" s="1867"/>
      <c r="D70" s="1883">
        <v>1923330</v>
      </c>
      <c r="E70" s="1884">
        <v>965884</v>
      </c>
      <c r="F70" s="1885">
        <v>0</v>
      </c>
      <c r="G70" s="1872">
        <f t="shared" si="1"/>
        <v>50.219359132338184</v>
      </c>
      <c r="H70" s="1723">
        <v>460</v>
      </c>
      <c r="I70" s="1724">
        <v>0</v>
      </c>
    </row>
    <row r="71" spans="1:10" s="1705" customFormat="1" ht="14.25">
      <c r="A71" s="1895" t="s">
        <v>604</v>
      </c>
      <c r="B71" s="1866"/>
      <c r="C71" s="1867"/>
      <c r="D71" s="1883">
        <v>634620</v>
      </c>
      <c r="E71" s="1884">
        <v>305008</v>
      </c>
      <c r="F71" s="1885">
        <v>329612</v>
      </c>
      <c r="G71" s="1872">
        <f t="shared" si="1"/>
        <v>48.06151712836028</v>
      </c>
      <c r="H71" s="1728">
        <f>225</f>
        <v>225</v>
      </c>
      <c r="I71" s="1724">
        <v>4028</v>
      </c>
      <c r="J71" s="1729"/>
    </row>
    <row r="72" spans="1:9" s="1705" customFormat="1" ht="14.25">
      <c r="A72" s="1895" t="s">
        <v>605</v>
      </c>
      <c r="B72" s="1866"/>
      <c r="C72" s="1867"/>
      <c r="D72" s="1883">
        <v>3596180</v>
      </c>
      <c r="E72" s="1884">
        <v>1728379</v>
      </c>
      <c r="F72" s="1885">
        <v>1867801</v>
      </c>
      <c r="G72" s="1872">
        <f t="shared" si="1"/>
        <v>48.061526397455076</v>
      </c>
      <c r="H72" s="1728">
        <v>198</v>
      </c>
      <c r="I72" s="1724">
        <v>0</v>
      </c>
    </row>
    <row r="73" spans="1:9" s="1705" customFormat="1" ht="28.5">
      <c r="A73" s="1898" t="s">
        <v>291</v>
      </c>
      <c r="B73" s="1866"/>
      <c r="C73" s="1867"/>
      <c r="D73" s="1883">
        <v>68750</v>
      </c>
      <c r="E73" s="1884">
        <v>33669</v>
      </c>
      <c r="F73" s="1885">
        <v>0</v>
      </c>
      <c r="G73" s="1872">
        <f t="shared" si="1"/>
        <v>48.973090909090914</v>
      </c>
      <c r="H73" s="1723">
        <v>46</v>
      </c>
      <c r="I73" s="1724">
        <v>0</v>
      </c>
    </row>
    <row r="74" spans="1:9" s="1705" customFormat="1" ht="14.25">
      <c r="A74" s="1895" t="s">
        <v>292</v>
      </c>
      <c r="B74" s="1866"/>
      <c r="C74" s="1867"/>
      <c r="D74" s="1883">
        <v>9375</v>
      </c>
      <c r="E74" s="1884">
        <v>6669</v>
      </c>
      <c r="F74" s="1885">
        <v>0</v>
      </c>
      <c r="G74" s="1872">
        <f t="shared" si="1"/>
        <v>71.136</v>
      </c>
      <c r="H74" s="1723">
        <v>4</v>
      </c>
      <c r="I74" s="1724">
        <v>0</v>
      </c>
    </row>
    <row r="75" spans="1:9" s="1705" customFormat="1" ht="15" thickBot="1">
      <c r="A75" s="1899" t="s">
        <v>606</v>
      </c>
      <c r="B75" s="1900"/>
      <c r="C75" s="1901"/>
      <c r="D75" s="1902">
        <v>59375</v>
      </c>
      <c r="E75" s="1903">
        <v>27000</v>
      </c>
      <c r="F75" s="1904">
        <v>0</v>
      </c>
      <c r="G75" s="1905">
        <f t="shared" si="1"/>
        <v>45.473684210526315</v>
      </c>
      <c r="H75" s="1723">
        <v>109</v>
      </c>
      <c r="I75" s="1724">
        <v>0</v>
      </c>
    </row>
    <row r="76" spans="1:7" ht="12.75">
      <c r="A76" s="1771"/>
      <c r="B76" s="1771"/>
      <c r="C76" s="1771"/>
      <c r="D76" s="1771"/>
      <c r="E76" s="1704"/>
      <c r="F76" s="1886"/>
      <c r="G76" s="1771"/>
    </row>
    <row r="77" spans="1:7" ht="12.75">
      <c r="A77" s="1771"/>
      <c r="B77" s="1771"/>
      <c r="C77" s="1771"/>
      <c r="D77" s="1771"/>
      <c r="E77" s="1704"/>
      <c r="F77" s="1886"/>
      <c r="G77" s="1771"/>
    </row>
    <row r="78" spans="1:7" ht="12.75">
      <c r="A78" s="976" t="s">
        <v>607</v>
      </c>
      <c r="B78" s="977"/>
      <c r="C78" s="977"/>
      <c r="D78" s="978" t="s">
        <v>608</v>
      </c>
      <c r="E78" s="1887"/>
      <c r="F78" s="1888"/>
      <c r="G78" s="1772"/>
    </row>
    <row r="79" spans="1:7" ht="12.75">
      <c r="A79" s="976" t="s">
        <v>609</v>
      </c>
      <c r="B79" s="977"/>
      <c r="C79" s="977"/>
      <c r="D79" s="978" t="s">
        <v>609</v>
      </c>
      <c r="E79" s="1887"/>
      <c r="F79" s="1888"/>
      <c r="G79" s="1772"/>
    </row>
    <row r="80" spans="1:7" ht="12.75">
      <c r="A80" s="1772"/>
      <c r="B80" s="1772"/>
      <c r="C80" s="1772"/>
      <c r="D80" s="1772"/>
      <c r="E80" s="1887"/>
      <c r="F80" s="1888"/>
      <c r="G80" s="1772"/>
    </row>
    <row r="81" spans="1:7" ht="12.75">
      <c r="A81" s="1772"/>
      <c r="B81" s="1772"/>
      <c r="C81" s="1772"/>
      <c r="D81" s="1772"/>
      <c r="E81" s="1887"/>
      <c r="F81" s="1888"/>
      <c r="G81" s="1772"/>
    </row>
    <row r="82" spans="1:7" ht="12.75">
      <c r="A82" s="1771"/>
      <c r="B82" s="1771"/>
      <c r="C82" s="1771"/>
      <c r="D82" s="1771"/>
      <c r="E82" s="1704"/>
      <c r="F82" s="1886"/>
      <c r="G82" s="1771"/>
    </row>
    <row r="83" spans="5:6" ht="12.75">
      <c r="E83" s="1705"/>
      <c r="F83" s="1889"/>
    </row>
    <row r="84" spans="5:6" ht="12.75">
      <c r="E84" s="1705"/>
      <c r="F84" s="1889"/>
    </row>
    <row r="85" spans="5:6" ht="12.75">
      <c r="E85" s="1705"/>
      <c r="F85" s="1889"/>
    </row>
    <row r="86" spans="5:6" ht="12.75">
      <c r="E86" s="1705"/>
      <c r="F86" s="1889"/>
    </row>
    <row r="87" spans="5:6" ht="12.75">
      <c r="E87" s="1705"/>
      <c r="F87" s="1889"/>
    </row>
    <row r="88" spans="5:6" ht="12.75">
      <c r="E88" s="1705"/>
      <c r="F88" s="1889"/>
    </row>
    <row r="89" spans="5:6" ht="12.75">
      <c r="E89" s="1705"/>
      <c r="F89" s="1889"/>
    </row>
    <row r="90" spans="5:6" ht="12.75">
      <c r="E90" s="1705"/>
      <c r="F90" s="1889"/>
    </row>
    <row r="91" spans="5:6" ht="12.75">
      <c r="E91" s="1705"/>
      <c r="F91" s="1889"/>
    </row>
    <row r="92" spans="5:6" ht="12.75">
      <c r="E92" s="1705"/>
      <c r="F92" s="1889"/>
    </row>
    <row r="93" spans="5:6" ht="12.75">
      <c r="E93" s="1705"/>
      <c r="F93" s="1889"/>
    </row>
    <row r="94" spans="5:6" ht="12.75">
      <c r="E94" s="1705"/>
      <c r="F94" s="1889"/>
    </row>
    <row r="95" spans="5:6" ht="12.75">
      <c r="E95" s="1705"/>
      <c r="F95" s="1889"/>
    </row>
    <row r="96" spans="5:6" ht="12.75">
      <c r="E96" s="1705"/>
      <c r="F96" s="1889"/>
    </row>
    <row r="97" spans="5:6" ht="12.75">
      <c r="E97" s="1705"/>
      <c r="F97" s="1889"/>
    </row>
    <row r="98" spans="5:6" ht="12.75">
      <c r="E98" s="1705"/>
      <c r="F98" s="1889"/>
    </row>
    <row r="99" spans="5:6" ht="12.75">
      <c r="E99" s="1705"/>
      <c r="F99" s="1889"/>
    </row>
    <row r="100" spans="5:6" ht="12.75">
      <c r="E100" s="1705"/>
      <c r="F100" s="1889"/>
    </row>
    <row r="101" spans="5:6" ht="12.75">
      <c r="E101" s="1705"/>
      <c r="F101" s="1889"/>
    </row>
    <row r="102" spans="5:6" ht="12.75">
      <c r="E102" s="1705"/>
      <c r="F102" s="1889"/>
    </row>
    <row r="103" spans="5:6" ht="12.75">
      <c r="E103" s="1705"/>
      <c r="F103" s="1889"/>
    </row>
    <row r="104" spans="5:6" ht="12.75">
      <c r="E104" s="1705"/>
      <c r="F104" s="1889"/>
    </row>
    <row r="105" spans="5:6" ht="12.75">
      <c r="E105" s="1705"/>
      <c r="F105" s="1889"/>
    </row>
    <row r="106" spans="5:6" ht="12.75">
      <c r="E106" s="1705"/>
      <c r="F106" s="1889"/>
    </row>
    <row r="107" spans="5:6" ht="12.75">
      <c r="E107" s="1705"/>
      <c r="F107" s="1889"/>
    </row>
    <row r="108" spans="5:6" ht="12.75">
      <c r="E108" s="1705"/>
      <c r="F108" s="1889"/>
    </row>
    <row r="109" spans="5:6" ht="12.75">
      <c r="E109" s="1705"/>
      <c r="F109" s="1889"/>
    </row>
    <row r="110" spans="5:6" ht="12.75">
      <c r="E110" s="1705"/>
      <c r="F110" s="1889"/>
    </row>
    <row r="111" spans="5:6" ht="12.75">
      <c r="E111" s="1705"/>
      <c r="F111" s="1889"/>
    </row>
    <row r="112" spans="5:6" ht="12.75">
      <c r="E112" s="1705"/>
      <c r="F112" s="1889"/>
    </row>
    <row r="113" spans="5:6" ht="12.75">
      <c r="E113" s="1705"/>
      <c r="F113" s="1889"/>
    </row>
    <row r="114" spans="5:6" ht="12.75">
      <c r="E114" s="1705"/>
      <c r="F114" s="1889"/>
    </row>
    <row r="115" spans="5:6" ht="12.75">
      <c r="E115" s="1705"/>
      <c r="F115" s="1889"/>
    </row>
    <row r="116" spans="5:6" ht="12.75">
      <c r="E116" s="1705"/>
      <c r="F116" s="1889"/>
    </row>
    <row r="117" spans="5:6" ht="12.75">
      <c r="E117" s="1705"/>
      <c r="F117" s="1889"/>
    </row>
    <row r="118" spans="5:6" ht="12.75">
      <c r="E118" s="1705"/>
      <c r="F118" s="1889"/>
    </row>
    <row r="119" spans="5:6" ht="12.75">
      <c r="E119" s="1705"/>
      <c r="F119" s="1889"/>
    </row>
    <row r="120" spans="5:6" ht="12.75">
      <c r="E120" s="1705"/>
      <c r="F120" s="1889"/>
    </row>
    <row r="121" spans="5:6" ht="12.75">
      <c r="E121" s="1705"/>
      <c r="F121" s="1889"/>
    </row>
    <row r="122" spans="5:6" ht="12.75">
      <c r="E122" s="1705"/>
      <c r="F122" s="1889"/>
    </row>
    <row r="123" spans="5:6" ht="12.75">
      <c r="E123" s="1705"/>
      <c r="F123" s="1889"/>
    </row>
    <row r="124" spans="5:6" ht="12.75">
      <c r="E124" s="1705"/>
      <c r="F124" s="1889"/>
    </row>
    <row r="125" spans="5:6" ht="12.75">
      <c r="E125" s="1705"/>
      <c r="F125" s="1889"/>
    </row>
    <row r="126" spans="5:6" ht="12.75">
      <c r="E126" s="1705"/>
      <c r="F126" s="1889"/>
    </row>
    <row r="127" spans="5:6" ht="12.75">
      <c r="E127" s="1705"/>
      <c r="F127" s="1889"/>
    </row>
    <row r="128" spans="5:6" ht="12.75">
      <c r="E128" s="1705"/>
      <c r="F128" s="1889"/>
    </row>
    <row r="129" spans="5:6" ht="12.75">
      <c r="E129" s="1705"/>
      <c r="F129" s="1889"/>
    </row>
    <row r="130" spans="5:6" ht="12.75">
      <c r="E130" s="1705"/>
      <c r="F130" s="1889"/>
    </row>
    <row r="131" spans="5:6" ht="12.75">
      <c r="E131" s="1705"/>
      <c r="F131" s="1889"/>
    </row>
    <row r="132" spans="5:6" ht="12.75">
      <c r="E132" s="1705"/>
      <c r="F132" s="1889"/>
    </row>
    <row r="133" spans="5:6" ht="12.75">
      <c r="E133" s="1705"/>
      <c r="F133" s="1889"/>
    </row>
    <row r="134" spans="5:6" ht="12.75">
      <c r="E134" s="1705"/>
      <c r="F134" s="1889"/>
    </row>
    <row r="135" spans="5:6" ht="12.75">
      <c r="E135" s="1705"/>
      <c r="F135" s="1889"/>
    </row>
    <row r="136" spans="5:6" ht="12.75">
      <c r="E136" s="1705"/>
      <c r="F136" s="1889"/>
    </row>
    <row r="137" spans="5:6" ht="12.75">
      <c r="E137" s="1705"/>
      <c r="F137" s="1889"/>
    </row>
    <row r="138" spans="5:6" ht="12.75">
      <c r="E138" s="1705"/>
      <c r="F138" s="1889"/>
    </row>
    <row r="139" spans="5:6" ht="12.75">
      <c r="E139" s="1705"/>
      <c r="F139" s="1889"/>
    </row>
    <row r="140" spans="5:6" ht="12.75">
      <c r="E140" s="1705"/>
      <c r="F140" s="1889"/>
    </row>
    <row r="141" spans="5:6" ht="12.75">
      <c r="E141" s="1705"/>
      <c r="F141" s="1889"/>
    </row>
    <row r="142" spans="5:6" ht="12.75">
      <c r="E142" s="1705"/>
      <c r="F142" s="1889"/>
    </row>
    <row r="143" spans="5:6" ht="12.75">
      <c r="E143" s="1705"/>
      <c r="F143" s="1889"/>
    </row>
    <row r="144" spans="5:6" ht="12.75">
      <c r="E144" s="1705"/>
      <c r="F144" s="1889"/>
    </row>
    <row r="145" spans="5:6" ht="12.75">
      <c r="E145" s="1705"/>
      <c r="F145" s="1889"/>
    </row>
    <row r="146" spans="5:6" ht="12.75">
      <c r="E146" s="1705"/>
      <c r="F146" s="1889"/>
    </row>
    <row r="147" spans="5:6" ht="12.75">
      <c r="E147" s="1705"/>
      <c r="F147" s="1889"/>
    </row>
    <row r="148" spans="5:6" ht="12.75">
      <c r="E148" s="1705"/>
      <c r="F148" s="1889"/>
    </row>
    <row r="149" spans="5:6" ht="12.75">
      <c r="E149" s="1705"/>
      <c r="F149" s="1889"/>
    </row>
    <row r="150" spans="5:6" ht="12.75">
      <c r="E150" s="1705"/>
      <c r="F150" s="1889"/>
    </row>
    <row r="151" spans="5:6" ht="12.75">
      <c r="E151" s="1705"/>
      <c r="F151" s="1889"/>
    </row>
    <row r="152" spans="5:6" ht="12.75">
      <c r="E152" s="1705"/>
      <c r="F152" s="1889"/>
    </row>
    <row r="153" spans="5:6" ht="12.75">
      <c r="E153" s="1705"/>
      <c r="F153" s="1889"/>
    </row>
    <row r="154" spans="5:6" ht="12.75">
      <c r="E154" s="1705"/>
      <c r="F154" s="1889"/>
    </row>
    <row r="155" spans="5:6" ht="12.75">
      <c r="E155" s="1705"/>
      <c r="F155" s="1889"/>
    </row>
    <row r="156" spans="5:6" ht="12.75">
      <c r="E156" s="1705"/>
      <c r="F156" s="1889"/>
    </row>
    <row r="157" spans="5:6" ht="12.75">
      <c r="E157" s="1705"/>
      <c r="F157" s="1889"/>
    </row>
    <row r="158" spans="5:6" ht="12.75">
      <c r="E158" s="1705"/>
      <c r="F158" s="1889"/>
    </row>
    <row r="159" spans="5:6" ht="12.75">
      <c r="E159" s="1705"/>
      <c r="F159" s="1889"/>
    </row>
    <row r="160" spans="5:6" ht="12.75">
      <c r="E160" s="1705"/>
      <c r="F160" s="1889"/>
    </row>
    <row r="161" spans="5:6" ht="12.75">
      <c r="E161" s="1705"/>
      <c r="F161" s="1889"/>
    </row>
    <row r="162" spans="5:6" ht="12.75">
      <c r="E162" s="1705"/>
      <c r="F162" s="1889"/>
    </row>
    <row r="163" spans="5:6" ht="12.75">
      <c r="E163" s="1705"/>
      <c r="F163" s="1889"/>
    </row>
    <row r="164" spans="5:6" ht="12.75">
      <c r="E164" s="1705"/>
      <c r="F164" s="1889"/>
    </row>
    <row r="165" spans="5:6" ht="12.75">
      <c r="E165" s="1705"/>
      <c r="F165" s="1889"/>
    </row>
    <row r="166" spans="5:6" ht="12.75">
      <c r="E166" s="1705"/>
      <c r="F166" s="1889"/>
    </row>
    <row r="167" spans="5:6" ht="12.75">
      <c r="E167" s="1705"/>
      <c r="F167" s="1889"/>
    </row>
    <row r="168" spans="5:6" ht="12.75">
      <c r="E168" s="1705"/>
      <c r="F168" s="1889"/>
    </row>
    <row r="169" spans="5:6" ht="12.75">
      <c r="E169" s="1705"/>
      <c r="F169" s="1889"/>
    </row>
    <row r="170" spans="5:6" ht="12.75">
      <c r="E170" s="1705"/>
      <c r="F170" s="1889"/>
    </row>
    <row r="171" spans="5:6" ht="12.75">
      <c r="E171" s="1705"/>
      <c r="F171" s="1889"/>
    </row>
    <row r="172" spans="5:6" ht="12.75">
      <c r="E172" s="1705"/>
      <c r="F172" s="1889"/>
    </row>
    <row r="173" spans="5:6" ht="12.75">
      <c r="E173" s="1705"/>
      <c r="F173" s="1889"/>
    </row>
    <row r="174" spans="5:6" ht="12.75">
      <c r="E174" s="1705"/>
      <c r="F174" s="1889"/>
    </row>
    <row r="175" spans="5:6" ht="12.75">
      <c r="E175" s="1705"/>
      <c r="F175" s="1889"/>
    </row>
    <row r="176" spans="5:6" ht="12.75">
      <c r="E176" s="1705"/>
      <c r="F176" s="1889"/>
    </row>
    <row r="177" spans="5:6" ht="12.75">
      <c r="E177" s="1705"/>
      <c r="F177" s="1889"/>
    </row>
    <row r="178" spans="5:6" ht="12.75">
      <c r="E178" s="1705"/>
      <c r="F178" s="1889"/>
    </row>
    <row r="179" spans="5:6" ht="12.75">
      <c r="E179" s="1705"/>
      <c r="F179" s="1889"/>
    </row>
    <row r="180" spans="5:6" ht="12.75">
      <c r="E180" s="1705"/>
      <c r="F180" s="1889"/>
    </row>
    <row r="181" spans="5:6" ht="12.75">
      <c r="E181" s="1705"/>
      <c r="F181" s="1889"/>
    </row>
    <row r="182" spans="5:6" ht="12.75">
      <c r="E182" s="1705"/>
      <c r="F182" s="1889"/>
    </row>
    <row r="183" spans="5:6" ht="12.75">
      <c r="E183" s="1705"/>
      <c r="F183" s="1889"/>
    </row>
    <row r="184" spans="5:6" ht="12.75">
      <c r="E184" s="1705"/>
      <c r="F184" s="1889"/>
    </row>
    <row r="185" spans="5:6" ht="12.75">
      <c r="E185" s="1705"/>
      <c r="F185" s="1889"/>
    </row>
    <row r="186" spans="5:6" ht="12.75">
      <c r="E186" s="1705"/>
      <c r="F186" s="1889"/>
    </row>
    <row r="187" spans="5:6" ht="12.75">
      <c r="E187" s="1705"/>
      <c r="F187" s="1889"/>
    </row>
    <row r="188" spans="5:6" ht="12.75">
      <c r="E188" s="1705"/>
      <c r="F188" s="1889"/>
    </row>
    <row r="189" spans="5:6" ht="12.75">
      <c r="E189" s="1705"/>
      <c r="F189" s="1889"/>
    </row>
    <row r="190" spans="5:6" ht="12.75">
      <c r="E190" s="1705"/>
      <c r="F190" s="1889"/>
    </row>
    <row r="191" spans="5:6" ht="12.75">
      <c r="E191" s="1705"/>
      <c r="F191" s="1889"/>
    </row>
    <row r="192" spans="5:6" ht="12.75">
      <c r="E192" s="1705"/>
      <c r="F192" s="1889"/>
    </row>
    <row r="193" spans="5:6" ht="12.75">
      <c r="E193" s="1705"/>
      <c r="F193" s="1889"/>
    </row>
    <row r="194" spans="5:6" ht="12.75">
      <c r="E194" s="1705"/>
      <c r="F194" s="1889"/>
    </row>
    <row r="195" spans="5:6" ht="12.75">
      <c r="E195" s="1705"/>
      <c r="F195" s="1889"/>
    </row>
    <row r="196" spans="5:6" ht="12.75">
      <c r="E196" s="1705"/>
      <c r="F196" s="1889"/>
    </row>
    <row r="197" spans="5:6" ht="12.75">
      <c r="E197" s="1705"/>
      <c r="F197" s="1889"/>
    </row>
    <row r="198" spans="5:6" ht="12.75">
      <c r="E198" s="1705"/>
      <c r="F198" s="1889"/>
    </row>
    <row r="199" spans="5:6" ht="12.75">
      <c r="E199" s="1705"/>
      <c r="F199" s="1889"/>
    </row>
    <row r="200" spans="5:6" ht="12.75">
      <c r="E200" s="1705"/>
      <c r="F200" s="1889"/>
    </row>
    <row r="201" spans="5:6" ht="12.75">
      <c r="E201" s="1705"/>
      <c r="F201" s="1889"/>
    </row>
  </sheetData>
  <mergeCells count="3">
    <mergeCell ref="A3:G3"/>
    <mergeCell ref="A5:G5"/>
    <mergeCell ref="H9:I9"/>
  </mergeCells>
  <printOptions/>
  <pageMargins left="0.75" right="0.75" top="1" bottom="1" header="0.4921259845" footer="0.4921259845"/>
  <pageSetup fitToHeight="1" fitToWidth="1" horizontalDpi="600" verticalDpi="600" orientation="portrait" paperSize="9" scale="53" r:id="rId1"/>
  <headerFooter alignWithMargins="0">
    <oddHeader>&amp;LKapitola 333 MŠMT&amp;RPříloha č. 8b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08"/>
  <sheetViews>
    <sheetView zoomScale="75" zoomScaleNormal="75" workbookViewId="0" topLeftCell="A1">
      <selection activeCell="B59" sqref="B59"/>
    </sheetView>
  </sheetViews>
  <sheetFormatPr defaultColWidth="8.875" defaultRowHeight="12.75"/>
  <cols>
    <col min="1" max="1" width="5.125" style="1054" customWidth="1"/>
    <col min="2" max="2" width="52.00390625" style="1054" customWidth="1"/>
    <col min="3" max="3" width="9.25390625" style="1054" customWidth="1"/>
    <col min="4" max="4" width="10.125" style="1054" bestFit="1" customWidth="1"/>
    <col min="5" max="5" width="12.25390625" style="1054" bestFit="1" customWidth="1"/>
    <col min="6" max="6" width="11.375" style="1054" bestFit="1" customWidth="1"/>
    <col min="7" max="7" width="12.00390625" style="1054" bestFit="1" customWidth="1"/>
    <col min="8" max="8" width="9.875" style="1054" bestFit="1" customWidth="1"/>
    <col min="9" max="9" width="12.375" style="1054" customWidth="1"/>
    <col min="10" max="10" width="12.625" style="1054" bestFit="1" customWidth="1"/>
    <col min="11" max="11" width="9.125" style="1054" bestFit="1" customWidth="1"/>
    <col min="12" max="12" width="11.00390625" style="1054" bestFit="1" customWidth="1"/>
    <col min="13" max="16384" width="8.875" style="1054" customWidth="1"/>
  </cols>
  <sheetData>
    <row r="4" spans="1:16" ht="15.75">
      <c r="A4" s="1053"/>
      <c r="D4" s="1055"/>
      <c r="E4" s="1056"/>
      <c r="F4" s="1057"/>
      <c r="G4" s="1057"/>
      <c r="H4" s="1057"/>
      <c r="I4" s="1057"/>
      <c r="J4" s="1057"/>
      <c r="K4" s="1057"/>
      <c r="L4" s="1058"/>
      <c r="M4" s="1058"/>
      <c r="N4" s="1058"/>
      <c r="O4" s="1058"/>
      <c r="P4" s="1058"/>
    </row>
    <row r="5" spans="1:16" ht="18">
      <c r="A5" s="1836" t="s">
        <v>1295</v>
      </c>
      <c r="B5" s="1836"/>
      <c r="C5" s="1836"/>
      <c r="D5" s="1836"/>
      <c r="E5" s="1836"/>
      <c r="F5" s="1836"/>
      <c r="G5" s="1836"/>
      <c r="H5" s="1836"/>
      <c r="I5" s="1836"/>
      <c r="J5" s="1836"/>
      <c r="K5" s="1836"/>
      <c r="L5" s="1058"/>
      <c r="M5" s="1058"/>
      <c r="N5" s="1058"/>
      <c r="O5" s="1058"/>
      <c r="P5" s="1058"/>
    </row>
    <row r="6" spans="1:16" ht="18">
      <c r="A6" s="1059"/>
      <c r="B6" s="1059"/>
      <c r="C6" s="1059"/>
      <c r="D6" s="1059"/>
      <c r="E6" s="1059"/>
      <c r="F6" s="1059"/>
      <c r="G6" s="1059"/>
      <c r="H6" s="1059"/>
      <c r="I6" s="1059"/>
      <c r="J6" s="1059"/>
      <c r="K6" s="1059"/>
      <c r="L6" s="1058"/>
      <c r="M6" s="1058"/>
      <c r="N6" s="1058"/>
      <c r="O6" s="1058"/>
      <c r="P6" s="1058"/>
    </row>
    <row r="7" spans="1:11" s="1053" customFormat="1" ht="18.75" thickBot="1">
      <c r="A7" s="1060"/>
      <c r="K7" s="1061" t="s">
        <v>1296</v>
      </c>
    </row>
    <row r="8" spans="1:19" s="1070" customFormat="1" ht="12.75">
      <c r="A8" s="1062"/>
      <c r="B8" s="1063"/>
      <c r="C8" s="1063"/>
      <c r="D8" s="1064"/>
      <c r="E8" s="1064"/>
      <c r="F8" s="1065" t="s">
        <v>561</v>
      </c>
      <c r="G8" s="1066"/>
      <c r="H8" s="1063"/>
      <c r="I8" s="1065"/>
      <c r="J8" s="1067"/>
      <c r="K8" s="1068" t="s">
        <v>803</v>
      </c>
      <c r="L8" s="1069"/>
      <c r="M8" s="1069"/>
      <c r="N8" s="1069"/>
      <c r="O8" s="1069"/>
      <c r="P8" s="1069"/>
      <c r="Q8" s="1069"/>
      <c r="R8" s="1069"/>
      <c r="S8" s="1069"/>
    </row>
    <row r="9" spans="1:19" s="1070" customFormat="1" ht="12.75">
      <c r="A9" s="1071"/>
      <c r="B9" s="1072"/>
      <c r="C9" s="1072"/>
      <c r="D9" s="1073" t="s">
        <v>1297</v>
      </c>
      <c r="E9" s="1073" t="s">
        <v>1298</v>
      </c>
      <c r="F9" s="1074" t="s">
        <v>896</v>
      </c>
      <c r="G9" s="1075" t="s">
        <v>561</v>
      </c>
      <c r="H9" s="1076"/>
      <c r="I9" s="1077"/>
      <c r="J9" s="1078" t="s">
        <v>897</v>
      </c>
      <c r="K9" s="1079" t="s">
        <v>813</v>
      </c>
      <c r="L9" s="1069"/>
      <c r="M9" s="1069"/>
      <c r="N9" s="1069"/>
      <c r="O9" s="1069"/>
      <c r="P9" s="1069"/>
      <c r="Q9" s="1069"/>
      <c r="R9" s="1069"/>
      <c r="S9" s="1069"/>
    </row>
    <row r="10" spans="1:19" s="1070" customFormat="1" ht="15">
      <c r="A10" s="1080" t="s">
        <v>1299</v>
      </c>
      <c r="B10" s="1081"/>
      <c r="C10" s="1081"/>
      <c r="D10" s="1073" t="s">
        <v>1300</v>
      </c>
      <c r="E10" s="1073" t="s">
        <v>1300</v>
      </c>
      <c r="F10" s="1074" t="s">
        <v>899</v>
      </c>
      <c r="G10" s="1082" t="s">
        <v>1301</v>
      </c>
      <c r="H10" s="1083" t="s">
        <v>1302</v>
      </c>
      <c r="I10" s="1084" t="s">
        <v>1303</v>
      </c>
      <c r="J10" s="1078" t="s">
        <v>899</v>
      </c>
      <c r="K10" s="1079" t="s">
        <v>824</v>
      </c>
      <c r="L10" s="1069"/>
      <c r="M10" s="1069"/>
      <c r="N10" s="1069"/>
      <c r="O10" s="1069"/>
      <c r="P10" s="1069"/>
      <c r="Q10" s="1069"/>
      <c r="R10" s="1069"/>
      <c r="S10" s="1069"/>
    </row>
    <row r="11" spans="1:19" s="1095" customFormat="1" ht="13.5" thickBot="1">
      <c r="A11" s="1085"/>
      <c r="B11" s="1086"/>
      <c r="C11" s="1086"/>
      <c r="D11" s="1087"/>
      <c r="E11" s="1087"/>
      <c r="F11" s="1088"/>
      <c r="G11" s="1089" t="s">
        <v>1304</v>
      </c>
      <c r="H11" s="1090" t="s">
        <v>1305</v>
      </c>
      <c r="I11" s="1091" t="s">
        <v>899</v>
      </c>
      <c r="J11" s="1092"/>
      <c r="K11" s="1093"/>
      <c r="L11" s="1094"/>
      <c r="M11" s="1094"/>
      <c r="N11" s="1094"/>
      <c r="O11" s="1094"/>
      <c r="P11" s="1094"/>
      <c r="Q11" s="1094"/>
      <c r="R11" s="1094"/>
      <c r="S11" s="1094"/>
    </row>
    <row r="12" spans="1:19" s="1095" customFormat="1" ht="19.5" customHeight="1">
      <c r="A12" s="1096" t="s">
        <v>1306</v>
      </c>
      <c r="B12" s="1097"/>
      <c r="C12" s="1099"/>
      <c r="D12" s="1100">
        <f aca="true" t="shared" si="0" ref="D12:K12">SUM(D14:D22)</f>
        <v>0</v>
      </c>
      <c r="E12" s="1100">
        <f t="shared" si="0"/>
        <v>686774</v>
      </c>
      <c r="F12" s="1101">
        <f t="shared" si="0"/>
        <v>203438</v>
      </c>
      <c r="G12" s="1102">
        <f t="shared" si="0"/>
        <v>4056</v>
      </c>
      <c r="H12" s="1103">
        <f t="shared" si="0"/>
        <v>1501</v>
      </c>
      <c r="I12" s="1104">
        <f t="shared" si="0"/>
        <v>197881</v>
      </c>
      <c r="J12" s="1105">
        <f t="shared" si="0"/>
        <v>483336</v>
      </c>
      <c r="K12" s="1106">
        <f t="shared" si="0"/>
        <v>0</v>
      </c>
      <c r="L12" s="1107"/>
      <c r="M12" s="1094"/>
      <c r="N12" s="1094"/>
      <c r="O12" s="1094"/>
      <c r="P12" s="1094"/>
      <c r="Q12" s="1094"/>
      <c r="R12" s="1094"/>
      <c r="S12" s="1094"/>
    </row>
    <row r="13" spans="1:19" ht="12.75">
      <c r="A13" s="1108" t="s">
        <v>561</v>
      </c>
      <c r="B13" s="1109"/>
      <c r="C13" s="1110"/>
      <c r="D13" s="1111"/>
      <c r="E13" s="1111"/>
      <c r="F13" s="1112"/>
      <c r="G13" s="1113"/>
      <c r="H13" s="1114"/>
      <c r="I13" s="1115"/>
      <c r="J13" s="1116"/>
      <c r="K13" s="1117"/>
      <c r="L13" s="1107"/>
      <c r="M13" s="1118"/>
      <c r="N13" s="1118"/>
      <c r="O13" s="1118"/>
      <c r="P13" s="1118"/>
      <c r="Q13" s="1118"/>
      <c r="R13" s="1118"/>
      <c r="S13" s="1118"/>
    </row>
    <row r="14" spans="1:19" ht="12.75">
      <c r="A14" s="1119" t="s">
        <v>1307</v>
      </c>
      <c r="B14" s="1120" t="s">
        <v>1308</v>
      </c>
      <c r="C14" s="1120"/>
      <c r="D14" s="1121">
        <f>'[5]příloha č. 9a'!F12</f>
        <v>0</v>
      </c>
      <c r="E14" s="1121">
        <f>'[5]příloha č. 9a'!G12</f>
        <v>4600</v>
      </c>
      <c r="F14" s="1122">
        <f>'[5]příloha č. 9a'!H12</f>
        <v>4600</v>
      </c>
      <c r="G14" s="1123">
        <f>'[5]příloha č. 9a'!I12</f>
        <v>0</v>
      </c>
      <c r="H14" s="1124">
        <f>'[5]příloha č. 9a'!J12</f>
        <v>0</v>
      </c>
      <c r="I14" s="1125">
        <f>'[5]příloha č. 9a'!K12</f>
        <v>4600</v>
      </c>
      <c r="J14" s="1126">
        <f>'[5]příloha č. 9a'!L12</f>
        <v>0</v>
      </c>
      <c r="K14" s="1127">
        <f>'[5]příloha č. 9a'!M12</f>
        <v>0</v>
      </c>
      <c r="L14" s="1107"/>
      <c r="M14" s="1118"/>
      <c r="N14" s="1118"/>
      <c r="O14" s="1118"/>
      <c r="P14" s="1118"/>
      <c r="Q14" s="1118"/>
      <c r="R14" s="1118"/>
      <c r="S14" s="1118"/>
    </row>
    <row r="15" spans="1:19" ht="12.75">
      <c r="A15" s="1119" t="s">
        <v>1309</v>
      </c>
      <c r="B15" s="1120" t="s">
        <v>1310</v>
      </c>
      <c r="C15" s="1128"/>
      <c r="D15" s="1121">
        <f>SUM('[5]příloha č. 9a'!F13:F15)</f>
        <v>0</v>
      </c>
      <c r="E15" s="1129">
        <f>SUM('[5]příloha č. 9a'!G13:G15)</f>
        <v>125000</v>
      </c>
      <c r="F15" s="1122">
        <f>SUM('[5]příloha č. 9a'!H13:H15)</f>
        <v>125000</v>
      </c>
      <c r="G15" s="1123">
        <f>SUM('[5]příloha č. 9a'!I13:I15)</f>
        <v>3136</v>
      </c>
      <c r="H15" s="1124">
        <f>SUM('[5]příloha č. 9a'!J13:J15)</f>
        <v>1161</v>
      </c>
      <c r="I15" s="1125">
        <f>SUM('[5]příloha č. 9a'!K13:K15)</f>
        <v>120703</v>
      </c>
      <c r="J15" s="1126">
        <f>SUM('[5]příloha č. 9a'!L13:L15)</f>
        <v>0</v>
      </c>
      <c r="K15" s="1127">
        <f>SUM('[5]příloha č. 9a'!M13:M15)</f>
        <v>0</v>
      </c>
      <c r="L15" s="1107"/>
      <c r="M15" s="1118"/>
      <c r="N15" s="1118"/>
      <c r="O15" s="1118"/>
      <c r="P15" s="1118"/>
      <c r="Q15" s="1118"/>
      <c r="R15" s="1118"/>
      <c r="S15" s="1118"/>
    </row>
    <row r="16" spans="1:19" ht="12.75">
      <c r="A16" s="1119" t="s">
        <v>1311</v>
      </c>
      <c r="B16" s="1120" t="s">
        <v>1312</v>
      </c>
      <c r="C16" s="1120"/>
      <c r="D16" s="1121">
        <f>'[5]příloha č. 9a'!F16</f>
        <v>0</v>
      </c>
      <c r="E16" s="1129">
        <f>'[5]příloha č. 9a'!G16</f>
        <v>41156</v>
      </c>
      <c r="F16" s="1122">
        <f>'[5]příloha č. 9a'!H16</f>
        <v>27820</v>
      </c>
      <c r="G16" s="1123">
        <f>'[5]příloha č. 9a'!I16</f>
        <v>0</v>
      </c>
      <c r="H16" s="1124">
        <f>'[5]příloha č. 9a'!J16</f>
        <v>0</v>
      </c>
      <c r="I16" s="1125">
        <f>'[5]příloha č. 9a'!K16</f>
        <v>27820</v>
      </c>
      <c r="J16" s="1126">
        <f>'[5]příloha č. 9a'!L16</f>
        <v>13336</v>
      </c>
      <c r="K16" s="1127">
        <f>'[5]příloha č. 9a'!M16</f>
        <v>0</v>
      </c>
      <c r="L16" s="1107"/>
      <c r="M16" s="1118"/>
      <c r="N16" s="1118"/>
      <c r="O16" s="1118"/>
      <c r="P16" s="1118"/>
      <c r="Q16" s="1118"/>
      <c r="R16" s="1118"/>
      <c r="S16" s="1118"/>
    </row>
    <row r="17" spans="1:19" ht="12.75">
      <c r="A17" s="1119" t="s">
        <v>1313</v>
      </c>
      <c r="B17" s="1120" t="s">
        <v>1314</v>
      </c>
      <c r="C17" s="1120"/>
      <c r="D17" s="1129">
        <f>SUM('[5]příloha č. 9a'!F17:F18)</f>
        <v>0</v>
      </c>
      <c r="E17" s="1129">
        <f>SUM('[5]příloha č. 9a'!G17:G18)</f>
        <v>18500</v>
      </c>
      <c r="F17" s="1122">
        <f>SUM('[5]příloha č. 9a'!H17:H18)</f>
        <v>0</v>
      </c>
      <c r="G17" s="1123">
        <f>SUM('[5]příloha č. 9a'!I17:I18)</f>
        <v>0</v>
      </c>
      <c r="H17" s="1124">
        <f>SUM('[5]příloha č. 9a'!J17:J18)</f>
        <v>0</v>
      </c>
      <c r="I17" s="1125">
        <f>SUM('[5]příloha č. 9a'!K17:K18)</f>
        <v>0</v>
      </c>
      <c r="J17" s="1126">
        <f>SUM('[5]příloha č. 9a'!L17:L18)</f>
        <v>18500</v>
      </c>
      <c r="K17" s="1127">
        <f>SUM('[5]příloha č. 9a'!M17:M18)</f>
        <v>0</v>
      </c>
      <c r="L17" s="1107"/>
      <c r="M17" s="1118"/>
      <c r="N17" s="1118"/>
      <c r="O17" s="1118"/>
      <c r="P17" s="1118"/>
      <c r="Q17" s="1118"/>
      <c r="R17" s="1118"/>
      <c r="S17" s="1118"/>
    </row>
    <row r="18" spans="1:19" ht="12.75">
      <c r="A18" s="1119" t="s">
        <v>1315</v>
      </c>
      <c r="B18" s="1130" t="s">
        <v>1316</v>
      </c>
      <c r="C18" s="1128"/>
      <c r="D18" s="1129">
        <f>SUM('[5]příloha č. 9a'!F19:F22)</f>
        <v>0</v>
      </c>
      <c r="E18" s="1129">
        <f>SUM('[5]příloha č. 9a'!G19:G22)</f>
        <v>451500</v>
      </c>
      <c r="F18" s="1122">
        <f>SUM('[5]příloha č. 9a'!H19:H22)</f>
        <v>0</v>
      </c>
      <c r="G18" s="1123">
        <f>SUM('[5]příloha č. 9a'!I19:I22)</f>
        <v>0</v>
      </c>
      <c r="H18" s="1124">
        <f>SUM('[5]příloha č. 9a'!J19:J22)</f>
        <v>0</v>
      </c>
      <c r="I18" s="1125">
        <f>SUM('[5]příloha č. 9a'!K19:K22)</f>
        <v>0</v>
      </c>
      <c r="J18" s="1126">
        <f>SUM('[5]příloha č. 9a'!L19:L22)</f>
        <v>451500</v>
      </c>
      <c r="K18" s="1127">
        <f>SUM('[5]příloha č. 9a'!M19:M22)</f>
        <v>0</v>
      </c>
      <c r="L18" s="1107"/>
      <c r="M18" s="1118"/>
      <c r="N18" s="1118"/>
      <c r="O18" s="1118"/>
      <c r="P18" s="1118"/>
      <c r="Q18" s="1118"/>
      <c r="R18" s="1118"/>
      <c r="S18" s="1118"/>
    </row>
    <row r="19" spans="1:19" ht="12.75">
      <c r="A19" s="1119" t="s">
        <v>1317</v>
      </c>
      <c r="B19" s="1120" t="s">
        <v>1318</v>
      </c>
      <c r="C19" s="1131"/>
      <c r="D19" s="1129">
        <f>'[5]příloha č. 9a'!F23</f>
        <v>0</v>
      </c>
      <c r="E19" s="1129">
        <f>'[5]příloha č. 9a'!G23</f>
        <v>3000</v>
      </c>
      <c r="F19" s="1122">
        <f>'[5]příloha č. 9a'!H23</f>
        <v>3000</v>
      </c>
      <c r="G19" s="1123">
        <f>'[5]příloha č. 9a'!I23</f>
        <v>0</v>
      </c>
      <c r="H19" s="1124">
        <f>'[5]příloha č. 9a'!J23</f>
        <v>0</v>
      </c>
      <c r="I19" s="1125">
        <f>'[5]příloha č. 9a'!K23</f>
        <v>3000</v>
      </c>
      <c r="J19" s="1126">
        <f>'[5]příloha č. 9a'!L23</f>
        <v>0</v>
      </c>
      <c r="K19" s="1127">
        <f>'[5]příloha č. 9a'!M23</f>
        <v>0</v>
      </c>
      <c r="L19" s="1107"/>
      <c r="M19" s="1118"/>
      <c r="N19" s="1118"/>
      <c r="O19" s="1118"/>
      <c r="P19" s="1118"/>
      <c r="Q19" s="1118"/>
      <c r="R19" s="1118"/>
      <c r="S19" s="1118"/>
    </row>
    <row r="20" spans="1:19" ht="12.75">
      <c r="A20" s="1119" t="s">
        <v>1319</v>
      </c>
      <c r="B20" s="1130" t="s">
        <v>1320</v>
      </c>
      <c r="C20" s="1132"/>
      <c r="D20" s="1133">
        <f>SUM('[5]příloha č. 9a'!F24:F26)</f>
        <v>0</v>
      </c>
      <c r="E20" s="1133">
        <f>SUM('[5]příloha č. 9a'!G24:G26)</f>
        <v>5522</v>
      </c>
      <c r="F20" s="1134">
        <f>SUM('[5]příloha č. 9a'!H24:H26)</f>
        <v>5522</v>
      </c>
      <c r="G20" s="1135">
        <f>SUM('[5]příloha č. 9a'!I24:I26)</f>
        <v>920</v>
      </c>
      <c r="H20" s="1136">
        <f>SUM('[5]příloha č. 9a'!J24:J26)</f>
        <v>340</v>
      </c>
      <c r="I20" s="1137">
        <f>SUM('[5]příloha č. 9a'!K24:K26)</f>
        <v>4262</v>
      </c>
      <c r="J20" s="1138">
        <f>SUM('[5]příloha č. 9a'!L24:L26)</f>
        <v>0</v>
      </c>
      <c r="K20" s="1139">
        <f>SUM('[5]příloha č. 9a'!M24:M26)</f>
        <v>0</v>
      </c>
      <c r="L20" s="1107"/>
      <c r="M20" s="1118"/>
      <c r="N20" s="1118"/>
      <c r="O20" s="1118"/>
      <c r="P20" s="1118"/>
      <c r="Q20" s="1118"/>
      <c r="R20" s="1118"/>
      <c r="S20" s="1118"/>
    </row>
    <row r="21" spans="1:19" ht="12.75">
      <c r="A21" s="1119" t="s">
        <v>1321</v>
      </c>
      <c r="B21" s="1120" t="s">
        <v>1322</v>
      </c>
      <c r="C21" s="1140"/>
      <c r="D21" s="1133">
        <f>'[5]příloha č. 9a'!F27</f>
        <v>0</v>
      </c>
      <c r="E21" s="1133">
        <f>'[5]příloha č. 9a'!G27</f>
        <v>35496</v>
      </c>
      <c r="F21" s="1134">
        <f>'[5]příloha č. 9a'!H27</f>
        <v>35496</v>
      </c>
      <c r="G21" s="1135">
        <f>'[5]příloha č. 9a'!I27</f>
        <v>0</v>
      </c>
      <c r="H21" s="1136">
        <f>'[5]příloha č. 9a'!J27</f>
        <v>0</v>
      </c>
      <c r="I21" s="1137">
        <f>'[5]příloha č. 9a'!K27</f>
        <v>35496</v>
      </c>
      <c r="J21" s="1138">
        <f>'[5]příloha č. 9a'!L27</f>
        <v>0</v>
      </c>
      <c r="K21" s="1139">
        <f>'[5]příloha č. 9a'!M27</f>
        <v>0</v>
      </c>
      <c r="L21" s="1107"/>
      <c r="M21" s="1118"/>
      <c r="N21" s="1118"/>
      <c r="O21" s="1118"/>
      <c r="P21" s="1118"/>
      <c r="Q21" s="1118"/>
      <c r="R21" s="1118"/>
      <c r="S21" s="1118"/>
    </row>
    <row r="22" spans="1:19" ht="13.5" thickBot="1">
      <c r="A22" s="1141" t="s">
        <v>1323</v>
      </c>
      <c r="B22" s="1142" t="s">
        <v>1324</v>
      </c>
      <c r="C22" s="1143"/>
      <c r="D22" s="1144">
        <f>'[5]příloha č. 9a'!F28</f>
        <v>0</v>
      </c>
      <c r="E22" s="1144">
        <f>'[5]příloha č. 9a'!G28</f>
        <v>2000</v>
      </c>
      <c r="F22" s="1145">
        <f>'[5]příloha č. 9a'!H28</f>
        <v>2000</v>
      </c>
      <c r="G22" s="1146">
        <f>'[5]příloha č. 9a'!I28</f>
        <v>0</v>
      </c>
      <c r="H22" s="1147">
        <f>'[5]příloha č. 9a'!J28</f>
        <v>0</v>
      </c>
      <c r="I22" s="1148">
        <f>'[5]příloha č. 9a'!K28</f>
        <v>2000</v>
      </c>
      <c r="J22" s="1149">
        <f>'[5]příloha č. 9a'!L28</f>
        <v>0</v>
      </c>
      <c r="K22" s="1150">
        <f>'[5]příloha č. 9a'!M28</f>
        <v>0</v>
      </c>
      <c r="L22" s="1107"/>
      <c r="M22" s="1118"/>
      <c r="N22" s="1118"/>
      <c r="O22" s="1118"/>
      <c r="P22" s="1118"/>
      <c r="Q22" s="1118"/>
      <c r="R22" s="1118"/>
      <c r="S22" s="1118"/>
    </row>
    <row r="23" spans="1:19" s="1095" customFormat="1" ht="19.5" customHeight="1">
      <c r="A23" s="1151" t="s">
        <v>1325</v>
      </c>
      <c r="B23" s="1152"/>
      <c r="C23" s="1099"/>
      <c r="D23" s="1100">
        <f aca="true" t="shared" si="1" ref="D23:K23">SUM(D25:D29)</f>
        <v>873</v>
      </c>
      <c r="E23" s="1100">
        <f t="shared" si="1"/>
        <v>921024</v>
      </c>
      <c r="F23" s="1153">
        <f t="shared" si="1"/>
        <v>28604</v>
      </c>
      <c r="G23" s="1154">
        <f t="shared" si="1"/>
        <v>4300</v>
      </c>
      <c r="H23" s="1155">
        <f t="shared" si="1"/>
        <v>930</v>
      </c>
      <c r="I23" s="1156">
        <f t="shared" si="1"/>
        <v>23374</v>
      </c>
      <c r="J23" s="1157">
        <f t="shared" si="1"/>
        <v>892420</v>
      </c>
      <c r="K23" s="1158">
        <f t="shared" si="1"/>
        <v>5</v>
      </c>
      <c r="L23" s="1107"/>
      <c r="M23" s="1094"/>
      <c r="N23" s="1094"/>
      <c r="O23" s="1094"/>
      <c r="P23" s="1094"/>
      <c r="Q23" s="1094"/>
      <c r="R23" s="1094"/>
      <c r="S23" s="1094"/>
    </row>
    <row r="24" spans="1:19" ht="12.75">
      <c r="A24" s="1159" t="s">
        <v>561</v>
      </c>
      <c r="B24" s="1109"/>
      <c r="C24" s="1110"/>
      <c r="D24" s="1111"/>
      <c r="E24" s="1111"/>
      <c r="F24" s="1112"/>
      <c r="G24" s="1113"/>
      <c r="H24" s="1114"/>
      <c r="I24" s="1115"/>
      <c r="J24" s="1116"/>
      <c r="K24" s="1117"/>
      <c r="L24" s="1107"/>
      <c r="M24" s="1118"/>
      <c r="N24" s="1118"/>
      <c r="O24" s="1118"/>
      <c r="P24" s="1118"/>
      <c r="Q24" s="1118"/>
      <c r="R24" s="1118"/>
      <c r="S24" s="1118"/>
    </row>
    <row r="25" spans="1:19" ht="12.75">
      <c r="A25" s="1160" t="s">
        <v>1326</v>
      </c>
      <c r="B25" s="1120" t="s">
        <v>1327</v>
      </c>
      <c r="C25" s="1131"/>
      <c r="D25" s="1129">
        <f>SUM('[5]příloha č. 9a'!F31:F34)</f>
        <v>0</v>
      </c>
      <c r="E25" s="1129">
        <f>SUM('[5]příloha č. 9a'!G31:G34)</f>
        <v>893852</v>
      </c>
      <c r="F25" s="1122">
        <f>SUM('[5]příloha č. 9a'!H31:H34)</f>
        <v>6840</v>
      </c>
      <c r="G25" s="1123">
        <f>SUM('[5]příloha č. 9a'!I31:I34)</f>
        <v>0</v>
      </c>
      <c r="H25" s="1124">
        <f>SUM('[5]příloha č. 9a'!J31:J34)</f>
        <v>0</v>
      </c>
      <c r="I25" s="1125">
        <f>SUM('[5]příloha č. 9a'!K31:K34)</f>
        <v>6840</v>
      </c>
      <c r="J25" s="1126">
        <f>SUM('[5]příloha č. 9a'!L31:L34)</f>
        <v>887012</v>
      </c>
      <c r="K25" s="1127">
        <f>SUM('[5]příloha č. 9a'!M31:M34)</f>
        <v>0</v>
      </c>
      <c r="L25" s="1107"/>
      <c r="M25" s="1118"/>
      <c r="N25" s="1118"/>
      <c r="O25" s="1118"/>
      <c r="P25" s="1118"/>
      <c r="Q25" s="1118"/>
      <c r="R25" s="1118"/>
      <c r="S25" s="1118"/>
    </row>
    <row r="26" spans="1:19" ht="12.75">
      <c r="A26" s="1160" t="s">
        <v>1328</v>
      </c>
      <c r="B26" s="1120" t="s">
        <v>1329</v>
      </c>
      <c r="C26" s="1131"/>
      <c r="D26" s="1129">
        <f>SUM('[5]příloha č. 9a'!F35:F37)</f>
        <v>0</v>
      </c>
      <c r="E26" s="1129">
        <f>SUM('[5]příloha č. 9a'!G35:G37)</f>
        <v>7652</v>
      </c>
      <c r="F26" s="1122">
        <f>SUM('[5]příloha č. 9a'!H35:H37)</f>
        <v>7552</v>
      </c>
      <c r="G26" s="1123">
        <f>SUM('[5]příloha č. 9a'!I35:I37)</f>
        <v>20</v>
      </c>
      <c r="H26" s="1124">
        <f>SUM('[5]příloha č. 9a'!J35:J37)</f>
        <v>0</v>
      </c>
      <c r="I26" s="1125">
        <f>SUM('[5]příloha č. 9a'!K35:K37)</f>
        <v>7532</v>
      </c>
      <c r="J26" s="1126">
        <f>SUM('[5]příloha č. 9a'!L35:L37)</f>
        <v>100</v>
      </c>
      <c r="K26" s="1127">
        <f>SUM('[5]příloha č. 9a'!M35:M37)</f>
        <v>0</v>
      </c>
      <c r="L26" s="1107"/>
      <c r="M26" s="1118"/>
      <c r="N26" s="1118"/>
      <c r="O26" s="1118"/>
      <c r="P26" s="1118"/>
      <c r="Q26" s="1118"/>
      <c r="R26" s="1118"/>
      <c r="S26" s="1118"/>
    </row>
    <row r="27" spans="1:19" ht="12.75">
      <c r="A27" s="1160" t="s">
        <v>1330</v>
      </c>
      <c r="B27" s="1120" t="s">
        <v>1331</v>
      </c>
      <c r="C27" s="1131"/>
      <c r="D27" s="1129">
        <f>SUM('[5]příloha č. 9a'!F38)</f>
        <v>0</v>
      </c>
      <c r="E27" s="1129">
        <f>SUM('[5]příloha č. 9a'!G38)</f>
        <v>18332</v>
      </c>
      <c r="F27" s="1122">
        <f>SUM('[5]příloha č. 9a'!H38)</f>
        <v>13024</v>
      </c>
      <c r="G27" s="1123">
        <f>SUM('[5]příloha č. 9a'!I38)</f>
        <v>3964</v>
      </c>
      <c r="H27" s="1124">
        <f>SUM('[5]příloha č. 9a'!J38)</f>
        <v>930</v>
      </c>
      <c r="I27" s="1125">
        <f>SUM('[5]příloha č. 9a'!K38)</f>
        <v>8130</v>
      </c>
      <c r="J27" s="1126">
        <f>SUM('[5]příloha č. 9a'!L38)</f>
        <v>5308</v>
      </c>
      <c r="K27" s="1127">
        <f>SUM('[5]příloha č. 9a'!M38)</f>
        <v>5</v>
      </c>
      <c r="L27" s="1107"/>
      <c r="M27" s="1118"/>
      <c r="N27" s="1118"/>
      <c r="O27" s="1118"/>
      <c r="P27" s="1118"/>
      <c r="Q27" s="1118"/>
      <c r="R27" s="1118"/>
      <c r="S27" s="1118"/>
    </row>
    <row r="28" spans="1:19" ht="12.75">
      <c r="A28" s="1160" t="s">
        <v>1332</v>
      </c>
      <c r="B28" s="1120" t="s">
        <v>1333</v>
      </c>
      <c r="C28" s="1131"/>
      <c r="D28" s="1129">
        <f>SUM('[5]příloha č. 9a'!F39:F40)</f>
        <v>873</v>
      </c>
      <c r="E28" s="1129">
        <f>SUM('[5]příloha č. 9a'!G39:G40)</f>
        <v>873</v>
      </c>
      <c r="F28" s="1122">
        <f>SUM('[5]příloha č. 9a'!H39:H40)</f>
        <v>873</v>
      </c>
      <c r="G28" s="1123">
        <f>SUM('[5]příloha č. 9a'!I39:I40)</f>
        <v>316</v>
      </c>
      <c r="H28" s="1124">
        <f>SUM('[5]příloha č. 9a'!J39:J40)</f>
        <v>0</v>
      </c>
      <c r="I28" s="1125">
        <f>SUM('[5]příloha č. 9a'!K39:K40)</f>
        <v>557</v>
      </c>
      <c r="J28" s="1126">
        <f>SUM('[5]příloha č. 9a'!L39:L40)</f>
        <v>0</v>
      </c>
      <c r="K28" s="1127">
        <f>SUM('[5]příloha č. 9a'!M39:M40)</f>
        <v>0</v>
      </c>
      <c r="L28" s="1107"/>
      <c r="M28" s="1118"/>
      <c r="N28" s="1118"/>
      <c r="O28" s="1118"/>
      <c r="P28" s="1118"/>
      <c r="Q28" s="1118"/>
      <c r="R28" s="1118"/>
      <c r="S28" s="1118"/>
    </row>
    <row r="29" spans="1:19" ht="13.5" thickBot="1">
      <c r="A29" s="1141" t="s">
        <v>1334</v>
      </c>
      <c r="B29" s="1142" t="s">
        <v>1335</v>
      </c>
      <c r="C29" s="1143"/>
      <c r="D29" s="1144">
        <f>SUM('[5]příloha č. 9a'!F41)</f>
        <v>0</v>
      </c>
      <c r="E29" s="1144">
        <f>SUM('[5]příloha č. 9a'!G41)</f>
        <v>315</v>
      </c>
      <c r="F29" s="1145">
        <f>SUM('[5]příloha č. 9a'!H41)</f>
        <v>315</v>
      </c>
      <c r="G29" s="1146">
        <f>SUM('[5]příloha č. 9a'!I41)</f>
        <v>0</v>
      </c>
      <c r="H29" s="1147">
        <f>SUM('[5]příloha č. 9a'!J41)</f>
        <v>0</v>
      </c>
      <c r="I29" s="1148">
        <f>SUM('[5]příloha č. 9a'!K41)</f>
        <v>315</v>
      </c>
      <c r="J29" s="1149">
        <f>SUM('[5]příloha č. 9a'!L41)</f>
        <v>0</v>
      </c>
      <c r="K29" s="1150">
        <f>SUM('[5]příloha č. 9a'!M41)</f>
        <v>0</v>
      </c>
      <c r="L29" s="1107"/>
      <c r="M29" s="1118"/>
      <c r="N29" s="1118"/>
      <c r="O29" s="1118"/>
      <c r="P29" s="1118"/>
      <c r="Q29" s="1118"/>
      <c r="R29" s="1118"/>
      <c r="S29" s="1118"/>
    </row>
    <row r="30" spans="1:19" s="1095" customFormat="1" ht="19.5" customHeight="1">
      <c r="A30" s="1151" t="s">
        <v>1336</v>
      </c>
      <c r="B30" s="1152"/>
      <c r="C30" s="1099"/>
      <c r="D30" s="1100">
        <f aca="true" t="shared" si="2" ref="D30:K30">SUM(D32:D37)</f>
        <v>0</v>
      </c>
      <c r="E30" s="1100">
        <f t="shared" si="2"/>
        <v>-1004849</v>
      </c>
      <c r="F30" s="1153">
        <f t="shared" si="2"/>
        <v>-225099</v>
      </c>
      <c r="G30" s="1154">
        <f t="shared" si="2"/>
        <v>-59561</v>
      </c>
      <c r="H30" s="1155">
        <f t="shared" si="2"/>
        <v>-22038</v>
      </c>
      <c r="I30" s="1156">
        <f t="shared" si="2"/>
        <v>-143500</v>
      </c>
      <c r="J30" s="1157">
        <f t="shared" si="2"/>
        <v>-779750</v>
      </c>
      <c r="K30" s="1158">
        <f t="shared" si="2"/>
        <v>0</v>
      </c>
      <c r="L30" s="1107"/>
      <c r="M30" s="1094"/>
      <c r="N30" s="1094"/>
      <c r="O30" s="1094"/>
      <c r="P30" s="1094"/>
      <c r="Q30" s="1094"/>
      <c r="R30" s="1094"/>
      <c r="S30" s="1094"/>
    </row>
    <row r="31" spans="1:19" ht="12.75">
      <c r="A31" s="1159" t="s">
        <v>561</v>
      </c>
      <c r="B31" s="1109"/>
      <c r="C31" s="1110"/>
      <c r="D31" s="1111"/>
      <c r="E31" s="1111"/>
      <c r="F31" s="1112"/>
      <c r="G31" s="1113"/>
      <c r="H31" s="1114"/>
      <c r="I31" s="1115"/>
      <c r="J31" s="1116"/>
      <c r="K31" s="1117"/>
      <c r="L31" s="1107"/>
      <c r="M31" s="1118"/>
      <c r="N31" s="1118"/>
      <c r="O31" s="1118"/>
      <c r="P31" s="1118"/>
      <c r="Q31" s="1118"/>
      <c r="R31" s="1118"/>
      <c r="S31" s="1118"/>
    </row>
    <row r="32" spans="1:19" ht="12.75">
      <c r="A32" s="1160" t="s">
        <v>1337</v>
      </c>
      <c r="B32" s="1120" t="s">
        <v>1338</v>
      </c>
      <c r="C32" s="1131"/>
      <c r="D32" s="1129">
        <f>'[5]příloha č. 9a'!F44</f>
        <v>0</v>
      </c>
      <c r="E32" s="1129">
        <f>'[5]příloha č. 9a'!G44</f>
        <v>-170000</v>
      </c>
      <c r="F32" s="1122">
        <f>'[5]příloha č. 9a'!H44</f>
        <v>0</v>
      </c>
      <c r="G32" s="1123">
        <f>'[5]příloha č. 9a'!I44</f>
        <v>0</v>
      </c>
      <c r="H32" s="1124">
        <f>'[5]příloha č. 9a'!J44</f>
        <v>0</v>
      </c>
      <c r="I32" s="1125">
        <f>'[5]příloha č. 9a'!K44</f>
        <v>0</v>
      </c>
      <c r="J32" s="1126">
        <f>'[5]příloha č. 9a'!L44</f>
        <v>-170000</v>
      </c>
      <c r="K32" s="1127">
        <f>'[5]příloha č. 9a'!M44</f>
        <v>0</v>
      </c>
      <c r="L32" s="1107"/>
      <c r="M32" s="1118"/>
      <c r="N32" s="1118"/>
      <c r="O32" s="1118"/>
      <c r="P32" s="1118"/>
      <c r="Q32" s="1118"/>
      <c r="R32" s="1118"/>
      <c r="S32" s="1118"/>
    </row>
    <row r="33" spans="1:19" ht="12.75">
      <c r="A33" s="1161" t="s">
        <v>1339</v>
      </c>
      <c r="B33" s="1162" t="s">
        <v>1340</v>
      </c>
      <c r="C33" s="1163"/>
      <c r="D33" s="1129">
        <f>'[5]příloha č. 9a'!F45</f>
        <v>0</v>
      </c>
      <c r="E33" s="1129">
        <f>'[5]příloha č. 9a'!G45</f>
        <v>-113099</v>
      </c>
      <c r="F33" s="1122">
        <f>'[5]příloha č. 9a'!H45</f>
        <v>-113099</v>
      </c>
      <c r="G33" s="1123">
        <f>'[5]příloha č. 9a'!I45</f>
        <v>-59561</v>
      </c>
      <c r="H33" s="1124">
        <f>'[5]příloha č. 9a'!J45</f>
        <v>-22038</v>
      </c>
      <c r="I33" s="1125">
        <f>'[5]příloha č. 9a'!K45</f>
        <v>-31500</v>
      </c>
      <c r="J33" s="1126">
        <f>'[5]příloha č. 9a'!L45</f>
        <v>0</v>
      </c>
      <c r="K33" s="1127">
        <f>'[5]příloha č. 9a'!M45</f>
        <v>0</v>
      </c>
      <c r="L33" s="1107"/>
      <c r="M33" s="1118"/>
      <c r="N33" s="1118"/>
      <c r="O33" s="1118"/>
      <c r="P33" s="1118"/>
      <c r="Q33" s="1118"/>
      <c r="R33" s="1118"/>
      <c r="S33" s="1118"/>
    </row>
    <row r="34" spans="1:19" ht="12.75">
      <c r="A34" s="1164" t="s">
        <v>1341</v>
      </c>
      <c r="B34" s="1120" t="s">
        <v>1342</v>
      </c>
      <c r="C34" s="1131"/>
      <c r="D34" s="1129">
        <f>SUM('[5]příloha č. 9a'!F46:F48)</f>
        <v>0</v>
      </c>
      <c r="E34" s="1129">
        <f>SUM('[5]příloha č. 9a'!G46:G48)</f>
        <v>-28000</v>
      </c>
      <c r="F34" s="1122">
        <f>SUM('[5]příloha č. 9a'!H46:H48)</f>
        <v>-9000</v>
      </c>
      <c r="G34" s="1123">
        <f>SUM('[5]příloha č. 9a'!I46:I48)</f>
        <v>0</v>
      </c>
      <c r="H34" s="1124">
        <f>SUM('[5]příloha č. 9a'!J46:J48)</f>
        <v>0</v>
      </c>
      <c r="I34" s="1125">
        <f>SUM('[5]příloha č. 9a'!K46:K48)</f>
        <v>-9000</v>
      </c>
      <c r="J34" s="1126">
        <f>SUM('[5]příloha č. 9a'!L46:L48)</f>
        <v>-19000</v>
      </c>
      <c r="K34" s="1127">
        <f>SUM('[5]příloha č. 9a'!M46:M48)</f>
        <v>0</v>
      </c>
      <c r="L34" s="1107"/>
      <c r="M34" s="1118"/>
      <c r="N34" s="1118"/>
      <c r="O34" s="1118"/>
      <c r="P34" s="1118"/>
      <c r="Q34" s="1118"/>
      <c r="R34" s="1118"/>
      <c r="S34" s="1118"/>
    </row>
    <row r="35" spans="1:19" ht="12.75">
      <c r="A35" s="1164" t="s">
        <v>1343</v>
      </c>
      <c r="B35" s="1120" t="s">
        <v>1344</v>
      </c>
      <c r="C35" s="1131"/>
      <c r="D35" s="1129">
        <f>SUM('[5]příloha č. 9a'!F49:F54)</f>
        <v>0</v>
      </c>
      <c r="E35" s="1129">
        <f>SUM('[5]příloha č. 9a'!G49:G54)</f>
        <v>-590750</v>
      </c>
      <c r="F35" s="1122">
        <f>SUM('[5]příloha č. 9a'!H49:H54)</f>
        <v>0</v>
      </c>
      <c r="G35" s="1123">
        <f>SUM('[5]příloha č. 9a'!I49:I54)</f>
        <v>0</v>
      </c>
      <c r="H35" s="1124">
        <f>SUM('[5]příloha č. 9a'!J49:J54)</f>
        <v>0</v>
      </c>
      <c r="I35" s="1125">
        <f>SUM('[5]příloha č. 9a'!K49:K54)</f>
        <v>0</v>
      </c>
      <c r="J35" s="1126">
        <f>SUM('[5]příloha č. 9a'!L49:L54)</f>
        <v>-590750</v>
      </c>
      <c r="K35" s="1127">
        <f>SUM('[5]příloha č. 9a'!M49:M54)</f>
        <v>0</v>
      </c>
      <c r="L35" s="1107"/>
      <c r="M35" s="1118"/>
      <c r="N35" s="1118"/>
      <c r="O35" s="1118"/>
      <c r="P35" s="1118"/>
      <c r="Q35" s="1118"/>
      <c r="R35" s="1118"/>
      <c r="S35" s="1118"/>
    </row>
    <row r="36" spans="1:19" ht="12.75">
      <c r="A36" s="1164" t="s">
        <v>1345</v>
      </c>
      <c r="B36" s="1120" t="s">
        <v>1346</v>
      </c>
      <c r="C36" s="1131"/>
      <c r="D36" s="1129">
        <f>'[5]příloha č. 9a'!F55</f>
        <v>0</v>
      </c>
      <c r="E36" s="1129">
        <f>'[5]příloha č. 9a'!G55</f>
        <v>-100000</v>
      </c>
      <c r="F36" s="1122">
        <f>'[5]příloha č. 9a'!H55</f>
        <v>-100000</v>
      </c>
      <c r="G36" s="1123">
        <f>'[5]příloha č. 9a'!I55</f>
        <v>0</v>
      </c>
      <c r="H36" s="1124">
        <f>'[5]příloha č. 9a'!J55</f>
        <v>0</v>
      </c>
      <c r="I36" s="1125">
        <f>'[5]příloha č. 9a'!K55</f>
        <v>-100000</v>
      </c>
      <c r="J36" s="1126">
        <f>'[5]příloha č. 9a'!L55</f>
        <v>0</v>
      </c>
      <c r="K36" s="1127">
        <f>'[5]příloha č. 9a'!M55</f>
        <v>0</v>
      </c>
      <c r="L36" s="1107"/>
      <c r="M36" s="1118"/>
      <c r="N36" s="1118"/>
      <c r="O36" s="1118"/>
      <c r="P36" s="1118"/>
      <c r="Q36" s="1118"/>
      <c r="R36" s="1118"/>
      <c r="S36" s="1118"/>
    </row>
    <row r="37" spans="1:19" ht="13.5" thickBot="1">
      <c r="A37" s="1164" t="s">
        <v>1347</v>
      </c>
      <c r="B37" s="1120" t="s">
        <v>1348</v>
      </c>
      <c r="C37" s="1131"/>
      <c r="D37" s="1144">
        <f>'[5]příloha č. 9a'!F56</f>
        <v>0</v>
      </c>
      <c r="E37" s="1144">
        <f>'[5]příloha č. 9a'!G56</f>
        <v>-3000</v>
      </c>
      <c r="F37" s="1145">
        <f>'[5]příloha č. 9a'!H56</f>
        <v>-3000</v>
      </c>
      <c r="G37" s="1146">
        <f>'[5]příloha č. 9a'!I56</f>
        <v>0</v>
      </c>
      <c r="H37" s="1147">
        <f>'[5]příloha č. 9a'!J56</f>
        <v>0</v>
      </c>
      <c r="I37" s="1148">
        <f>'[5]příloha č. 9a'!K56</f>
        <v>-3000</v>
      </c>
      <c r="J37" s="1149">
        <f>'[5]příloha č. 9a'!L56</f>
        <v>0</v>
      </c>
      <c r="K37" s="1150">
        <f>'[5]příloha č. 9a'!M56</f>
        <v>0</v>
      </c>
      <c r="L37" s="1107"/>
      <c r="M37" s="1118"/>
      <c r="N37" s="1118"/>
      <c r="O37" s="1118"/>
      <c r="P37" s="1118"/>
      <c r="Q37" s="1118"/>
      <c r="R37" s="1118"/>
      <c r="S37" s="1118"/>
    </row>
    <row r="38" spans="1:19" s="1095" customFormat="1" ht="19.5" customHeight="1">
      <c r="A38" s="1096" t="s">
        <v>1349</v>
      </c>
      <c r="B38" s="1097"/>
      <c r="C38" s="1165"/>
      <c r="D38" s="1166">
        <f aca="true" t="shared" si="3" ref="D38:K38">SUM(D40:D54)</f>
        <v>0</v>
      </c>
      <c r="E38" s="1166">
        <f t="shared" si="3"/>
        <v>-654124</v>
      </c>
      <c r="F38" s="1101">
        <f t="shared" si="3"/>
        <v>-294188</v>
      </c>
      <c r="G38" s="1102">
        <f t="shared" si="3"/>
        <v>-2657</v>
      </c>
      <c r="H38" s="1103">
        <f t="shared" si="3"/>
        <v>-3965</v>
      </c>
      <c r="I38" s="1104">
        <f t="shared" si="3"/>
        <v>-287566</v>
      </c>
      <c r="J38" s="1105">
        <f t="shared" si="3"/>
        <v>-359936</v>
      </c>
      <c r="K38" s="1106">
        <f t="shared" si="3"/>
        <v>-5</v>
      </c>
      <c r="L38" s="1107"/>
      <c r="M38" s="1094"/>
      <c r="N38" s="1094"/>
      <c r="O38" s="1094"/>
      <c r="P38" s="1094"/>
      <c r="Q38" s="1094"/>
      <c r="R38" s="1094"/>
      <c r="S38" s="1094"/>
    </row>
    <row r="39" spans="1:19" ht="12.75">
      <c r="A39" s="1159" t="s">
        <v>561</v>
      </c>
      <c r="B39" s="1109"/>
      <c r="C39" s="1110"/>
      <c r="D39" s="1111"/>
      <c r="E39" s="1111"/>
      <c r="F39" s="1112"/>
      <c r="G39" s="1113"/>
      <c r="H39" s="1114"/>
      <c r="I39" s="1115"/>
      <c r="J39" s="1116"/>
      <c r="K39" s="1117"/>
      <c r="L39" s="1107"/>
      <c r="M39" s="1118"/>
      <c r="N39" s="1118"/>
      <c r="O39" s="1118"/>
      <c r="P39" s="1118"/>
      <c r="Q39" s="1118"/>
      <c r="R39" s="1118"/>
      <c r="S39" s="1118"/>
    </row>
    <row r="40" spans="1:19" ht="12.75">
      <c r="A40" s="1160" t="s">
        <v>1350</v>
      </c>
      <c r="B40" s="1120" t="s">
        <v>1351</v>
      </c>
      <c r="C40" s="1131"/>
      <c r="D40" s="1129">
        <f>'[5]příloha č. 9a'!F59</f>
        <v>0</v>
      </c>
      <c r="E40" s="1129">
        <f>'[5]příloha č. 9a'!G59</f>
        <v>-12495</v>
      </c>
      <c r="F40" s="1122">
        <f>'[5]příloha č. 9a'!H59</f>
        <v>-7187</v>
      </c>
      <c r="G40" s="1123">
        <f>'[5]příloha č. 9a'!I59</f>
        <v>-2657</v>
      </c>
      <c r="H40" s="1124">
        <f>'[5]příloha č. 9a'!J59</f>
        <v>-465</v>
      </c>
      <c r="I40" s="1125">
        <f>'[5]příloha č. 9a'!K59</f>
        <v>-4065</v>
      </c>
      <c r="J40" s="1126">
        <f>'[5]příloha č. 9a'!L59</f>
        <v>-5308</v>
      </c>
      <c r="K40" s="1127">
        <f>'[5]příloha č. 9a'!M59</f>
        <v>-5</v>
      </c>
      <c r="L40" s="1107"/>
      <c r="M40" s="1118"/>
      <c r="N40" s="1118"/>
      <c r="O40" s="1118"/>
      <c r="P40" s="1118"/>
      <c r="Q40" s="1118"/>
      <c r="R40" s="1118"/>
      <c r="S40" s="1118"/>
    </row>
    <row r="41" spans="1:19" ht="12.75">
      <c r="A41" s="1160" t="s">
        <v>1352</v>
      </c>
      <c r="B41" s="1120" t="s">
        <v>1353</v>
      </c>
      <c r="C41" s="1131"/>
      <c r="D41" s="1129">
        <f>SUM('[5]příloha č. 9a'!F60:F61)</f>
        <v>0</v>
      </c>
      <c r="E41" s="1129">
        <f>SUM('[5]příloha č. 9a'!G60:G61)</f>
        <v>-146517</v>
      </c>
      <c r="F41" s="1122">
        <f>SUM('[5]příloha č. 9a'!H60:H61)</f>
        <v>-146517</v>
      </c>
      <c r="G41" s="1123">
        <f>SUM('[5]příloha č. 9a'!I60:I61)</f>
        <v>0</v>
      </c>
      <c r="H41" s="1124">
        <f>SUM('[5]příloha č. 9a'!J60:J61)</f>
        <v>0</v>
      </c>
      <c r="I41" s="1125">
        <f>SUM('[5]příloha č. 9a'!K60:K61)</f>
        <v>-146517</v>
      </c>
      <c r="J41" s="1126">
        <f>SUM('[5]příloha č. 9a'!L60:L61)</f>
        <v>0</v>
      </c>
      <c r="K41" s="1127">
        <f>SUM('[5]příloha č. 9a'!M60:M61)</f>
        <v>0</v>
      </c>
      <c r="L41" s="1107"/>
      <c r="M41" s="1118"/>
      <c r="N41" s="1118"/>
      <c r="O41" s="1118"/>
      <c r="P41" s="1118"/>
      <c r="Q41" s="1118"/>
      <c r="R41" s="1118"/>
      <c r="S41" s="1118"/>
    </row>
    <row r="42" spans="1:19" ht="12.75">
      <c r="A42" s="1160" t="s">
        <v>1354</v>
      </c>
      <c r="B42" s="1120" t="s">
        <v>1355</v>
      </c>
      <c r="C42" s="1131"/>
      <c r="D42" s="1129">
        <f>SUM('[5]příloha č. 9a'!F62:F63)</f>
        <v>0</v>
      </c>
      <c r="E42" s="1129">
        <f>SUM('[5]příloha č. 9a'!G62:G63)</f>
        <v>-112565</v>
      </c>
      <c r="F42" s="1122">
        <f>SUM('[5]příloha č. 9a'!H62:H63)</f>
        <v>-112565</v>
      </c>
      <c r="G42" s="1123">
        <f>SUM('[5]příloha č. 9a'!I62:I63)</f>
        <v>0</v>
      </c>
      <c r="H42" s="1124">
        <f>SUM('[5]příloha č. 9a'!J62:J63)</f>
        <v>0</v>
      </c>
      <c r="I42" s="1125">
        <f>SUM('[5]příloha č. 9a'!K62:K63)</f>
        <v>-112565</v>
      </c>
      <c r="J42" s="1126">
        <f>SUM('[5]příloha č. 9a'!L62:L63)</f>
        <v>0</v>
      </c>
      <c r="K42" s="1127">
        <f>SUM('[5]příloha č. 9a'!M62:M63)</f>
        <v>0</v>
      </c>
      <c r="L42" s="1107"/>
      <c r="M42" s="1118"/>
      <c r="N42" s="1118"/>
      <c r="O42" s="1118"/>
      <c r="P42" s="1118"/>
      <c r="Q42" s="1118"/>
      <c r="R42" s="1118"/>
      <c r="S42" s="1118"/>
    </row>
    <row r="43" spans="1:19" ht="12.75">
      <c r="A43" s="1160" t="s">
        <v>1356</v>
      </c>
      <c r="B43" s="1167" t="s">
        <v>1357</v>
      </c>
      <c r="C43" s="1131"/>
      <c r="D43" s="1129">
        <f>'[5]příloha č. 9a'!F64</f>
        <v>0</v>
      </c>
      <c r="E43" s="1129">
        <f>'[5]příloha č. 9a'!G64</f>
        <v>-3000</v>
      </c>
      <c r="F43" s="1122">
        <f>'[5]příloha č. 9a'!H64</f>
        <v>-3000</v>
      </c>
      <c r="G43" s="1123">
        <f>'[5]příloha č. 9a'!I64</f>
        <v>0</v>
      </c>
      <c r="H43" s="1124">
        <f>'[5]příloha č. 9a'!J64</f>
        <v>0</v>
      </c>
      <c r="I43" s="1125">
        <f>'[5]příloha č. 9a'!K64</f>
        <v>-3000</v>
      </c>
      <c r="J43" s="1126">
        <f>'[5]příloha č. 9a'!L64</f>
        <v>0</v>
      </c>
      <c r="K43" s="1127">
        <f>'[5]příloha č. 9a'!M64</f>
        <v>0</v>
      </c>
      <c r="L43" s="1107"/>
      <c r="M43" s="1118"/>
      <c r="N43" s="1118"/>
      <c r="O43" s="1118"/>
      <c r="P43" s="1118"/>
      <c r="Q43" s="1118"/>
      <c r="R43" s="1118"/>
      <c r="S43" s="1118"/>
    </row>
    <row r="44" spans="1:19" ht="12.75">
      <c r="A44" s="1160" t="s">
        <v>1358</v>
      </c>
      <c r="B44" s="1120" t="s">
        <v>1359</v>
      </c>
      <c r="C44" s="1131"/>
      <c r="D44" s="1129">
        <f>SUM('[5]příloha č. 9a'!F65:F68)</f>
        <v>0</v>
      </c>
      <c r="E44" s="1129">
        <f>SUM('[5]příloha č. 9a'!G65:G68)</f>
        <v>-8414</v>
      </c>
      <c r="F44" s="1122">
        <f>SUM('[5]příloha č. 9a'!H65:H68)</f>
        <v>-8414</v>
      </c>
      <c r="G44" s="1123">
        <f>SUM('[5]příloha č. 9a'!I65:I68)</f>
        <v>0</v>
      </c>
      <c r="H44" s="1124">
        <f>SUM('[5]příloha č. 9a'!J65:J68)</f>
        <v>-3500</v>
      </c>
      <c r="I44" s="1125">
        <f>SUM('[5]příloha č. 9a'!K65:K68)</f>
        <v>-4914</v>
      </c>
      <c r="J44" s="1126">
        <f>SUM('[5]příloha č. 9a'!L65:L68)</f>
        <v>0</v>
      </c>
      <c r="K44" s="1127">
        <f>SUM('[5]příloha č. 9a'!M65:M68)</f>
        <v>0</v>
      </c>
      <c r="L44" s="1107"/>
      <c r="M44" s="1118"/>
      <c r="N44" s="1118"/>
      <c r="O44" s="1118"/>
      <c r="P44" s="1118"/>
      <c r="Q44" s="1118"/>
      <c r="R44" s="1118"/>
      <c r="S44" s="1118"/>
    </row>
    <row r="45" spans="1:19" ht="12.75">
      <c r="A45" s="1160" t="s">
        <v>1360</v>
      </c>
      <c r="B45" s="1120" t="s">
        <v>1361</v>
      </c>
      <c r="C45" s="1131"/>
      <c r="D45" s="1129">
        <f>SUM('[5]příloha č. 9a'!F69:F70)</f>
        <v>0</v>
      </c>
      <c r="E45" s="1129">
        <f>SUM('[5]příloha č. 9a'!G69:G70)</f>
        <v>-4734</v>
      </c>
      <c r="F45" s="1122">
        <f>SUM('[5]příloha č. 9a'!H69:H70)</f>
        <v>-4734</v>
      </c>
      <c r="G45" s="1123">
        <f>SUM('[5]příloha č. 9a'!I69:I70)</f>
        <v>0</v>
      </c>
      <c r="H45" s="1124">
        <f>SUM('[5]příloha č. 9a'!J69:J70)</f>
        <v>0</v>
      </c>
      <c r="I45" s="1125">
        <f>SUM('[5]příloha č. 9a'!K69:K70)</f>
        <v>-4734</v>
      </c>
      <c r="J45" s="1126">
        <f>SUM('[5]příloha č. 9a'!L69:L70)</f>
        <v>0</v>
      </c>
      <c r="K45" s="1127">
        <f>SUM('[5]příloha č. 9a'!M69:M70)</f>
        <v>0</v>
      </c>
      <c r="L45" s="1107"/>
      <c r="M45" s="1118"/>
      <c r="N45" s="1118"/>
      <c r="O45" s="1118"/>
      <c r="P45" s="1118"/>
      <c r="Q45" s="1118"/>
      <c r="R45" s="1118"/>
      <c r="S45" s="1118"/>
    </row>
    <row r="46" spans="1:19" ht="12.75">
      <c r="A46" s="1160" t="s">
        <v>1362</v>
      </c>
      <c r="B46" s="1120" t="s">
        <v>1363</v>
      </c>
      <c r="C46" s="1131"/>
      <c r="D46" s="1129">
        <f>'[5]příloha č. 9a'!F71</f>
        <v>0</v>
      </c>
      <c r="E46" s="1129">
        <f>'[5]příloha č. 9a'!G71</f>
        <v>-6600</v>
      </c>
      <c r="F46" s="1122">
        <f>'[5]příloha č. 9a'!H71</f>
        <v>-6600</v>
      </c>
      <c r="G46" s="1123">
        <f>'[5]příloha č. 9a'!I71</f>
        <v>0</v>
      </c>
      <c r="H46" s="1124">
        <f>'[5]příloha č. 9a'!J71</f>
        <v>0</v>
      </c>
      <c r="I46" s="1125">
        <f>'[5]příloha č. 9a'!K71</f>
        <v>-6600</v>
      </c>
      <c r="J46" s="1126">
        <f>'[5]příloha č. 9a'!L71</f>
        <v>0</v>
      </c>
      <c r="K46" s="1127">
        <f>'[5]příloha č. 9a'!M71</f>
        <v>0</v>
      </c>
      <c r="L46" s="1107"/>
      <c r="M46" s="1118"/>
      <c r="N46" s="1118"/>
      <c r="O46" s="1118"/>
      <c r="P46" s="1118"/>
      <c r="Q46" s="1118"/>
      <c r="R46" s="1118"/>
      <c r="S46" s="1118"/>
    </row>
    <row r="47" spans="1:19" ht="12.75">
      <c r="A47" s="1160" t="s">
        <v>1364</v>
      </c>
      <c r="B47" s="1120" t="s">
        <v>1365</v>
      </c>
      <c r="C47" s="1131"/>
      <c r="D47" s="1129">
        <f>'[5]příloha č. 9a'!F72</f>
        <v>0</v>
      </c>
      <c r="E47" s="1129">
        <f>'[5]příloha č. 9a'!G72</f>
        <v>-902</v>
      </c>
      <c r="F47" s="1122">
        <f>'[5]příloha č. 9a'!H72</f>
        <v>-902</v>
      </c>
      <c r="G47" s="1123">
        <f>'[5]příloha č. 9a'!I72</f>
        <v>0</v>
      </c>
      <c r="H47" s="1124">
        <f>'[5]příloha č. 9a'!J72</f>
        <v>0</v>
      </c>
      <c r="I47" s="1125">
        <f>'[5]příloha č. 9a'!K72</f>
        <v>-902</v>
      </c>
      <c r="J47" s="1126">
        <f>'[5]příloha č. 9a'!L72</f>
        <v>0</v>
      </c>
      <c r="K47" s="1127">
        <f>'[5]příloha č. 9a'!M72</f>
        <v>0</v>
      </c>
      <c r="L47" s="1107"/>
      <c r="M47" s="1118"/>
      <c r="N47" s="1118"/>
      <c r="O47" s="1118"/>
      <c r="P47" s="1118"/>
      <c r="Q47" s="1118"/>
      <c r="R47" s="1118"/>
      <c r="S47" s="1118"/>
    </row>
    <row r="48" spans="1:19" ht="12.75">
      <c r="A48" s="1160" t="s">
        <v>1366</v>
      </c>
      <c r="B48" s="1120" t="s">
        <v>1367</v>
      </c>
      <c r="C48" s="1131"/>
      <c r="D48" s="1129">
        <f>'[5]příloha č. 9a'!F73</f>
        <v>0</v>
      </c>
      <c r="E48" s="1129">
        <f>'[5]příloha č. 9a'!G73</f>
        <v>-11000</v>
      </c>
      <c r="F48" s="1122">
        <f>'[5]příloha č. 9a'!H73</f>
        <v>0</v>
      </c>
      <c r="G48" s="1123">
        <f>'[5]příloha č. 9a'!I73</f>
        <v>0</v>
      </c>
      <c r="H48" s="1124">
        <f>'[5]příloha č. 9a'!J73</f>
        <v>0</v>
      </c>
      <c r="I48" s="1125">
        <f>'[5]příloha č. 9a'!K73</f>
        <v>0</v>
      </c>
      <c r="J48" s="1126">
        <f>'[5]příloha č. 9a'!L73</f>
        <v>-11000</v>
      </c>
      <c r="K48" s="1127">
        <f>'[5]příloha č. 9a'!M73</f>
        <v>0</v>
      </c>
      <c r="L48" s="1107"/>
      <c r="M48" s="1118"/>
      <c r="N48" s="1118"/>
      <c r="O48" s="1118"/>
      <c r="P48" s="1118"/>
      <c r="Q48" s="1118"/>
      <c r="R48" s="1118"/>
      <c r="S48" s="1118"/>
    </row>
    <row r="49" spans="1:19" ht="12.75">
      <c r="A49" s="1160" t="s">
        <v>1368</v>
      </c>
      <c r="B49" s="1120" t="s">
        <v>1369</v>
      </c>
      <c r="C49" s="1131"/>
      <c r="D49" s="1129">
        <f>'[5]příloha č. 9a'!F74</f>
        <v>0</v>
      </c>
      <c r="E49" s="1129">
        <f>'[5]příloha č. 9a'!G74</f>
        <v>-17500</v>
      </c>
      <c r="F49" s="1122">
        <f>'[5]příloha č. 9a'!H74</f>
        <v>0</v>
      </c>
      <c r="G49" s="1123">
        <f>'[5]příloha č. 9a'!I74</f>
        <v>0</v>
      </c>
      <c r="H49" s="1124">
        <f>'[5]příloha č. 9a'!J74</f>
        <v>0</v>
      </c>
      <c r="I49" s="1125">
        <f>'[5]příloha č. 9a'!K74</f>
        <v>0</v>
      </c>
      <c r="J49" s="1126">
        <f>'[5]příloha č. 9a'!L74</f>
        <v>-17500</v>
      </c>
      <c r="K49" s="1127">
        <f>'[5]příloha č. 9a'!M74</f>
        <v>0</v>
      </c>
      <c r="L49" s="1107"/>
      <c r="M49" s="1118"/>
      <c r="N49" s="1118"/>
      <c r="O49" s="1118"/>
      <c r="P49" s="1118"/>
      <c r="Q49" s="1118"/>
      <c r="R49" s="1118"/>
      <c r="S49" s="1118"/>
    </row>
    <row r="50" spans="1:19" ht="12.75">
      <c r="A50" s="1160" t="s">
        <v>1370</v>
      </c>
      <c r="B50" s="1120" t="s">
        <v>1371</v>
      </c>
      <c r="C50" s="1131"/>
      <c r="D50" s="1129">
        <f>'[5]příloha č. 9a'!F75</f>
        <v>0</v>
      </c>
      <c r="E50" s="1129">
        <f>'[5]příloha č. 9a'!G75</f>
        <v>-6</v>
      </c>
      <c r="F50" s="1122">
        <f>'[5]příloha č. 9a'!H75</f>
        <v>-6</v>
      </c>
      <c r="G50" s="1123">
        <f>'[5]příloha č. 9a'!I75</f>
        <v>0</v>
      </c>
      <c r="H50" s="1124">
        <f>'[5]příloha č. 9a'!J75</f>
        <v>0</v>
      </c>
      <c r="I50" s="1125">
        <f>'[5]příloha č. 9a'!K75</f>
        <v>-6</v>
      </c>
      <c r="J50" s="1126">
        <f>'[5]příloha č. 9a'!L75</f>
        <v>0</v>
      </c>
      <c r="K50" s="1127">
        <f>'[5]příloha č. 9a'!M75</f>
        <v>0</v>
      </c>
      <c r="L50" s="1107"/>
      <c r="M50" s="1118"/>
      <c r="N50" s="1118"/>
      <c r="O50" s="1118"/>
      <c r="P50" s="1118"/>
      <c r="Q50" s="1118"/>
      <c r="R50" s="1118"/>
      <c r="S50" s="1118"/>
    </row>
    <row r="51" spans="1:19" ht="12.75">
      <c r="A51" s="1160" t="s">
        <v>1372</v>
      </c>
      <c r="B51" s="1120" t="s">
        <v>1373</v>
      </c>
      <c r="C51" s="1131"/>
      <c r="D51" s="1129">
        <f>'[5]příloha č. 9a'!F76</f>
        <v>0</v>
      </c>
      <c r="E51" s="1129">
        <f>'[5]příloha č. 9a'!G76</f>
        <v>-187</v>
      </c>
      <c r="F51" s="1122">
        <f>'[5]příloha č. 9a'!H76</f>
        <v>-187</v>
      </c>
      <c r="G51" s="1123">
        <f>'[5]příloha č. 9a'!I76</f>
        <v>0</v>
      </c>
      <c r="H51" s="1124">
        <f>'[5]příloha č. 9a'!J76</f>
        <v>0</v>
      </c>
      <c r="I51" s="1125">
        <f>'[5]příloha č. 9a'!K76</f>
        <v>-187</v>
      </c>
      <c r="J51" s="1126">
        <f>'[5]příloha č. 9a'!L76</f>
        <v>0</v>
      </c>
      <c r="K51" s="1127">
        <f>'[5]příloha č. 9a'!M76</f>
        <v>0</v>
      </c>
      <c r="L51" s="1107"/>
      <c r="M51" s="1118"/>
      <c r="N51" s="1118"/>
      <c r="O51" s="1118"/>
      <c r="P51" s="1118"/>
      <c r="Q51" s="1118"/>
      <c r="R51" s="1118"/>
      <c r="S51" s="1118"/>
    </row>
    <row r="52" spans="1:19" ht="12.75">
      <c r="A52" s="1160" t="s">
        <v>1374</v>
      </c>
      <c r="B52" s="1120" t="s">
        <v>1375</v>
      </c>
      <c r="C52" s="1131"/>
      <c r="D52" s="1129">
        <f>SUM('[5]příloha č. 9a'!F77:F80)</f>
        <v>0</v>
      </c>
      <c r="E52" s="1129">
        <f>SUM('[5]příloha č. 9a'!G77:G80)</f>
        <v>-1473</v>
      </c>
      <c r="F52" s="1122">
        <f>SUM('[5]příloha č. 9a'!H77:H80)</f>
        <v>-1473</v>
      </c>
      <c r="G52" s="1123">
        <f>SUM('[5]příloha č. 9a'!I77:I80)</f>
        <v>0</v>
      </c>
      <c r="H52" s="1124">
        <f>SUM('[5]příloha č. 9a'!J77:J80)</f>
        <v>0</v>
      </c>
      <c r="I52" s="1125">
        <f>SUM('[5]příloha č. 9a'!K77:K80)</f>
        <v>-1473</v>
      </c>
      <c r="J52" s="1126">
        <f>SUM('[5]příloha č. 9a'!L77:L80)</f>
        <v>0</v>
      </c>
      <c r="K52" s="1127">
        <f>SUM('[5]příloha č. 9a'!M77:M80)</f>
        <v>0</v>
      </c>
      <c r="L52" s="1107"/>
      <c r="M52" s="1118"/>
      <c r="N52" s="1118"/>
      <c r="O52" s="1118"/>
      <c r="P52" s="1118"/>
      <c r="Q52" s="1118"/>
      <c r="R52" s="1118"/>
      <c r="S52" s="1118"/>
    </row>
    <row r="53" spans="1:19" ht="12.75">
      <c r="A53" s="1164" t="s">
        <v>1376</v>
      </c>
      <c r="B53" s="1120" t="s">
        <v>1377</v>
      </c>
      <c r="C53" s="1131"/>
      <c r="D53" s="1121">
        <f>+'[5]příloha č. 9a'!F81+'[5]příloha č. 9a'!F82</f>
        <v>0</v>
      </c>
      <c r="E53" s="1121">
        <f>+'[5]příloha č. 9a'!G81+'[5]příloha č. 9a'!G82</f>
        <v>-2599</v>
      </c>
      <c r="F53" s="1168">
        <f>+'[5]příloha č. 9a'!H81+'[5]příloha č. 9a'!H82</f>
        <v>-2599</v>
      </c>
      <c r="G53" s="1169">
        <f>+'[5]příloha č. 9a'!I81+'[5]příloha č. 9a'!I82</f>
        <v>0</v>
      </c>
      <c r="H53" s="1170">
        <f>+'[5]příloha č. 9a'!J81+'[5]příloha č. 9a'!J82</f>
        <v>0</v>
      </c>
      <c r="I53" s="1171">
        <f>+'[5]příloha č. 9a'!K81+'[5]příloha č. 9a'!K82</f>
        <v>-2599</v>
      </c>
      <c r="J53" s="1172">
        <f>+'[5]příloha č. 9a'!L81+'[5]příloha č. 9a'!L82</f>
        <v>0</v>
      </c>
      <c r="K53" s="1173">
        <f>+'[5]příloha č. 9a'!M81+'[5]příloha č. 9a'!M82</f>
        <v>0</v>
      </c>
      <c r="L53" s="1107"/>
      <c r="M53" s="1118"/>
      <c r="N53" s="1118"/>
      <c r="O53" s="1118"/>
      <c r="P53" s="1118"/>
      <c r="Q53" s="1118"/>
      <c r="R53" s="1118"/>
      <c r="S53" s="1118"/>
    </row>
    <row r="54" spans="1:19" ht="13.5" thickBot="1">
      <c r="A54" s="1174" t="s">
        <v>1378</v>
      </c>
      <c r="B54" s="1142" t="s">
        <v>1379</v>
      </c>
      <c r="C54" s="1143"/>
      <c r="D54" s="1144">
        <f>SUM('[5]příloha č. 9a'!F83)</f>
        <v>0</v>
      </c>
      <c r="E54" s="1144">
        <f>SUM('[5]příloha č. 9a'!G83)</f>
        <v>-326132</v>
      </c>
      <c r="F54" s="1145">
        <f>SUM('[5]příloha č. 9a'!H83)</f>
        <v>-4</v>
      </c>
      <c r="G54" s="1146">
        <f>SUM('[5]příloha č. 9a'!I83)</f>
        <v>0</v>
      </c>
      <c r="H54" s="1147">
        <f>SUM('[5]příloha č. 9a'!J83)</f>
        <v>0</v>
      </c>
      <c r="I54" s="1148">
        <f>SUM('[5]příloha č. 9a'!K83)</f>
        <v>-4</v>
      </c>
      <c r="J54" s="1149">
        <f>SUM('[5]příloha č. 9a'!L83)</f>
        <v>-326128</v>
      </c>
      <c r="K54" s="1150">
        <f>SUM('[5]příloha č. 9a'!M83)</f>
        <v>0</v>
      </c>
      <c r="L54" s="1107"/>
      <c r="M54" s="1118"/>
      <c r="N54" s="1118"/>
      <c r="O54" s="1118"/>
      <c r="P54" s="1118"/>
      <c r="Q54" s="1118"/>
      <c r="R54" s="1118"/>
      <c r="S54" s="1118"/>
    </row>
    <row r="55" spans="1:19" s="1095" customFormat="1" ht="19.5" customHeight="1">
      <c r="A55" s="1151" t="s">
        <v>1380</v>
      </c>
      <c r="B55" s="1152"/>
      <c r="C55" s="1099"/>
      <c r="D55" s="1100">
        <f aca="true" t="shared" si="4" ref="D55:K55">SUM(D57:D64)</f>
        <v>0</v>
      </c>
      <c r="E55" s="1100">
        <f t="shared" si="4"/>
        <v>0</v>
      </c>
      <c r="F55" s="1153">
        <f t="shared" si="4"/>
        <v>-99538</v>
      </c>
      <c r="G55" s="1154">
        <f t="shared" si="4"/>
        <v>-82555</v>
      </c>
      <c r="H55" s="1155">
        <f t="shared" si="4"/>
        <v>-32171</v>
      </c>
      <c r="I55" s="1156">
        <f t="shared" si="4"/>
        <v>15188</v>
      </c>
      <c r="J55" s="1157">
        <f t="shared" si="4"/>
        <v>99538</v>
      </c>
      <c r="K55" s="1158">
        <f t="shared" si="4"/>
        <v>-152</v>
      </c>
      <c r="L55" s="1107"/>
      <c r="M55" s="1094"/>
      <c r="N55" s="1094"/>
      <c r="O55" s="1094"/>
      <c r="P55" s="1094"/>
      <c r="Q55" s="1094"/>
      <c r="R55" s="1094"/>
      <c r="S55" s="1094"/>
    </row>
    <row r="56" spans="1:19" ht="12.75">
      <c r="A56" s="1159" t="s">
        <v>561</v>
      </c>
      <c r="B56" s="1109"/>
      <c r="C56" s="1110"/>
      <c r="D56" s="1111"/>
      <c r="E56" s="1111"/>
      <c r="F56" s="1112"/>
      <c r="G56" s="1113"/>
      <c r="H56" s="1114"/>
      <c r="I56" s="1115"/>
      <c r="J56" s="1116"/>
      <c r="K56" s="1117"/>
      <c r="L56" s="1107"/>
      <c r="M56" s="1118"/>
      <c r="N56" s="1118"/>
      <c r="O56" s="1118"/>
      <c r="P56" s="1118"/>
      <c r="Q56" s="1118"/>
      <c r="R56" s="1118"/>
      <c r="S56" s="1118"/>
    </row>
    <row r="57" spans="1:19" ht="12.75">
      <c r="A57" s="1160" t="s">
        <v>1381</v>
      </c>
      <c r="B57" s="1120" t="s">
        <v>1382</v>
      </c>
      <c r="C57" s="1131"/>
      <c r="D57" s="1129">
        <f>SUM('[5]příloha č. 9a'!F86:F93)</f>
        <v>0</v>
      </c>
      <c r="E57" s="1129">
        <f>SUM('[5]příloha č. 9a'!G86:G93)</f>
        <v>0</v>
      </c>
      <c r="F57" s="1122">
        <f>SUM('[5]příloha č. 9a'!H86:H93)</f>
        <v>0</v>
      </c>
      <c r="G57" s="1123">
        <f>SUM('[5]příloha č. 9a'!I86:I93)</f>
        <v>139433</v>
      </c>
      <c r="H57" s="1124">
        <f>SUM('[5]příloha č. 9a'!J86:J93)</f>
        <v>50756</v>
      </c>
      <c r="I57" s="1125">
        <f>SUM('[5]příloha č. 9a'!K86:K93)</f>
        <v>-190189</v>
      </c>
      <c r="J57" s="1126">
        <f>SUM('[5]příloha č. 9a'!L86:L93)</f>
        <v>0</v>
      </c>
      <c r="K57" s="1127">
        <f>SUM('[5]příloha č. 9a'!M86:M93)</f>
        <v>-152</v>
      </c>
      <c r="L57" s="1107"/>
      <c r="M57" s="1118"/>
      <c r="N57" s="1118"/>
      <c r="O57" s="1118"/>
      <c r="P57" s="1118"/>
      <c r="Q57" s="1118"/>
      <c r="R57" s="1118"/>
      <c r="S57" s="1118"/>
    </row>
    <row r="58" spans="1:19" ht="12.75">
      <c r="A58" s="1160" t="s">
        <v>1383</v>
      </c>
      <c r="B58" s="1120" t="s">
        <v>1384</v>
      </c>
      <c r="C58" s="1131"/>
      <c r="D58" s="1129">
        <f>SUM('[5]příloha č. 9a'!F94:F105)</f>
        <v>0</v>
      </c>
      <c r="E58" s="1129">
        <f>SUM('[5]příloha č. 9a'!G94:G105)</f>
        <v>-87965</v>
      </c>
      <c r="F58" s="1122">
        <f>SUM('[5]příloha č. 9a'!H94:H105)</f>
        <v>-99833</v>
      </c>
      <c r="G58" s="1123">
        <f>SUM('[5]příloha č. 9a'!I94:I105)</f>
        <v>0</v>
      </c>
      <c r="H58" s="1124">
        <f>SUM('[5]příloha č. 9a'!J94:J105)</f>
        <v>0</v>
      </c>
      <c r="I58" s="1125">
        <f>SUM('[5]příloha č. 9a'!K94:K105)</f>
        <v>-99833</v>
      </c>
      <c r="J58" s="1126">
        <f>SUM('[5]příloha č. 9a'!L94:L105)</f>
        <v>11868</v>
      </c>
      <c r="K58" s="1127">
        <f>SUM('[5]příloha č. 9a'!M94:M105)</f>
        <v>0</v>
      </c>
      <c r="L58" s="1107"/>
      <c r="M58" s="1118"/>
      <c r="N58" s="1118"/>
      <c r="O58" s="1118"/>
      <c r="P58" s="1118"/>
      <c r="Q58" s="1118"/>
      <c r="R58" s="1118"/>
      <c r="S58" s="1118"/>
    </row>
    <row r="59" spans="1:19" ht="12.75">
      <c r="A59" s="1160" t="s">
        <v>1385</v>
      </c>
      <c r="B59" s="1120" t="s">
        <v>1386</v>
      </c>
      <c r="C59" s="1131"/>
      <c r="D59" s="1129">
        <f>SUM('[5]příloha č. 9a'!F106:F111)</f>
        <v>0</v>
      </c>
      <c r="E59" s="1129">
        <f>SUM('[5]příloha č. 9a'!G106:G111)</f>
        <v>87670</v>
      </c>
      <c r="F59" s="1122">
        <f>SUM('[5]příloha č. 9a'!H106:H111)</f>
        <v>0</v>
      </c>
      <c r="G59" s="1123">
        <f>SUM('[5]příloha č. 9a'!I106:I111)</f>
        <v>0</v>
      </c>
      <c r="H59" s="1124">
        <f>SUM('[5]příloha č. 9a'!J106:J111)</f>
        <v>0</v>
      </c>
      <c r="I59" s="1125">
        <f>SUM('[5]příloha č. 9a'!K106:K111)</f>
        <v>0</v>
      </c>
      <c r="J59" s="1126">
        <f>SUM('[5]příloha č. 9a'!L106:L111)</f>
        <v>87670</v>
      </c>
      <c r="K59" s="1127">
        <f>SUM('[5]příloha č. 9a'!M106:M111)</f>
        <v>0</v>
      </c>
      <c r="L59" s="1107"/>
      <c r="M59" s="1118"/>
      <c r="N59" s="1118"/>
      <c r="O59" s="1118"/>
      <c r="P59" s="1118"/>
      <c r="Q59" s="1118"/>
      <c r="R59" s="1118"/>
      <c r="S59" s="1118"/>
    </row>
    <row r="60" spans="1:19" ht="12.75">
      <c r="A60" s="1160" t="s">
        <v>1387</v>
      </c>
      <c r="B60" s="1120" t="s">
        <v>1388</v>
      </c>
      <c r="C60" s="1131"/>
      <c r="D60" s="1129">
        <f>SUM('[5]příloha č. 9a'!F112)</f>
        <v>0</v>
      </c>
      <c r="E60" s="1129">
        <f>SUM('[5]příloha č. 9a'!G112)</f>
        <v>0</v>
      </c>
      <c r="F60" s="1122">
        <f>SUM('[5]příloha č. 9a'!H112)</f>
        <v>0</v>
      </c>
      <c r="G60" s="1123">
        <f>SUM('[5]příloha č. 9a'!I112)</f>
        <v>0</v>
      </c>
      <c r="H60" s="1124">
        <f>SUM('[5]příloha č. 9a'!J112)</f>
        <v>0</v>
      </c>
      <c r="I60" s="1125">
        <f>SUM('[5]příloha č. 9a'!K112)</f>
        <v>0</v>
      </c>
      <c r="J60" s="1126">
        <f>SUM('[5]příloha č. 9a'!L112)</f>
        <v>0</v>
      </c>
      <c r="K60" s="1127">
        <f>SUM('[5]příloha č. 9a'!M112)</f>
        <v>0</v>
      </c>
      <c r="L60" s="1107"/>
      <c r="M60" s="1118"/>
      <c r="N60" s="1118"/>
      <c r="O60" s="1118"/>
      <c r="P60" s="1118"/>
      <c r="Q60" s="1118"/>
      <c r="R60" s="1118"/>
      <c r="S60" s="1118"/>
    </row>
    <row r="61" spans="1:19" ht="12.75">
      <c r="A61" s="1160" t="s">
        <v>1389</v>
      </c>
      <c r="B61" s="1120" t="s">
        <v>1390</v>
      </c>
      <c r="C61" s="1131"/>
      <c r="D61" s="1129">
        <f>SUM('[5]příloha č. 9a'!F113:F117)</f>
        <v>0</v>
      </c>
      <c r="E61" s="1129">
        <f>SUM('[5]příloha č. 9a'!G113:G117)</f>
        <v>-384705</v>
      </c>
      <c r="F61" s="1122">
        <f>SUM('[5]příloha č. 9a'!H113:H117)</f>
        <v>-384705</v>
      </c>
      <c r="G61" s="1123">
        <f>SUM('[5]příloha č. 9a'!I113:I117)</f>
        <v>38480</v>
      </c>
      <c r="H61" s="1124">
        <f>SUM('[5]příloha č. 9a'!J113:J117)</f>
        <v>13440</v>
      </c>
      <c r="I61" s="1125">
        <f>SUM('[5]příloha č. 9a'!K113:K117)</f>
        <v>-436625</v>
      </c>
      <c r="J61" s="1126">
        <f>SUM('[5]příloha č. 9a'!L113:L117)</f>
        <v>0</v>
      </c>
      <c r="K61" s="1127">
        <f>SUM('[5]příloha č. 9a'!M113:M117)</f>
        <v>0</v>
      </c>
      <c r="L61" s="1107"/>
      <c r="M61" s="1118"/>
      <c r="N61" s="1118"/>
      <c r="O61" s="1118"/>
      <c r="P61" s="1118"/>
      <c r="Q61" s="1118"/>
      <c r="R61" s="1118"/>
      <c r="S61" s="1118"/>
    </row>
    <row r="62" spans="1:19" ht="12.75">
      <c r="A62" s="1160" t="s">
        <v>1391</v>
      </c>
      <c r="B62" s="1120" t="s">
        <v>1392</v>
      </c>
      <c r="C62" s="1131"/>
      <c r="D62" s="1129">
        <f>SUM('[5]příloha č. 9a'!F118)</f>
        <v>0</v>
      </c>
      <c r="E62" s="1129">
        <f>SUM('[5]příloha č. 9a'!G118)</f>
        <v>0</v>
      </c>
      <c r="F62" s="1122">
        <f>SUM('[5]příloha č. 9a'!H118)</f>
        <v>0</v>
      </c>
      <c r="G62" s="1123">
        <f>SUM('[5]příloha č. 9a'!I118)</f>
        <v>3782</v>
      </c>
      <c r="H62" s="1124">
        <f>SUM('[5]příloha č. 9a'!J118)</f>
        <v>0</v>
      </c>
      <c r="I62" s="1125">
        <f>SUM('[5]příloha č. 9a'!K118)</f>
        <v>-3782</v>
      </c>
      <c r="J62" s="1126">
        <f>SUM('[5]příloha č. 9a'!L118)</f>
        <v>0</v>
      </c>
      <c r="K62" s="1127">
        <f>SUM('[5]příloha č. 9a'!M118)</f>
        <v>0</v>
      </c>
      <c r="L62" s="1107"/>
      <c r="M62" s="1118"/>
      <c r="N62" s="1118"/>
      <c r="O62" s="1118"/>
      <c r="P62" s="1118"/>
      <c r="Q62" s="1118"/>
      <c r="R62" s="1118"/>
      <c r="S62" s="1118"/>
    </row>
    <row r="63" spans="1:19" ht="12.75">
      <c r="A63" s="1160" t="s">
        <v>1393</v>
      </c>
      <c r="B63" s="1120" t="s">
        <v>1394</v>
      </c>
      <c r="C63" s="1131"/>
      <c r="D63" s="1129">
        <f>'[5]příloha č. 9a'!F119</f>
        <v>0</v>
      </c>
      <c r="E63" s="1129">
        <f>'[5]příloha č. 9a'!G119</f>
        <v>0</v>
      </c>
      <c r="F63" s="1122">
        <f>'[5]příloha č. 9a'!H119</f>
        <v>0</v>
      </c>
      <c r="G63" s="1123">
        <f>'[5]příloha č. 9a'!I119</f>
        <v>-264250</v>
      </c>
      <c r="H63" s="1124">
        <f>'[5]příloha č. 9a'!J119</f>
        <v>-96367</v>
      </c>
      <c r="I63" s="1125">
        <f>'[5]příloha č. 9a'!K119</f>
        <v>360617</v>
      </c>
      <c r="J63" s="1126">
        <f>'[5]příloha č. 9a'!L119</f>
        <v>0</v>
      </c>
      <c r="K63" s="1127">
        <f>'[5]příloha č. 9a'!M119</f>
        <v>0</v>
      </c>
      <c r="L63" s="1107"/>
      <c r="M63" s="1118"/>
      <c r="N63" s="1118"/>
      <c r="O63" s="1118"/>
      <c r="P63" s="1118"/>
      <c r="Q63" s="1118"/>
      <c r="R63" s="1118"/>
      <c r="S63" s="1118"/>
    </row>
    <row r="64" spans="1:19" ht="13.5" thickBot="1">
      <c r="A64" s="1174" t="s">
        <v>1395</v>
      </c>
      <c r="B64" s="1142" t="s">
        <v>1396</v>
      </c>
      <c r="C64" s="1143"/>
      <c r="D64" s="1144">
        <f>'[5]příloha č. 9a'!F120</f>
        <v>0</v>
      </c>
      <c r="E64" s="1144">
        <f>'[5]příloha č. 9a'!G120</f>
        <v>385000</v>
      </c>
      <c r="F64" s="1145">
        <f>'[5]příloha č. 9a'!H120</f>
        <v>385000</v>
      </c>
      <c r="G64" s="1146">
        <f>'[5]příloha č. 9a'!I120</f>
        <v>0</v>
      </c>
      <c r="H64" s="1147">
        <f>'[5]příloha č. 9a'!J120</f>
        <v>0</v>
      </c>
      <c r="I64" s="1148">
        <f>'[5]příloha č. 9a'!K120</f>
        <v>385000</v>
      </c>
      <c r="J64" s="1149">
        <f>'[5]příloha č. 9a'!L120</f>
        <v>0</v>
      </c>
      <c r="K64" s="1150">
        <f>'[5]příloha č. 9a'!M120</f>
        <v>0</v>
      </c>
      <c r="L64" s="1107"/>
      <c r="M64" s="1118"/>
      <c r="N64" s="1118"/>
      <c r="O64" s="1118"/>
      <c r="P64" s="1118"/>
      <c r="Q64" s="1118"/>
      <c r="R64" s="1118"/>
      <c r="S64" s="1118"/>
    </row>
    <row r="65" spans="1:19" s="1053" customFormat="1" ht="24.75" customHeight="1" thickBot="1">
      <c r="A65" s="1175" t="s">
        <v>1409</v>
      </c>
      <c r="B65" s="1176"/>
      <c r="C65" s="1177"/>
      <c r="D65" s="1178">
        <f aca="true" t="shared" si="5" ref="D65:K65">+D12+D23+D30+D38+D55</f>
        <v>873</v>
      </c>
      <c r="E65" s="1178">
        <f t="shared" si="5"/>
        <v>-51175</v>
      </c>
      <c r="F65" s="1179">
        <f t="shared" si="5"/>
        <v>-386783</v>
      </c>
      <c r="G65" s="1180">
        <f t="shared" si="5"/>
        <v>-136417</v>
      </c>
      <c r="H65" s="1181">
        <f t="shared" si="5"/>
        <v>-55743</v>
      </c>
      <c r="I65" s="1182">
        <f t="shared" si="5"/>
        <v>-194623</v>
      </c>
      <c r="J65" s="1182">
        <f t="shared" si="5"/>
        <v>335608</v>
      </c>
      <c r="K65" s="1183">
        <f t="shared" si="5"/>
        <v>-152</v>
      </c>
      <c r="L65" s="1184"/>
      <c r="M65" s="1185"/>
      <c r="N65" s="1185"/>
      <c r="O65" s="1185"/>
      <c r="P65" s="1185"/>
      <c r="Q65" s="1185"/>
      <c r="R65" s="1185"/>
      <c r="S65" s="1185"/>
    </row>
    <row r="66" spans="1:19" s="1095" customFormat="1" ht="19.5" customHeight="1">
      <c r="A66" s="1151" t="s">
        <v>1397</v>
      </c>
      <c r="B66" s="1152"/>
      <c r="C66" s="1099"/>
      <c r="D66" s="1100">
        <f aca="true" t="shared" si="6" ref="D66:K66">SUM(D68:D69)</f>
        <v>0</v>
      </c>
      <c r="E66" s="1166">
        <f t="shared" si="6"/>
        <v>0</v>
      </c>
      <c r="F66" s="1101">
        <f t="shared" si="6"/>
        <v>-699432</v>
      </c>
      <c r="G66" s="1102">
        <f t="shared" si="6"/>
        <v>0</v>
      </c>
      <c r="H66" s="1103">
        <f t="shared" si="6"/>
        <v>-2662</v>
      </c>
      <c r="I66" s="1104">
        <f t="shared" si="6"/>
        <v>-696770</v>
      </c>
      <c r="J66" s="1105">
        <f t="shared" si="6"/>
        <v>699432</v>
      </c>
      <c r="K66" s="1106">
        <f t="shared" si="6"/>
        <v>0</v>
      </c>
      <c r="L66" s="1107"/>
      <c r="M66" s="1094"/>
      <c r="N66" s="1094"/>
      <c r="O66" s="1094"/>
      <c r="P66" s="1094"/>
      <c r="Q66" s="1094"/>
      <c r="R66" s="1094"/>
      <c r="S66" s="1094"/>
    </row>
    <row r="67" spans="1:19" ht="12.75">
      <c r="A67" s="1159" t="s">
        <v>561</v>
      </c>
      <c r="B67" s="1109"/>
      <c r="C67" s="1110"/>
      <c r="D67" s="1111"/>
      <c r="E67" s="1111"/>
      <c r="F67" s="1112"/>
      <c r="G67" s="1113"/>
      <c r="H67" s="1114"/>
      <c r="I67" s="1115"/>
      <c r="J67" s="1116"/>
      <c r="K67" s="1117"/>
      <c r="L67" s="1107"/>
      <c r="M67" s="1118"/>
      <c r="N67" s="1118"/>
      <c r="O67" s="1118"/>
      <c r="P67" s="1118"/>
      <c r="Q67" s="1118"/>
      <c r="R67" s="1118"/>
      <c r="S67" s="1118"/>
    </row>
    <row r="68" spans="1:19" ht="12.75">
      <c r="A68" s="1164" t="s">
        <v>1398</v>
      </c>
      <c r="B68" s="1120" t="s">
        <v>1399</v>
      </c>
      <c r="C68" s="1131"/>
      <c r="D68" s="1129">
        <f>'[5]příloha č. 9a'!F122</f>
        <v>0</v>
      </c>
      <c r="E68" s="1129">
        <f>'[5]příloha č. 9a'!G122</f>
        <v>0</v>
      </c>
      <c r="F68" s="1122">
        <f>'[5]příloha č. 9a'!H122</f>
        <v>-587826</v>
      </c>
      <c r="G68" s="1123">
        <f>'[5]příloha č. 9a'!I122</f>
        <v>0</v>
      </c>
      <c r="H68" s="1124">
        <f>'[5]příloha č. 9a'!J122</f>
        <v>-2662</v>
      </c>
      <c r="I68" s="1125">
        <f>'[5]příloha č. 9a'!K122</f>
        <v>-585164</v>
      </c>
      <c r="J68" s="1126">
        <f>'[5]příloha č. 9a'!L122</f>
        <v>587826</v>
      </c>
      <c r="K68" s="1127">
        <f>'[5]příloha č. 9a'!M122</f>
        <v>0</v>
      </c>
      <c r="L68" s="1107"/>
      <c r="M68" s="1118"/>
      <c r="N68" s="1118"/>
      <c r="O68" s="1118"/>
      <c r="P68" s="1118"/>
      <c r="Q68" s="1118"/>
      <c r="R68" s="1118"/>
      <c r="S68" s="1118"/>
    </row>
    <row r="69" spans="1:19" ht="13.5" thickBot="1">
      <c r="A69" s="1174" t="s">
        <v>1400</v>
      </c>
      <c r="B69" s="1186" t="s">
        <v>1401</v>
      </c>
      <c r="C69" s="1143"/>
      <c r="D69" s="1144">
        <f>'[5]příloha č. 9a'!F123</f>
        <v>0</v>
      </c>
      <c r="E69" s="1144">
        <f>'[5]příloha č. 9a'!G123</f>
        <v>0</v>
      </c>
      <c r="F69" s="1145">
        <f>'[5]příloha č. 9a'!H123</f>
        <v>-111606</v>
      </c>
      <c r="G69" s="1146">
        <f>'[5]příloha č. 9a'!I123</f>
        <v>0</v>
      </c>
      <c r="H69" s="1147">
        <f>'[5]příloha č. 9a'!J123</f>
        <v>0</v>
      </c>
      <c r="I69" s="1148">
        <f>'[5]příloha č. 9a'!K123</f>
        <v>-111606</v>
      </c>
      <c r="J69" s="1149">
        <f>'[5]příloha č. 9a'!L123</f>
        <v>111606</v>
      </c>
      <c r="K69" s="1150">
        <f>'[5]příloha č. 9a'!M123</f>
        <v>0</v>
      </c>
      <c r="L69" s="1107"/>
      <c r="M69" s="1118"/>
      <c r="N69" s="1118"/>
      <c r="O69" s="1118"/>
      <c r="P69" s="1118"/>
      <c r="Q69" s="1118"/>
      <c r="R69" s="1118"/>
      <c r="S69" s="1118"/>
    </row>
    <row r="70" spans="1:19" s="1053" customFormat="1" ht="24.75" customHeight="1" thickBot="1">
      <c r="A70" s="1175" t="s">
        <v>1410</v>
      </c>
      <c r="B70" s="1176"/>
      <c r="C70" s="1177"/>
      <c r="D70" s="1178">
        <f aca="true" t="shared" si="7" ref="D70:K70">D66</f>
        <v>0</v>
      </c>
      <c r="E70" s="1178">
        <f t="shared" si="7"/>
        <v>0</v>
      </c>
      <c r="F70" s="1179">
        <f t="shared" si="7"/>
        <v>-699432</v>
      </c>
      <c r="G70" s="1180">
        <f t="shared" si="7"/>
        <v>0</v>
      </c>
      <c r="H70" s="1181">
        <f t="shared" si="7"/>
        <v>-2662</v>
      </c>
      <c r="I70" s="1182">
        <f t="shared" si="7"/>
        <v>-696770</v>
      </c>
      <c r="J70" s="1187">
        <f t="shared" si="7"/>
        <v>699432</v>
      </c>
      <c r="K70" s="1183">
        <f t="shared" si="7"/>
        <v>0</v>
      </c>
      <c r="L70" s="1184"/>
      <c r="M70" s="1185"/>
      <c r="N70" s="1185"/>
      <c r="O70" s="1185"/>
      <c r="P70" s="1185"/>
      <c r="Q70" s="1185"/>
      <c r="R70" s="1185"/>
      <c r="S70" s="1185"/>
    </row>
    <row r="71" spans="1:19" s="1095" customFormat="1" ht="19.5" customHeight="1">
      <c r="A71" s="1151" t="s">
        <v>1402</v>
      </c>
      <c r="B71" s="1152"/>
      <c r="C71" s="1099"/>
      <c r="D71" s="1100">
        <f aca="true" t="shared" si="8" ref="D71:K71">SUM(D73:D74)</f>
        <v>0</v>
      </c>
      <c r="E71" s="1166">
        <f t="shared" si="8"/>
        <v>700000</v>
      </c>
      <c r="F71" s="1101">
        <f t="shared" si="8"/>
        <v>240000</v>
      </c>
      <c r="G71" s="1102">
        <f t="shared" si="8"/>
        <v>0</v>
      </c>
      <c r="H71" s="1103">
        <f t="shared" si="8"/>
        <v>0</v>
      </c>
      <c r="I71" s="1104">
        <f t="shared" si="8"/>
        <v>240000</v>
      </c>
      <c r="J71" s="1105">
        <f t="shared" si="8"/>
        <v>460000</v>
      </c>
      <c r="K71" s="1106">
        <f t="shared" si="8"/>
        <v>0</v>
      </c>
      <c r="L71" s="1107"/>
      <c r="M71" s="1094"/>
      <c r="N71" s="1094"/>
      <c r="O71" s="1094"/>
      <c r="P71" s="1094"/>
      <c r="Q71" s="1094"/>
      <c r="R71" s="1094"/>
      <c r="S71" s="1094"/>
    </row>
    <row r="72" spans="1:19" ht="12.75">
      <c r="A72" s="1161" t="s">
        <v>561</v>
      </c>
      <c r="B72" s="1109"/>
      <c r="C72" s="1110"/>
      <c r="D72" s="1111"/>
      <c r="E72" s="1111"/>
      <c r="F72" s="1112"/>
      <c r="G72" s="1113"/>
      <c r="H72" s="1114"/>
      <c r="I72" s="1115"/>
      <c r="J72" s="1116"/>
      <c r="K72" s="1117"/>
      <c r="L72" s="1107"/>
      <c r="M72" s="1118"/>
      <c r="N72" s="1118"/>
      <c r="O72" s="1118"/>
      <c r="P72" s="1118"/>
      <c r="Q72" s="1118"/>
      <c r="R72" s="1118"/>
      <c r="S72" s="1118"/>
    </row>
    <row r="73" spans="1:19" ht="12.75">
      <c r="A73" s="1188" t="s">
        <v>1403</v>
      </c>
      <c r="B73" s="1120" t="s">
        <v>1404</v>
      </c>
      <c r="C73" s="1131"/>
      <c r="D73" s="1129">
        <f>'[5]příloha č. 9a'!F125</f>
        <v>0</v>
      </c>
      <c r="E73" s="1129">
        <f>'[5]příloha č. 9a'!G125</f>
        <v>460000</v>
      </c>
      <c r="F73" s="1122">
        <f>'[5]příloha č. 9a'!H125</f>
        <v>0</v>
      </c>
      <c r="G73" s="1123">
        <f>'[5]příloha č. 9a'!I125</f>
        <v>0</v>
      </c>
      <c r="H73" s="1124">
        <f>'[5]příloha č. 9a'!J125</f>
        <v>0</v>
      </c>
      <c r="I73" s="1125">
        <f>'[5]příloha č. 9a'!K125</f>
        <v>0</v>
      </c>
      <c r="J73" s="1126">
        <f>'[5]příloha č. 9a'!L125</f>
        <v>460000</v>
      </c>
      <c r="K73" s="1127">
        <f>'[5]příloha č. 9a'!M125</f>
        <v>0</v>
      </c>
      <c r="L73" s="1107"/>
      <c r="M73" s="1118"/>
      <c r="N73" s="1118"/>
      <c r="O73" s="1118"/>
      <c r="P73" s="1118"/>
      <c r="Q73" s="1118"/>
      <c r="R73" s="1118"/>
      <c r="S73" s="1118"/>
    </row>
    <row r="74" spans="1:19" ht="13.5" thickBot="1">
      <c r="A74" s="1189" t="s">
        <v>1405</v>
      </c>
      <c r="B74" s="1142" t="s">
        <v>1406</v>
      </c>
      <c r="C74" s="1143"/>
      <c r="D74" s="1144">
        <f>'[5]příloha č. 9a'!F126</f>
        <v>0</v>
      </c>
      <c r="E74" s="1144">
        <f>'[5]příloha č. 9a'!G126</f>
        <v>240000</v>
      </c>
      <c r="F74" s="1145">
        <f>'[5]příloha č. 9a'!H126</f>
        <v>240000</v>
      </c>
      <c r="G74" s="1146">
        <f>'[5]příloha č. 9a'!I126</f>
        <v>0</v>
      </c>
      <c r="H74" s="1147">
        <f>'[5]příloha č. 9a'!J126</f>
        <v>0</v>
      </c>
      <c r="I74" s="1148">
        <f>'[5]příloha č. 9a'!K126</f>
        <v>240000</v>
      </c>
      <c r="J74" s="1149">
        <f>'[5]příloha č. 9a'!L126</f>
        <v>0</v>
      </c>
      <c r="K74" s="1150">
        <f>'[5]příloha č. 9a'!M126</f>
        <v>0</v>
      </c>
      <c r="L74" s="1107"/>
      <c r="M74" s="1118"/>
      <c r="N74" s="1118"/>
      <c r="O74" s="1118"/>
      <c r="P74" s="1118"/>
      <c r="Q74" s="1118"/>
      <c r="R74" s="1118"/>
      <c r="S74" s="1118"/>
    </row>
    <row r="75" spans="1:19" s="1053" customFormat="1" ht="24.75" customHeight="1" thickBot="1">
      <c r="A75" s="1175" t="s">
        <v>1411</v>
      </c>
      <c r="B75" s="1176"/>
      <c r="C75" s="1177"/>
      <c r="D75" s="1178">
        <f aca="true" t="shared" si="9" ref="D75:K75">+D73+D74</f>
        <v>0</v>
      </c>
      <c r="E75" s="1178">
        <f t="shared" si="9"/>
        <v>700000</v>
      </c>
      <c r="F75" s="1179">
        <f t="shared" si="9"/>
        <v>240000</v>
      </c>
      <c r="G75" s="1180">
        <f t="shared" si="9"/>
        <v>0</v>
      </c>
      <c r="H75" s="1181">
        <f t="shared" si="9"/>
        <v>0</v>
      </c>
      <c r="I75" s="1182">
        <f t="shared" si="9"/>
        <v>240000</v>
      </c>
      <c r="J75" s="1187">
        <f t="shared" si="9"/>
        <v>460000</v>
      </c>
      <c r="K75" s="1183">
        <f t="shared" si="9"/>
        <v>0</v>
      </c>
      <c r="L75" s="1184"/>
      <c r="M75" s="1185"/>
      <c r="N75" s="1185"/>
      <c r="O75" s="1185"/>
      <c r="P75" s="1185"/>
      <c r="Q75" s="1185"/>
      <c r="R75" s="1185"/>
      <c r="S75" s="1185"/>
    </row>
    <row r="76" spans="1:19" s="1053" customFormat="1" ht="36.75" customHeight="1" thickBot="1">
      <c r="A76" s="1175" t="s">
        <v>1407</v>
      </c>
      <c r="B76" s="1176"/>
      <c r="C76" s="1177"/>
      <c r="D76" s="1178">
        <f aca="true" t="shared" si="10" ref="D76:K76">+D65+D70+D75</f>
        <v>873</v>
      </c>
      <c r="E76" s="1178">
        <f t="shared" si="10"/>
        <v>648825</v>
      </c>
      <c r="F76" s="1179">
        <f t="shared" si="10"/>
        <v>-846215</v>
      </c>
      <c r="G76" s="1180">
        <f t="shared" si="10"/>
        <v>-136417</v>
      </c>
      <c r="H76" s="1181">
        <f t="shared" si="10"/>
        <v>-58405</v>
      </c>
      <c r="I76" s="1182">
        <f t="shared" si="10"/>
        <v>-651393</v>
      </c>
      <c r="J76" s="1187">
        <f t="shared" si="10"/>
        <v>1495040</v>
      </c>
      <c r="K76" s="1183">
        <f t="shared" si="10"/>
        <v>-152</v>
      </c>
      <c r="L76" s="1184"/>
      <c r="M76" s="1185"/>
      <c r="N76" s="1185"/>
      <c r="O76" s="1185"/>
      <c r="P76" s="1185"/>
      <c r="Q76" s="1185"/>
      <c r="R76" s="1185"/>
      <c r="S76" s="1185"/>
    </row>
    <row r="77" spans="1:19" ht="12.75">
      <c r="A77" s="1118"/>
      <c r="B77" s="1118"/>
      <c r="C77" s="1190"/>
      <c r="D77" s="1118"/>
      <c r="E77" s="1118"/>
      <c r="F77" s="1191"/>
      <c r="G77" s="1118"/>
      <c r="H77" s="1118"/>
      <c r="I77" s="1118"/>
      <c r="J77" s="1118"/>
      <c r="K77" s="1118"/>
      <c r="L77" s="1118"/>
      <c r="M77" s="1118"/>
      <c r="N77" s="1118"/>
      <c r="O77" s="1118"/>
      <c r="P77" s="1118"/>
      <c r="Q77" s="1118"/>
      <c r="R77" s="1118"/>
      <c r="S77" s="1118"/>
    </row>
    <row r="78" spans="1:19" s="1195" customFormat="1" ht="12.75">
      <c r="A78" s="1192"/>
      <c r="B78" s="1192"/>
      <c r="C78" s="1193"/>
      <c r="D78" s="1194"/>
      <c r="E78" s="1194"/>
      <c r="F78" s="1194"/>
      <c r="G78" s="1194"/>
      <c r="H78" s="1194"/>
      <c r="I78" s="1194"/>
      <c r="J78" s="1194"/>
      <c r="K78" s="1194"/>
      <c r="L78" s="1192"/>
      <c r="M78" s="1192"/>
      <c r="N78" s="1192"/>
      <c r="O78" s="1192"/>
      <c r="P78" s="1192"/>
      <c r="Q78" s="1192"/>
      <c r="R78" s="1192"/>
      <c r="S78" s="1192"/>
    </row>
    <row r="79" spans="1:19" s="1195" customFormat="1" ht="12.75">
      <c r="A79" s="1196" t="s">
        <v>1408</v>
      </c>
      <c r="B79" s="1192"/>
      <c r="C79" s="1197"/>
      <c r="D79" s="1198"/>
      <c r="E79" s="1198"/>
      <c r="F79" s="1198"/>
      <c r="G79" s="1198"/>
      <c r="H79" s="1198"/>
      <c r="I79" s="1198" t="s">
        <v>496</v>
      </c>
      <c r="J79" s="1194"/>
      <c r="K79" s="1194"/>
      <c r="L79" s="1192"/>
      <c r="M79" s="1192"/>
      <c r="N79" s="1192"/>
      <c r="O79" s="1192"/>
      <c r="P79" s="1192"/>
      <c r="Q79" s="1192"/>
      <c r="R79" s="1192"/>
      <c r="S79" s="1192"/>
    </row>
    <row r="80" spans="1:19" ht="12.75">
      <c r="A80" s="1196" t="s">
        <v>497</v>
      </c>
      <c r="B80" s="1118"/>
      <c r="C80" s="1197"/>
      <c r="D80" s="1196"/>
      <c r="E80" s="1196"/>
      <c r="F80" s="1198"/>
      <c r="G80" s="1198"/>
      <c r="H80" s="1198"/>
      <c r="I80" s="1198" t="s">
        <v>498</v>
      </c>
      <c r="J80" s="1191"/>
      <c r="K80" s="1118"/>
      <c r="L80" s="1118"/>
      <c r="M80" s="1118"/>
      <c r="N80" s="1118"/>
      <c r="O80" s="1118"/>
      <c r="P80" s="1118"/>
      <c r="Q80" s="1118"/>
      <c r="R80" s="1118"/>
      <c r="S80" s="1118"/>
    </row>
    <row r="81" spans="1:19" ht="12.75">
      <c r="A81" s="1118"/>
      <c r="B81" s="1118"/>
      <c r="C81" s="1190"/>
      <c r="D81" s="1118"/>
      <c r="E81" s="1118"/>
      <c r="F81" s="1118"/>
      <c r="G81" s="1118"/>
      <c r="H81" s="1118"/>
      <c r="I81" s="1118"/>
      <c r="J81" s="1118"/>
      <c r="K81" s="1118"/>
      <c r="L81" s="1118"/>
      <c r="M81" s="1118"/>
      <c r="N81" s="1118"/>
      <c r="O81" s="1118"/>
      <c r="P81" s="1118"/>
      <c r="Q81" s="1118"/>
      <c r="R81" s="1118"/>
      <c r="S81" s="1118"/>
    </row>
    <row r="82" spans="1:19" ht="12.75">
      <c r="A82" s="1118"/>
      <c r="B82" s="1118"/>
      <c r="C82" s="1190"/>
      <c r="D82" s="1118"/>
      <c r="E82" s="1118"/>
      <c r="F82" s="1118"/>
      <c r="G82" s="1118"/>
      <c r="H82" s="1118"/>
      <c r="I82" s="1118"/>
      <c r="J82" s="1118"/>
      <c r="K82" s="1118"/>
      <c r="L82" s="1118"/>
      <c r="M82" s="1118"/>
      <c r="N82" s="1118"/>
      <c r="O82" s="1118"/>
      <c r="P82" s="1118"/>
      <c r="Q82" s="1118"/>
      <c r="R82" s="1118"/>
      <c r="S82" s="1118"/>
    </row>
    <row r="83" spans="1:19" ht="12.75">
      <c r="A83" s="1118"/>
      <c r="B83" s="1118"/>
      <c r="C83" s="1190"/>
      <c r="D83" s="1118"/>
      <c r="E83" s="1118"/>
      <c r="F83" s="1118"/>
      <c r="G83" s="1118"/>
      <c r="H83" s="1118"/>
      <c r="I83" s="1118"/>
      <c r="J83" s="1191"/>
      <c r="K83" s="1118"/>
      <c r="L83" s="1118"/>
      <c r="M83" s="1118"/>
      <c r="N83" s="1118"/>
      <c r="O83" s="1118"/>
      <c r="P83" s="1118"/>
      <c r="Q83" s="1118"/>
      <c r="R83" s="1118"/>
      <c r="S83" s="1118"/>
    </row>
    <row r="84" spans="1:19" ht="12.75">
      <c r="A84" s="1118"/>
      <c r="B84" s="1118"/>
      <c r="C84" s="1190"/>
      <c r="D84" s="1118"/>
      <c r="E84" s="1118"/>
      <c r="F84" s="1118"/>
      <c r="G84" s="1118"/>
      <c r="H84" s="1118"/>
      <c r="I84" s="1118"/>
      <c r="J84" s="1118"/>
      <c r="K84" s="1118"/>
      <c r="L84" s="1118"/>
      <c r="M84" s="1118"/>
      <c r="N84" s="1118"/>
      <c r="O84" s="1118"/>
      <c r="P84" s="1118"/>
      <c r="Q84" s="1118"/>
      <c r="R84" s="1118"/>
      <c r="S84" s="1118"/>
    </row>
    <row r="85" ht="12.75">
      <c r="C85" s="1199"/>
    </row>
    <row r="86" ht="12.75">
      <c r="C86" s="1199"/>
    </row>
    <row r="87" ht="12.75">
      <c r="C87" s="1199"/>
    </row>
    <row r="88" ht="12.75">
      <c r="C88" s="1199"/>
    </row>
    <row r="89" ht="12.75">
      <c r="C89" s="1199"/>
    </row>
    <row r="90" ht="12.75">
      <c r="C90" s="1199"/>
    </row>
    <row r="91" ht="12.75">
      <c r="C91" s="1199"/>
    </row>
    <row r="92" ht="12.75">
      <c r="C92" s="1199"/>
    </row>
    <row r="93" ht="12.75">
      <c r="C93" s="1199"/>
    </row>
    <row r="94" ht="12.75">
      <c r="C94" s="1199"/>
    </row>
    <row r="95" ht="12.75">
      <c r="C95" s="1199"/>
    </row>
    <row r="96" ht="12.75">
      <c r="C96" s="1199"/>
    </row>
    <row r="97" ht="12.75">
      <c r="C97" s="1199"/>
    </row>
    <row r="98" ht="12.75">
      <c r="C98" s="1199"/>
    </row>
    <row r="99" ht="12.75">
      <c r="C99" s="1199"/>
    </row>
    <row r="100" ht="12.75">
      <c r="C100" s="1199"/>
    </row>
    <row r="101" ht="12.75">
      <c r="C101" s="1199"/>
    </row>
    <row r="102" ht="12.75">
      <c r="C102" s="1199"/>
    </row>
    <row r="103" ht="12.75">
      <c r="C103" s="1199"/>
    </row>
    <row r="104" ht="12.75">
      <c r="C104" s="1199"/>
    </row>
    <row r="105" ht="12.75">
      <c r="C105" s="1199"/>
    </row>
    <row r="106" ht="12.75">
      <c r="C106" s="1199"/>
    </row>
    <row r="107" ht="12.75">
      <c r="C107" s="1199"/>
    </row>
    <row r="108" ht="12.75">
      <c r="C108" s="1199"/>
    </row>
    <row r="109" ht="12.75">
      <c r="C109" s="1199"/>
    </row>
    <row r="110" ht="12.75">
      <c r="C110" s="1199"/>
    </row>
    <row r="111" ht="12.75">
      <c r="C111" s="1199"/>
    </row>
    <row r="112" ht="12.75">
      <c r="C112" s="1199"/>
    </row>
    <row r="113" ht="12.75">
      <c r="C113" s="1199"/>
    </row>
    <row r="114" ht="12.75">
      <c r="C114" s="1199"/>
    </row>
    <row r="115" ht="12.75">
      <c r="C115" s="1199"/>
    </row>
    <row r="116" ht="12.75">
      <c r="C116" s="1199"/>
    </row>
    <row r="117" ht="12.75">
      <c r="C117" s="1199"/>
    </row>
    <row r="118" ht="12.75">
      <c r="C118" s="1199"/>
    </row>
    <row r="119" ht="12.75">
      <c r="C119" s="1199"/>
    </row>
    <row r="120" ht="12.75">
      <c r="C120" s="1199"/>
    </row>
    <row r="121" ht="12.75">
      <c r="C121" s="1199"/>
    </row>
    <row r="122" ht="12.75">
      <c r="C122" s="1199"/>
    </row>
    <row r="123" ht="12.75">
      <c r="C123" s="1199"/>
    </row>
    <row r="124" ht="12.75">
      <c r="C124" s="1199"/>
    </row>
    <row r="125" ht="12.75">
      <c r="C125" s="1199"/>
    </row>
    <row r="126" ht="12.75">
      <c r="C126" s="1199"/>
    </row>
    <row r="127" ht="12.75">
      <c r="C127" s="1199"/>
    </row>
    <row r="128" ht="12.75">
      <c r="C128" s="1199"/>
    </row>
    <row r="129" ht="12.75">
      <c r="C129" s="1199"/>
    </row>
    <row r="130" ht="12.75">
      <c r="C130" s="1199"/>
    </row>
    <row r="131" ht="12.75">
      <c r="C131" s="1199"/>
    </row>
    <row r="132" ht="12.75">
      <c r="C132" s="1199"/>
    </row>
    <row r="133" ht="12.75">
      <c r="C133" s="1199"/>
    </row>
    <row r="134" ht="12.75">
      <c r="C134" s="1199"/>
    </row>
    <row r="135" ht="12.75">
      <c r="C135" s="1199"/>
    </row>
    <row r="136" ht="12.75">
      <c r="C136" s="1199"/>
    </row>
    <row r="137" ht="12.75">
      <c r="C137" s="1199"/>
    </row>
    <row r="138" ht="12.75">
      <c r="C138" s="1199"/>
    </row>
    <row r="139" ht="12.75">
      <c r="C139" s="1199"/>
    </row>
    <row r="140" ht="12.75">
      <c r="C140" s="1199"/>
    </row>
    <row r="141" ht="12.75">
      <c r="C141" s="1199"/>
    </row>
    <row r="142" ht="12.75">
      <c r="C142" s="1199"/>
    </row>
    <row r="143" ht="12.75">
      <c r="C143" s="1199"/>
    </row>
    <row r="144" ht="12.75">
      <c r="C144" s="1199"/>
    </row>
    <row r="145" ht="12.75">
      <c r="C145" s="1199"/>
    </row>
    <row r="146" ht="12.75">
      <c r="C146" s="1199"/>
    </row>
    <row r="147" ht="12.75">
      <c r="C147" s="1199"/>
    </row>
    <row r="148" ht="12.75">
      <c r="C148" s="1199"/>
    </row>
    <row r="149" ht="12.75">
      <c r="C149" s="1199"/>
    </row>
    <row r="150" ht="12.75">
      <c r="C150" s="1199"/>
    </row>
    <row r="151" ht="12.75">
      <c r="C151" s="1199"/>
    </row>
    <row r="152" ht="12.75">
      <c r="C152" s="1199"/>
    </row>
    <row r="153" ht="12.75">
      <c r="C153" s="1199"/>
    </row>
    <row r="154" ht="12.75">
      <c r="C154" s="1199"/>
    </row>
    <row r="155" ht="12.75">
      <c r="C155" s="1199"/>
    </row>
    <row r="156" ht="12.75">
      <c r="C156" s="1199"/>
    </row>
    <row r="157" ht="12.75">
      <c r="C157" s="1199"/>
    </row>
    <row r="158" ht="12.75">
      <c r="C158" s="1199"/>
    </row>
    <row r="159" ht="12.75">
      <c r="C159" s="1199"/>
    </row>
    <row r="160" ht="12.75">
      <c r="C160" s="1199"/>
    </row>
    <row r="161" ht="12.75">
      <c r="C161" s="1199"/>
    </row>
    <row r="162" ht="12.75">
      <c r="C162" s="1199"/>
    </row>
    <row r="163" ht="12.75">
      <c r="C163" s="1199"/>
    </row>
    <row r="164" ht="12.75">
      <c r="C164" s="1199"/>
    </row>
    <row r="165" ht="12.75">
      <c r="C165" s="1199"/>
    </row>
    <row r="166" ht="12.75">
      <c r="C166" s="1199"/>
    </row>
    <row r="167" ht="12.75">
      <c r="C167" s="1199"/>
    </row>
    <row r="168" ht="12.75">
      <c r="C168" s="1199"/>
    </row>
    <row r="169" ht="12.75">
      <c r="C169" s="1199"/>
    </row>
    <row r="170" ht="12.75">
      <c r="C170" s="1199"/>
    </row>
    <row r="171" ht="12.75">
      <c r="C171" s="1199"/>
    </row>
    <row r="172" ht="12.75">
      <c r="C172" s="1199"/>
    </row>
    <row r="173" ht="12.75">
      <c r="C173" s="1199"/>
    </row>
    <row r="174" ht="12.75">
      <c r="C174" s="1199"/>
    </row>
    <row r="175" ht="12.75">
      <c r="C175" s="1199"/>
    </row>
    <row r="176" ht="12.75">
      <c r="C176" s="1199"/>
    </row>
    <row r="177" ht="12.75">
      <c r="C177" s="1199"/>
    </row>
    <row r="178" ht="12.75">
      <c r="C178" s="1199"/>
    </row>
    <row r="179" ht="12.75">
      <c r="C179" s="1199"/>
    </row>
    <row r="180" ht="12.75">
      <c r="C180" s="1199"/>
    </row>
    <row r="181" ht="12.75">
      <c r="C181" s="1199"/>
    </row>
    <row r="182" ht="12.75">
      <c r="C182" s="1199"/>
    </row>
    <row r="183" ht="12.75">
      <c r="C183" s="1199"/>
    </row>
    <row r="184" ht="12.75">
      <c r="C184" s="1199"/>
    </row>
    <row r="185" ht="12.75">
      <c r="C185" s="1199"/>
    </row>
    <row r="186" ht="12.75">
      <c r="C186" s="1199"/>
    </row>
    <row r="187" ht="12.75">
      <c r="C187" s="1199"/>
    </row>
    <row r="188" ht="12.75">
      <c r="C188" s="1199"/>
    </row>
    <row r="189" ht="12.75">
      <c r="C189" s="1199"/>
    </row>
    <row r="190" ht="12.75">
      <c r="C190" s="1199"/>
    </row>
    <row r="191" ht="12.75">
      <c r="C191" s="1199"/>
    </row>
    <row r="192" ht="12.75">
      <c r="C192" s="1199"/>
    </row>
    <row r="193" ht="12.75">
      <c r="C193" s="1199"/>
    </row>
    <row r="194" ht="12.75">
      <c r="C194" s="1199"/>
    </row>
    <row r="195" ht="12.75">
      <c r="C195" s="1199"/>
    </row>
    <row r="196" ht="12.75">
      <c r="C196" s="1199"/>
    </row>
    <row r="197" ht="12.75">
      <c r="C197" s="1199"/>
    </row>
    <row r="198" ht="12.75">
      <c r="C198" s="1199"/>
    </row>
    <row r="199" ht="12.75">
      <c r="C199" s="1199"/>
    </row>
    <row r="200" ht="12.75">
      <c r="C200" s="1199"/>
    </row>
    <row r="201" ht="12.75">
      <c r="C201" s="1199"/>
    </row>
    <row r="202" ht="12.75">
      <c r="C202" s="1199"/>
    </row>
    <row r="203" ht="12.75">
      <c r="C203" s="1199"/>
    </row>
    <row r="204" ht="12.75">
      <c r="C204" s="1199"/>
    </row>
    <row r="205" ht="12.75">
      <c r="C205" s="1199"/>
    </row>
    <row r="206" ht="12.75">
      <c r="C206" s="1199"/>
    </row>
    <row r="207" ht="12.75">
      <c r="C207" s="1199"/>
    </row>
    <row r="208" ht="12.75">
      <c r="C208" s="1199"/>
    </row>
  </sheetData>
  <sheetProtection/>
  <mergeCells count="1">
    <mergeCell ref="A5:K5"/>
  </mergeCells>
  <printOptions horizontalCentered="1"/>
  <pageMargins left="0.7874015748031497" right="0.5905511811023623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&amp;L&amp;"Arial,Tučné"Kapitola 333 MŠMT 
období 2007&amp;R&amp;"Arial,Tučné"&amp;12Příloha č. 9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="50" zoomScaleNormal="50" workbookViewId="0" topLeftCell="A1">
      <selection activeCell="Q19" sqref="Q19"/>
    </sheetView>
  </sheetViews>
  <sheetFormatPr defaultColWidth="9.00390625" defaultRowHeight="14.25" customHeight="1"/>
  <cols>
    <col min="1" max="1" width="22.75390625" style="1202" customWidth="1"/>
    <col min="2" max="2" width="4.75390625" style="1201" bestFit="1" customWidth="1"/>
    <col min="3" max="3" width="5.25390625" style="1201" bestFit="1" customWidth="1"/>
    <col min="4" max="4" width="5.875" style="1201" customWidth="1"/>
    <col min="5" max="5" width="75.625" style="1202" customWidth="1"/>
    <col min="6" max="6" width="11.75390625" style="1203" bestFit="1" customWidth="1"/>
    <col min="7" max="7" width="14.375" style="1373" bestFit="1" customWidth="1"/>
    <col min="8" max="8" width="14.375" style="1374" bestFit="1" customWidth="1"/>
    <col min="9" max="10" width="13.125" style="1201" bestFit="1" customWidth="1"/>
    <col min="11" max="11" width="14.00390625" style="1201" bestFit="1" customWidth="1"/>
    <col min="12" max="13" width="13.125" style="1201" bestFit="1" customWidth="1"/>
    <col min="14" max="16384" width="9.125" style="1201" customWidth="1"/>
  </cols>
  <sheetData>
    <row r="1" spans="1:12" ht="13.5" customHeight="1">
      <c r="A1" s="1200"/>
      <c r="G1" s="1204"/>
      <c r="H1" s="1204"/>
      <c r="I1" s="1204"/>
      <c r="J1" s="1204"/>
      <c r="K1" s="1204"/>
      <c r="L1" s="1204"/>
    </row>
    <row r="2" spans="1:13" s="1206" customFormat="1" ht="18">
      <c r="A2" s="1837" t="s">
        <v>1412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  <c r="L2" s="1837"/>
      <c r="M2" s="1837"/>
    </row>
    <row r="3" spans="1:13" s="1206" customFormat="1" ht="18">
      <c r="A3" s="1205"/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</row>
    <row r="4" spans="1:13" s="1206" customFormat="1" ht="18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</row>
    <row r="5" spans="1:13" s="1206" customFormat="1" ht="18.75" thickBot="1">
      <c r="A5" s="1060"/>
      <c r="B5" s="1207"/>
      <c r="C5" s="1207"/>
      <c r="D5" s="1200"/>
      <c r="E5" s="1200"/>
      <c r="F5" s="1200"/>
      <c r="G5" s="1200"/>
      <c r="H5" s="1200"/>
      <c r="I5" s="1200"/>
      <c r="J5" s="1201"/>
      <c r="K5" s="1200"/>
      <c r="L5" s="1208"/>
      <c r="M5" s="1061" t="s">
        <v>1296</v>
      </c>
    </row>
    <row r="6" spans="1:13" ht="14.25" customHeight="1">
      <c r="A6" s="1209"/>
      <c r="B6" s="1210" t="s">
        <v>1413</v>
      </c>
      <c r="C6" s="1210" t="s">
        <v>1413</v>
      </c>
      <c r="D6" s="1211"/>
      <c r="E6" s="1212"/>
      <c r="F6" s="1213"/>
      <c r="G6" s="1213"/>
      <c r="H6" s="1214" t="s">
        <v>561</v>
      </c>
      <c r="I6" s="1215"/>
      <c r="J6" s="1212"/>
      <c r="K6" s="1214"/>
      <c r="L6" s="1216"/>
      <c r="M6" s="1217" t="s">
        <v>803</v>
      </c>
    </row>
    <row r="7" spans="1:13" ht="14.25" customHeight="1">
      <c r="A7" s="1218"/>
      <c r="B7" s="1219" t="s">
        <v>1414</v>
      </c>
      <c r="C7" s="1219" t="s">
        <v>1414</v>
      </c>
      <c r="D7" s="1220"/>
      <c r="E7" s="1221"/>
      <c r="F7" s="1222" t="s">
        <v>1297</v>
      </c>
      <c r="G7" s="1222" t="s">
        <v>1415</v>
      </c>
      <c r="H7" s="1223" t="s">
        <v>896</v>
      </c>
      <c r="I7" s="1224" t="s">
        <v>561</v>
      </c>
      <c r="J7" s="1225"/>
      <c r="K7" s="1226"/>
      <c r="L7" s="1227" t="s">
        <v>897</v>
      </c>
      <c r="M7" s="1228" t="s">
        <v>813</v>
      </c>
    </row>
    <row r="8" spans="1:13" ht="14.25" customHeight="1">
      <c r="A8" s="1218" t="s">
        <v>1416</v>
      </c>
      <c r="B8" s="1219" t="s">
        <v>1417</v>
      </c>
      <c r="C8" s="1219" t="s">
        <v>1418</v>
      </c>
      <c r="D8" s="1220"/>
      <c r="E8" s="1221" t="s">
        <v>1299</v>
      </c>
      <c r="F8" s="1222" t="s">
        <v>1300</v>
      </c>
      <c r="G8" s="1222" t="s">
        <v>1300</v>
      </c>
      <c r="H8" s="1223" t="s">
        <v>899</v>
      </c>
      <c r="I8" s="1229" t="s">
        <v>1301</v>
      </c>
      <c r="J8" s="1230" t="s">
        <v>1302</v>
      </c>
      <c r="K8" s="1231" t="s">
        <v>1303</v>
      </c>
      <c r="L8" s="1227" t="s">
        <v>899</v>
      </c>
      <c r="M8" s="1228" t="s">
        <v>824</v>
      </c>
    </row>
    <row r="9" spans="1:13" ht="14.25" customHeight="1" thickBot="1">
      <c r="A9" s="1232"/>
      <c r="B9" s="1233" t="s">
        <v>506</v>
      </c>
      <c r="C9" s="1233" t="s">
        <v>1419</v>
      </c>
      <c r="D9" s="1234"/>
      <c r="E9" s="1235"/>
      <c r="F9" s="1236"/>
      <c r="G9" s="1236"/>
      <c r="H9" s="1237"/>
      <c r="I9" s="1238" t="s">
        <v>1304</v>
      </c>
      <c r="J9" s="1239" t="s">
        <v>1305</v>
      </c>
      <c r="K9" s="1240" t="s">
        <v>899</v>
      </c>
      <c r="L9" s="1241"/>
      <c r="M9" s="1242"/>
    </row>
    <row r="10" spans="1:13" s="1254" customFormat="1" ht="19.5" customHeight="1">
      <c r="A10" s="1243" t="s">
        <v>1306</v>
      </c>
      <c r="B10" s="1244"/>
      <c r="C10" s="1244"/>
      <c r="D10" s="1245"/>
      <c r="E10" s="1246"/>
      <c r="F10" s="1247">
        <f aca="true" t="shared" si="0" ref="F10:M10">SUM(F12:F28)</f>
        <v>0</v>
      </c>
      <c r="G10" s="1247">
        <f t="shared" si="0"/>
        <v>686774</v>
      </c>
      <c r="H10" s="1248">
        <f t="shared" si="0"/>
        <v>203438</v>
      </c>
      <c r="I10" s="1249">
        <f t="shared" si="0"/>
        <v>4056</v>
      </c>
      <c r="J10" s="1250">
        <f t="shared" si="0"/>
        <v>1501</v>
      </c>
      <c r="K10" s="1251">
        <f t="shared" si="0"/>
        <v>197881</v>
      </c>
      <c r="L10" s="1252">
        <f t="shared" si="0"/>
        <v>483336</v>
      </c>
      <c r="M10" s="1253">
        <f t="shared" si="0"/>
        <v>0</v>
      </c>
    </row>
    <row r="11" spans="1:13" ht="12.75">
      <c r="A11" s="1255" t="s">
        <v>561</v>
      </c>
      <c r="B11" s="1256"/>
      <c r="C11" s="1256"/>
      <c r="D11" s="1257"/>
      <c r="E11" s="1258"/>
      <c r="F11" s="1259"/>
      <c r="G11" s="1259"/>
      <c r="H11" s="1260"/>
      <c r="I11" s="1261"/>
      <c r="J11" s="1262"/>
      <c r="K11" s="1263"/>
      <c r="L11" s="1264"/>
      <c r="M11" s="1265"/>
    </row>
    <row r="12" spans="1:13" ht="14.25" customHeight="1">
      <c r="A12" s="1266" t="s">
        <v>1420</v>
      </c>
      <c r="B12" s="1267" t="s">
        <v>919</v>
      </c>
      <c r="C12" s="1268"/>
      <c r="D12" s="1268" t="s">
        <v>1307</v>
      </c>
      <c r="E12" s="1269" t="s">
        <v>1421</v>
      </c>
      <c r="F12" s="1270"/>
      <c r="G12" s="1271">
        <v>4600</v>
      </c>
      <c r="H12" s="1272">
        <v>4600</v>
      </c>
      <c r="I12" s="1273"/>
      <c r="J12" s="1274"/>
      <c r="K12" s="1275">
        <v>4600</v>
      </c>
      <c r="L12" s="1276">
        <v>0</v>
      </c>
      <c r="M12" s="1277">
        <v>0</v>
      </c>
    </row>
    <row r="13" spans="1:13" ht="14.25" customHeight="1">
      <c r="A13" s="1278" t="s">
        <v>1422</v>
      </c>
      <c r="B13" s="1279" t="s">
        <v>902</v>
      </c>
      <c r="C13" s="1280" t="s">
        <v>902</v>
      </c>
      <c r="D13" s="1280" t="s">
        <v>1309</v>
      </c>
      <c r="E13" s="1281" t="s">
        <v>1423</v>
      </c>
      <c r="F13" s="1282"/>
      <c r="G13" s="1283">
        <v>155496</v>
      </c>
      <c r="H13" s="1284">
        <v>155496</v>
      </c>
      <c r="I13" s="1285">
        <v>3136</v>
      </c>
      <c r="J13" s="1286">
        <v>1161</v>
      </c>
      <c r="K13" s="1287">
        <v>151199</v>
      </c>
      <c r="L13" s="1288">
        <v>0</v>
      </c>
      <c r="M13" s="1289">
        <v>0</v>
      </c>
    </row>
    <row r="14" spans="1:13" ht="14.25" customHeight="1">
      <c r="A14" s="1278" t="s">
        <v>1424</v>
      </c>
      <c r="B14" s="1279" t="s">
        <v>1425</v>
      </c>
      <c r="C14" s="1280"/>
      <c r="D14" s="1280" t="s">
        <v>1309</v>
      </c>
      <c r="E14" s="1281" t="s">
        <v>1426</v>
      </c>
      <c r="F14" s="1282"/>
      <c r="G14" s="1283">
        <v>5000</v>
      </c>
      <c r="H14" s="1284">
        <v>5000</v>
      </c>
      <c r="I14" s="1285">
        <v>0</v>
      </c>
      <c r="J14" s="1286">
        <v>0</v>
      </c>
      <c r="K14" s="1287">
        <v>5000</v>
      </c>
      <c r="L14" s="1288">
        <v>0</v>
      </c>
      <c r="M14" s="1289">
        <v>0</v>
      </c>
    </row>
    <row r="15" spans="1:13" ht="14.25" customHeight="1">
      <c r="A15" s="1290" t="s">
        <v>1427</v>
      </c>
      <c r="B15" s="1291" t="s">
        <v>1428</v>
      </c>
      <c r="C15" s="1292"/>
      <c r="D15" s="1292" t="s">
        <v>1309</v>
      </c>
      <c r="E15" s="1293" t="s">
        <v>1429</v>
      </c>
      <c r="F15" s="1282"/>
      <c r="G15" s="1283">
        <v>-35496</v>
      </c>
      <c r="H15" s="1284">
        <v>-35496</v>
      </c>
      <c r="I15" s="1285">
        <v>0</v>
      </c>
      <c r="J15" s="1286">
        <v>0</v>
      </c>
      <c r="K15" s="1287">
        <v>-35496</v>
      </c>
      <c r="L15" s="1288">
        <v>0</v>
      </c>
      <c r="M15" s="1289">
        <v>0</v>
      </c>
    </row>
    <row r="16" spans="1:13" ht="14.25" customHeight="1">
      <c r="A16" s="1290" t="s">
        <v>1430</v>
      </c>
      <c r="B16" s="1291" t="s">
        <v>1431</v>
      </c>
      <c r="C16" s="1292"/>
      <c r="D16" s="1292" t="s">
        <v>1311</v>
      </c>
      <c r="E16" s="1281" t="s">
        <v>1432</v>
      </c>
      <c r="F16" s="1282"/>
      <c r="G16" s="1283">
        <v>41156</v>
      </c>
      <c r="H16" s="1284">
        <v>27820</v>
      </c>
      <c r="I16" s="1285">
        <v>0</v>
      </c>
      <c r="J16" s="1286">
        <v>0</v>
      </c>
      <c r="K16" s="1287">
        <v>27820</v>
      </c>
      <c r="L16" s="1288">
        <v>13336</v>
      </c>
      <c r="M16" s="1289">
        <v>0</v>
      </c>
    </row>
    <row r="17" spans="1:13" ht="14.25" customHeight="1">
      <c r="A17" s="1278" t="s">
        <v>1433</v>
      </c>
      <c r="B17" s="1279" t="s">
        <v>553</v>
      </c>
      <c r="C17" s="1280"/>
      <c r="D17" s="1280" t="s">
        <v>1313</v>
      </c>
      <c r="E17" s="1269" t="s">
        <v>1434</v>
      </c>
      <c r="F17" s="1282"/>
      <c r="G17" s="1283">
        <v>15000</v>
      </c>
      <c r="H17" s="1284"/>
      <c r="I17" s="1285">
        <v>0</v>
      </c>
      <c r="J17" s="1286">
        <v>0</v>
      </c>
      <c r="K17" s="1287">
        <v>0</v>
      </c>
      <c r="L17" s="1288">
        <v>15000</v>
      </c>
      <c r="M17" s="1289">
        <v>0</v>
      </c>
    </row>
    <row r="18" spans="1:13" ht="14.25" customHeight="1">
      <c r="A18" s="1290" t="s">
        <v>1435</v>
      </c>
      <c r="B18" s="1291" t="s">
        <v>556</v>
      </c>
      <c r="C18" s="1292"/>
      <c r="D18" s="1292" t="s">
        <v>1313</v>
      </c>
      <c r="E18" s="1281" t="s">
        <v>1436</v>
      </c>
      <c r="F18" s="1282"/>
      <c r="G18" s="1283">
        <v>3500</v>
      </c>
      <c r="H18" s="1284"/>
      <c r="I18" s="1285">
        <v>0</v>
      </c>
      <c r="J18" s="1286">
        <v>0</v>
      </c>
      <c r="K18" s="1287">
        <v>0</v>
      </c>
      <c r="L18" s="1288">
        <v>3500</v>
      </c>
      <c r="M18" s="1289">
        <v>0</v>
      </c>
    </row>
    <row r="19" spans="1:13" ht="14.25" customHeight="1">
      <c r="A19" s="1278" t="s">
        <v>1437</v>
      </c>
      <c r="B19" s="1279" t="s">
        <v>548</v>
      </c>
      <c r="C19" s="1280"/>
      <c r="D19" s="1280" t="s">
        <v>1315</v>
      </c>
      <c r="E19" s="1281" t="s">
        <v>1438</v>
      </c>
      <c r="F19" s="1282"/>
      <c r="G19" s="1283">
        <v>7000</v>
      </c>
      <c r="H19" s="1284">
        <v>0</v>
      </c>
      <c r="I19" s="1285">
        <v>0</v>
      </c>
      <c r="J19" s="1286">
        <v>0</v>
      </c>
      <c r="K19" s="1287">
        <v>0</v>
      </c>
      <c r="L19" s="1288">
        <v>7000</v>
      </c>
      <c r="M19" s="1289">
        <v>0</v>
      </c>
    </row>
    <row r="20" spans="1:13" ht="14.25" customHeight="1">
      <c r="A20" s="1278" t="s">
        <v>1439</v>
      </c>
      <c r="B20" s="1279" t="s">
        <v>1440</v>
      </c>
      <c r="C20" s="1280"/>
      <c r="D20" s="1280" t="s">
        <v>1315</v>
      </c>
      <c r="E20" s="1281" t="s">
        <v>1441</v>
      </c>
      <c r="F20" s="1282"/>
      <c r="G20" s="1283">
        <v>20000</v>
      </c>
      <c r="H20" s="1284"/>
      <c r="I20" s="1285">
        <v>0</v>
      </c>
      <c r="J20" s="1286">
        <v>0</v>
      </c>
      <c r="K20" s="1287">
        <v>0</v>
      </c>
      <c r="L20" s="1288">
        <v>20000</v>
      </c>
      <c r="M20" s="1289">
        <v>0</v>
      </c>
    </row>
    <row r="21" spans="1:13" ht="14.25" customHeight="1">
      <c r="A21" s="1278" t="s">
        <v>1442</v>
      </c>
      <c r="B21" s="1279" t="s">
        <v>1443</v>
      </c>
      <c r="C21" s="1280"/>
      <c r="D21" s="1280" t="s">
        <v>1315</v>
      </c>
      <c r="E21" s="1269" t="s">
        <v>1444</v>
      </c>
      <c r="F21" s="1294"/>
      <c r="G21" s="1271">
        <v>422000</v>
      </c>
      <c r="H21" s="1272"/>
      <c r="I21" s="1273">
        <v>0</v>
      </c>
      <c r="J21" s="1274">
        <v>0</v>
      </c>
      <c r="K21" s="1275">
        <v>0</v>
      </c>
      <c r="L21" s="1276">
        <v>422000</v>
      </c>
      <c r="M21" s="1277">
        <v>0</v>
      </c>
    </row>
    <row r="22" spans="1:13" ht="14.25" customHeight="1">
      <c r="A22" s="1290" t="s">
        <v>1445</v>
      </c>
      <c r="B22" s="1291" t="s">
        <v>1446</v>
      </c>
      <c r="C22" s="1292"/>
      <c r="D22" s="1292" t="s">
        <v>1315</v>
      </c>
      <c r="E22" s="1281" t="s">
        <v>1447</v>
      </c>
      <c r="F22" s="1282"/>
      <c r="G22" s="1283">
        <v>2500</v>
      </c>
      <c r="H22" s="1284">
        <v>0</v>
      </c>
      <c r="I22" s="1285">
        <v>0</v>
      </c>
      <c r="J22" s="1286">
        <v>0</v>
      </c>
      <c r="K22" s="1287">
        <v>0</v>
      </c>
      <c r="L22" s="1288">
        <v>2500</v>
      </c>
      <c r="M22" s="1289">
        <v>0</v>
      </c>
    </row>
    <row r="23" spans="1:13" ht="14.25" customHeight="1">
      <c r="A23" s="1266" t="s">
        <v>1448</v>
      </c>
      <c r="B23" s="1267" t="s">
        <v>540</v>
      </c>
      <c r="C23" s="1268"/>
      <c r="D23" s="1268" t="s">
        <v>1317</v>
      </c>
      <c r="E23" s="1281" t="s">
        <v>1449</v>
      </c>
      <c r="F23" s="1282"/>
      <c r="G23" s="1283">
        <v>3000</v>
      </c>
      <c r="H23" s="1284">
        <v>3000</v>
      </c>
      <c r="I23" s="1285">
        <v>0</v>
      </c>
      <c r="J23" s="1286">
        <v>0</v>
      </c>
      <c r="K23" s="1287">
        <v>3000</v>
      </c>
      <c r="L23" s="1288">
        <v>0</v>
      </c>
      <c r="M23" s="1289">
        <v>0</v>
      </c>
    </row>
    <row r="24" spans="1:13" ht="14.25" customHeight="1">
      <c r="A24" s="1295" t="s">
        <v>1450</v>
      </c>
      <c r="B24" s="1296" t="s">
        <v>919</v>
      </c>
      <c r="C24" s="1297" t="s">
        <v>917</v>
      </c>
      <c r="D24" s="1297" t="s">
        <v>1319</v>
      </c>
      <c r="E24" s="1281" t="s">
        <v>1451</v>
      </c>
      <c r="F24" s="1282"/>
      <c r="G24" s="1283">
        <v>2491</v>
      </c>
      <c r="H24" s="1284">
        <v>2491</v>
      </c>
      <c r="I24" s="1285">
        <v>263</v>
      </c>
      <c r="J24" s="1286">
        <v>97</v>
      </c>
      <c r="K24" s="1287">
        <v>2131</v>
      </c>
      <c r="L24" s="1288">
        <v>0</v>
      </c>
      <c r="M24" s="1289">
        <v>0</v>
      </c>
    </row>
    <row r="25" spans="1:13" ht="14.25" customHeight="1">
      <c r="A25" s="1278" t="s">
        <v>1452</v>
      </c>
      <c r="B25" s="1279" t="s">
        <v>1453</v>
      </c>
      <c r="C25" s="1280" t="s">
        <v>1431</v>
      </c>
      <c r="D25" s="1280" t="s">
        <v>1319</v>
      </c>
      <c r="E25" s="1281" t="s">
        <v>1454</v>
      </c>
      <c r="F25" s="1282"/>
      <c r="G25" s="1283">
        <v>540</v>
      </c>
      <c r="H25" s="1284">
        <v>540</v>
      </c>
      <c r="I25" s="1285">
        <v>394</v>
      </c>
      <c r="J25" s="1286">
        <v>146</v>
      </c>
      <c r="K25" s="1287">
        <v>0</v>
      </c>
      <c r="L25" s="1288">
        <v>0</v>
      </c>
      <c r="M25" s="1289">
        <v>0</v>
      </c>
    </row>
    <row r="26" spans="1:13" ht="14.25" customHeight="1">
      <c r="A26" s="1290" t="s">
        <v>1455</v>
      </c>
      <c r="B26" s="1291" t="s">
        <v>1456</v>
      </c>
      <c r="C26" s="1292" t="s">
        <v>1457</v>
      </c>
      <c r="D26" s="1292" t="s">
        <v>1319</v>
      </c>
      <c r="E26" s="1281" t="s">
        <v>1458</v>
      </c>
      <c r="F26" s="1282"/>
      <c r="G26" s="1283">
        <v>2491</v>
      </c>
      <c r="H26" s="1284">
        <v>2491</v>
      </c>
      <c r="I26" s="1285">
        <v>263</v>
      </c>
      <c r="J26" s="1286">
        <v>97</v>
      </c>
      <c r="K26" s="1287">
        <v>2131</v>
      </c>
      <c r="L26" s="1288">
        <v>0</v>
      </c>
      <c r="M26" s="1289">
        <v>0</v>
      </c>
    </row>
    <row r="27" spans="1:13" ht="14.25" customHeight="1">
      <c r="A27" s="1266" t="s">
        <v>1459</v>
      </c>
      <c r="B27" s="1267" t="s">
        <v>1428</v>
      </c>
      <c r="C27" s="1268"/>
      <c r="D27" s="1268" t="s">
        <v>1321</v>
      </c>
      <c r="E27" s="1281" t="s">
        <v>1429</v>
      </c>
      <c r="F27" s="1282"/>
      <c r="G27" s="1283">
        <v>35496</v>
      </c>
      <c r="H27" s="1284">
        <v>35496</v>
      </c>
      <c r="I27" s="1285">
        <v>0</v>
      </c>
      <c r="J27" s="1286">
        <v>0</v>
      </c>
      <c r="K27" s="1287">
        <v>35496</v>
      </c>
      <c r="L27" s="1288">
        <v>0</v>
      </c>
      <c r="M27" s="1289">
        <v>0</v>
      </c>
    </row>
    <row r="28" spans="1:13" ht="14.25" customHeight="1" thickBot="1">
      <c r="A28" s="1266" t="s">
        <v>1460</v>
      </c>
      <c r="B28" s="1267" t="s">
        <v>1431</v>
      </c>
      <c r="C28" s="1268"/>
      <c r="D28" s="1268" t="s">
        <v>1323</v>
      </c>
      <c r="E28" s="1281" t="s">
        <v>1461</v>
      </c>
      <c r="F28" s="1282"/>
      <c r="G28" s="1283">
        <v>2000</v>
      </c>
      <c r="H28" s="1284">
        <v>2000</v>
      </c>
      <c r="I28" s="1285">
        <v>0</v>
      </c>
      <c r="J28" s="1286">
        <v>0</v>
      </c>
      <c r="K28" s="1287">
        <v>2000</v>
      </c>
      <c r="L28" s="1288">
        <v>0</v>
      </c>
      <c r="M28" s="1289">
        <v>0</v>
      </c>
    </row>
    <row r="29" spans="1:13" s="1307" customFormat="1" ht="19.5" customHeight="1">
      <c r="A29" s="1298" t="s">
        <v>1325</v>
      </c>
      <c r="B29" s="1299"/>
      <c r="C29" s="1299"/>
      <c r="D29" s="1300"/>
      <c r="E29" s="1246"/>
      <c r="F29" s="1247">
        <f aca="true" t="shared" si="1" ref="F29:M29">SUM(F31:F41)</f>
        <v>873</v>
      </c>
      <c r="G29" s="1247">
        <f t="shared" si="1"/>
        <v>921024</v>
      </c>
      <c r="H29" s="1301">
        <f t="shared" si="1"/>
        <v>28604</v>
      </c>
      <c r="I29" s="1302">
        <f t="shared" si="1"/>
        <v>4300</v>
      </c>
      <c r="J29" s="1303">
        <f t="shared" si="1"/>
        <v>930</v>
      </c>
      <c r="K29" s="1304">
        <f t="shared" si="1"/>
        <v>23374</v>
      </c>
      <c r="L29" s="1305">
        <f t="shared" si="1"/>
        <v>892420</v>
      </c>
      <c r="M29" s="1306">
        <f t="shared" si="1"/>
        <v>5</v>
      </c>
    </row>
    <row r="30" spans="1:13" ht="12.75">
      <c r="A30" s="1255" t="s">
        <v>561</v>
      </c>
      <c r="B30" s="1256"/>
      <c r="C30" s="1256"/>
      <c r="D30" s="1257"/>
      <c r="E30" s="1258"/>
      <c r="F30" s="1259"/>
      <c r="G30" s="1259"/>
      <c r="H30" s="1260"/>
      <c r="I30" s="1261"/>
      <c r="J30" s="1262"/>
      <c r="K30" s="1263"/>
      <c r="L30" s="1264"/>
      <c r="M30" s="1265"/>
    </row>
    <row r="31" spans="1:13" ht="14.25" customHeight="1">
      <c r="A31" s="1295" t="s">
        <v>1462</v>
      </c>
      <c r="B31" s="1296" t="s">
        <v>945</v>
      </c>
      <c r="C31" s="1297"/>
      <c r="D31" s="1297" t="s">
        <v>1326</v>
      </c>
      <c r="E31" s="1281" t="s">
        <v>1463</v>
      </c>
      <c r="F31" s="1282"/>
      <c r="G31" s="1283">
        <v>41825</v>
      </c>
      <c r="H31" s="1284"/>
      <c r="I31" s="1285">
        <v>0</v>
      </c>
      <c r="J31" s="1286">
        <v>0</v>
      </c>
      <c r="K31" s="1287">
        <v>0</v>
      </c>
      <c r="L31" s="1288">
        <v>41825</v>
      </c>
      <c r="M31" s="1289">
        <v>0</v>
      </c>
    </row>
    <row r="32" spans="1:13" ht="14.25" customHeight="1">
      <c r="A32" s="1278" t="s">
        <v>1464</v>
      </c>
      <c r="B32" s="1279" t="s">
        <v>1431</v>
      </c>
      <c r="C32" s="1280"/>
      <c r="D32" s="1280" t="s">
        <v>1326</v>
      </c>
      <c r="E32" s="1269" t="s">
        <v>1465</v>
      </c>
      <c r="F32" s="1294"/>
      <c r="G32" s="1271">
        <v>15267</v>
      </c>
      <c r="H32" s="1272">
        <v>6840</v>
      </c>
      <c r="I32" s="1273">
        <v>0</v>
      </c>
      <c r="J32" s="1274">
        <v>0</v>
      </c>
      <c r="K32" s="1275">
        <v>6840</v>
      </c>
      <c r="L32" s="1276">
        <v>8427</v>
      </c>
      <c r="M32" s="1277">
        <v>0</v>
      </c>
    </row>
    <row r="33" spans="1:13" ht="14.25" customHeight="1">
      <c r="A33" s="1278" t="s">
        <v>1466</v>
      </c>
      <c r="B33" s="1279" t="s">
        <v>1467</v>
      </c>
      <c r="C33" s="1280"/>
      <c r="D33" s="1280" t="s">
        <v>1326</v>
      </c>
      <c r="E33" s="1269" t="s">
        <v>1468</v>
      </c>
      <c r="F33" s="1294"/>
      <c r="G33" s="1271">
        <v>420525</v>
      </c>
      <c r="H33" s="1272"/>
      <c r="I33" s="1273">
        <v>0</v>
      </c>
      <c r="J33" s="1274">
        <v>0</v>
      </c>
      <c r="K33" s="1275">
        <v>0</v>
      </c>
      <c r="L33" s="1276">
        <v>420525</v>
      </c>
      <c r="M33" s="1277">
        <v>0</v>
      </c>
    </row>
    <row r="34" spans="1:13" ht="14.25" customHeight="1">
      <c r="A34" s="1290" t="s">
        <v>1469</v>
      </c>
      <c r="B34" s="1291" t="s">
        <v>1470</v>
      </c>
      <c r="C34" s="1292"/>
      <c r="D34" s="1292" t="s">
        <v>1326</v>
      </c>
      <c r="E34" s="1269" t="s">
        <v>0</v>
      </c>
      <c r="F34" s="1294"/>
      <c r="G34" s="1271">
        <v>416235</v>
      </c>
      <c r="H34" s="1272"/>
      <c r="I34" s="1273">
        <v>0</v>
      </c>
      <c r="J34" s="1274">
        <v>0</v>
      </c>
      <c r="K34" s="1275">
        <v>0</v>
      </c>
      <c r="L34" s="1276">
        <v>416235</v>
      </c>
      <c r="M34" s="1277">
        <v>0</v>
      </c>
    </row>
    <row r="35" spans="1:13" ht="14.25" customHeight="1">
      <c r="A35" s="1295" t="s">
        <v>1</v>
      </c>
      <c r="B35" s="1296" t="s">
        <v>2</v>
      </c>
      <c r="C35" s="1297"/>
      <c r="D35" s="1297" t="s">
        <v>1328</v>
      </c>
      <c r="E35" s="1269" t="s">
        <v>3</v>
      </c>
      <c r="F35" s="1294"/>
      <c r="G35" s="1271">
        <v>7000</v>
      </c>
      <c r="H35" s="1272">
        <v>7000</v>
      </c>
      <c r="I35" s="1273">
        <v>0</v>
      </c>
      <c r="J35" s="1274">
        <v>0</v>
      </c>
      <c r="K35" s="1275">
        <v>7000</v>
      </c>
      <c r="L35" s="1276">
        <v>0</v>
      </c>
      <c r="M35" s="1277">
        <v>0</v>
      </c>
    </row>
    <row r="36" spans="1:13" ht="14.25" customHeight="1">
      <c r="A36" s="1278" t="s">
        <v>4</v>
      </c>
      <c r="B36" s="1279" t="s">
        <v>5</v>
      </c>
      <c r="C36" s="1280" t="s">
        <v>6</v>
      </c>
      <c r="D36" s="1280" t="s">
        <v>1328</v>
      </c>
      <c r="E36" s="1269" t="s">
        <v>7</v>
      </c>
      <c r="F36" s="1294"/>
      <c r="G36" s="1271">
        <v>635</v>
      </c>
      <c r="H36" s="1272">
        <v>535</v>
      </c>
      <c r="I36" s="1273">
        <v>20</v>
      </c>
      <c r="J36" s="1274">
        <v>0</v>
      </c>
      <c r="K36" s="1275">
        <v>515</v>
      </c>
      <c r="L36" s="1276">
        <v>100</v>
      </c>
      <c r="M36" s="1277">
        <v>0</v>
      </c>
    </row>
    <row r="37" spans="1:13" ht="14.25" customHeight="1">
      <c r="A37" s="1290" t="s">
        <v>8</v>
      </c>
      <c r="B37" s="1291" t="s">
        <v>9</v>
      </c>
      <c r="C37" s="1292"/>
      <c r="D37" s="1292" t="s">
        <v>1328</v>
      </c>
      <c r="E37" s="1269" t="s">
        <v>10</v>
      </c>
      <c r="F37" s="1294"/>
      <c r="G37" s="1271">
        <v>17</v>
      </c>
      <c r="H37" s="1272">
        <v>17</v>
      </c>
      <c r="I37" s="1273">
        <v>0</v>
      </c>
      <c r="J37" s="1274">
        <v>0</v>
      </c>
      <c r="K37" s="1275">
        <v>17</v>
      </c>
      <c r="L37" s="1276">
        <v>0</v>
      </c>
      <c r="M37" s="1277">
        <v>0</v>
      </c>
    </row>
    <row r="38" spans="1:13" ht="14.25" customHeight="1">
      <c r="A38" s="1266" t="s">
        <v>11</v>
      </c>
      <c r="B38" s="1267" t="s">
        <v>915</v>
      </c>
      <c r="C38" s="1268" t="s">
        <v>915</v>
      </c>
      <c r="D38" s="1268" t="s">
        <v>1330</v>
      </c>
      <c r="E38" s="1269" t="s">
        <v>12</v>
      </c>
      <c r="F38" s="1294"/>
      <c r="G38" s="1271">
        <v>18332</v>
      </c>
      <c r="H38" s="1272">
        <v>13024</v>
      </c>
      <c r="I38" s="1273">
        <v>3964</v>
      </c>
      <c r="J38" s="1274">
        <v>930</v>
      </c>
      <c r="K38" s="1275">
        <v>8130</v>
      </c>
      <c r="L38" s="1276">
        <v>5308</v>
      </c>
      <c r="M38" s="1277">
        <v>5</v>
      </c>
    </row>
    <row r="39" spans="1:13" ht="14.25" customHeight="1">
      <c r="A39" s="1295" t="s">
        <v>13</v>
      </c>
      <c r="B39" s="1296" t="s">
        <v>14</v>
      </c>
      <c r="C39" s="1297" t="s">
        <v>945</v>
      </c>
      <c r="D39" s="1297" t="s">
        <v>15</v>
      </c>
      <c r="E39" s="1269" t="s">
        <v>16</v>
      </c>
      <c r="F39" s="1294">
        <v>448</v>
      </c>
      <c r="G39" s="1271">
        <v>448</v>
      </c>
      <c r="H39" s="1272">
        <v>448</v>
      </c>
      <c r="I39" s="1273">
        <v>158</v>
      </c>
      <c r="J39" s="1274">
        <v>0</v>
      </c>
      <c r="K39" s="1275">
        <v>290</v>
      </c>
      <c r="L39" s="1276">
        <v>0</v>
      </c>
      <c r="M39" s="1277">
        <v>0</v>
      </c>
    </row>
    <row r="40" spans="1:13" ht="14.25" customHeight="1">
      <c r="A40" s="1290" t="s">
        <v>17</v>
      </c>
      <c r="B40" s="1291" t="s">
        <v>18</v>
      </c>
      <c r="C40" s="1292" t="s">
        <v>1453</v>
      </c>
      <c r="D40" s="1292" t="s">
        <v>1332</v>
      </c>
      <c r="E40" s="1269" t="s">
        <v>19</v>
      </c>
      <c r="F40" s="1294">
        <v>425</v>
      </c>
      <c r="G40" s="1271">
        <v>425</v>
      </c>
      <c r="H40" s="1272">
        <v>425</v>
      </c>
      <c r="I40" s="1273">
        <v>158</v>
      </c>
      <c r="J40" s="1274">
        <v>0</v>
      </c>
      <c r="K40" s="1275">
        <v>267</v>
      </c>
      <c r="L40" s="1276">
        <v>0</v>
      </c>
      <c r="M40" s="1277">
        <v>0</v>
      </c>
    </row>
    <row r="41" spans="1:13" ht="14.25" customHeight="1" thickBot="1">
      <c r="A41" s="1290" t="s">
        <v>20</v>
      </c>
      <c r="B41" s="1291" t="s">
        <v>21</v>
      </c>
      <c r="C41" s="1292"/>
      <c r="D41" s="1292" t="s">
        <v>1334</v>
      </c>
      <c r="E41" s="1269" t="s">
        <v>22</v>
      </c>
      <c r="F41" s="1294"/>
      <c r="G41" s="1271">
        <v>315</v>
      </c>
      <c r="H41" s="1272">
        <v>315</v>
      </c>
      <c r="I41" s="1273">
        <v>0</v>
      </c>
      <c r="J41" s="1274">
        <v>0</v>
      </c>
      <c r="K41" s="1275">
        <v>315</v>
      </c>
      <c r="L41" s="1276">
        <v>0</v>
      </c>
      <c r="M41" s="1277">
        <v>0</v>
      </c>
    </row>
    <row r="42" spans="1:13" s="1307" customFormat="1" ht="19.5" customHeight="1">
      <c r="A42" s="1243" t="s">
        <v>1336</v>
      </c>
      <c r="B42" s="1299"/>
      <c r="C42" s="1299"/>
      <c r="D42" s="1300"/>
      <c r="E42" s="1246"/>
      <c r="F42" s="1247">
        <f aca="true" t="shared" si="2" ref="F42:M42">SUM(F44:F56)</f>
        <v>0</v>
      </c>
      <c r="G42" s="1247">
        <f t="shared" si="2"/>
        <v>-1004849</v>
      </c>
      <c r="H42" s="1301">
        <f t="shared" si="2"/>
        <v>-225099</v>
      </c>
      <c r="I42" s="1302">
        <f t="shared" si="2"/>
        <v>-59561</v>
      </c>
      <c r="J42" s="1303">
        <f t="shared" si="2"/>
        <v>-22038</v>
      </c>
      <c r="K42" s="1304">
        <f t="shared" si="2"/>
        <v>-143500</v>
      </c>
      <c r="L42" s="1305">
        <f t="shared" si="2"/>
        <v>-779750</v>
      </c>
      <c r="M42" s="1306">
        <f t="shared" si="2"/>
        <v>0</v>
      </c>
    </row>
    <row r="43" spans="1:13" ht="12.75">
      <c r="A43" s="1255" t="s">
        <v>561</v>
      </c>
      <c r="B43" s="1256"/>
      <c r="C43" s="1256"/>
      <c r="D43" s="1257"/>
      <c r="E43" s="1258"/>
      <c r="F43" s="1259"/>
      <c r="G43" s="1259"/>
      <c r="H43" s="1260"/>
      <c r="I43" s="1261"/>
      <c r="J43" s="1262"/>
      <c r="K43" s="1263"/>
      <c r="L43" s="1264"/>
      <c r="M43" s="1265"/>
    </row>
    <row r="44" spans="1:13" ht="14.25" customHeight="1">
      <c r="A44" s="1266" t="s">
        <v>23</v>
      </c>
      <c r="B44" s="1267" t="s">
        <v>24</v>
      </c>
      <c r="C44" s="1268"/>
      <c r="D44" s="1268" t="s">
        <v>1337</v>
      </c>
      <c r="E44" s="1269" t="s">
        <v>25</v>
      </c>
      <c r="F44" s="1294"/>
      <c r="G44" s="1271">
        <v>-170000</v>
      </c>
      <c r="H44" s="1272">
        <v>0</v>
      </c>
      <c r="I44" s="1273">
        <v>0</v>
      </c>
      <c r="J44" s="1274">
        <v>0</v>
      </c>
      <c r="K44" s="1275">
        <v>0</v>
      </c>
      <c r="L44" s="1276">
        <v>-170000</v>
      </c>
      <c r="M44" s="1277">
        <v>0</v>
      </c>
    </row>
    <row r="45" spans="1:13" ht="14.25" customHeight="1">
      <c r="A45" s="1266" t="s">
        <v>26</v>
      </c>
      <c r="B45" s="1267" t="s">
        <v>24</v>
      </c>
      <c r="C45" s="1268" t="s">
        <v>944</v>
      </c>
      <c r="D45" s="1268" t="s">
        <v>1339</v>
      </c>
      <c r="E45" s="1269" t="s">
        <v>27</v>
      </c>
      <c r="F45" s="1294"/>
      <c r="G45" s="1271">
        <v>-113099</v>
      </c>
      <c r="H45" s="1272">
        <v>-113099</v>
      </c>
      <c r="I45" s="1273">
        <v>-59561</v>
      </c>
      <c r="J45" s="1274">
        <v>-22038</v>
      </c>
      <c r="K45" s="1275">
        <v>-31500</v>
      </c>
      <c r="L45" s="1276">
        <v>0</v>
      </c>
      <c r="M45" s="1277">
        <v>0</v>
      </c>
    </row>
    <row r="46" spans="1:13" ht="14.25" customHeight="1">
      <c r="A46" s="1278" t="s">
        <v>28</v>
      </c>
      <c r="B46" s="1279" t="s">
        <v>512</v>
      </c>
      <c r="C46" s="1280"/>
      <c r="D46" s="1280" t="s">
        <v>1341</v>
      </c>
      <c r="E46" s="1269" t="s">
        <v>29</v>
      </c>
      <c r="F46" s="1294"/>
      <c r="G46" s="1271">
        <v>-4000</v>
      </c>
      <c r="H46" s="1272">
        <v>-4000</v>
      </c>
      <c r="I46" s="1273">
        <v>0</v>
      </c>
      <c r="J46" s="1274">
        <v>0</v>
      </c>
      <c r="K46" s="1275">
        <v>-4000</v>
      </c>
      <c r="L46" s="1276">
        <v>0</v>
      </c>
      <c r="M46" s="1277">
        <v>0</v>
      </c>
    </row>
    <row r="47" spans="1:13" ht="14.25" customHeight="1">
      <c r="A47" s="1278" t="s">
        <v>30</v>
      </c>
      <c r="B47" s="1279" t="s">
        <v>543</v>
      </c>
      <c r="C47" s="1280"/>
      <c r="D47" s="1280" t="s">
        <v>1341</v>
      </c>
      <c r="E47" s="1269" t="s">
        <v>31</v>
      </c>
      <c r="F47" s="1294"/>
      <c r="G47" s="1271">
        <v>-19000</v>
      </c>
      <c r="H47" s="1272"/>
      <c r="I47" s="1273">
        <v>0</v>
      </c>
      <c r="J47" s="1274">
        <v>0</v>
      </c>
      <c r="K47" s="1275">
        <v>0</v>
      </c>
      <c r="L47" s="1276">
        <v>-19000</v>
      </c>
      <c r="M47" s="1277">
        <v>0</v>
      </c>
    </row>
    <row r="48" spans="1:13" ht="14.25" customHeight="1">
      <c r="A48" s="1290" t="s">
        <v>32</v>
      </c>
      <c r="B48" s="1291" t="s">
        <v>556</v>
      </c>
      <c r="C48" s="1292"/>
      <c r="D48" s="1292" t="s">
        <v>1341</v>
      </c>
      <c r="E48" s="1269" t="s">
        <v>33</v>
      </c>
      <c r="F48" s="1294"/>
      <c r="G48" s="1271">
        <v>-5000</v>
      </c>
      <c r="H48" s="1272">
        <v>-5000</v>
      </c>
      <c r="I48" s="1273">
        <v>0</v>
      </c>
      <c r="J48" s="1274">
        <v>0</v>
      </c>
      <c r="K48" s="1275">
        <v>-5000</v>
      </c>
      <c r="L48" s="1276">
        <v>0</v>
      </c>
      <c r="M48" s="1277">
        <v>0</v>
      </c>
    </row>
    <row r="49" spans="1:13" ht="14.25" customHeight="1">
      <c r="A49" s="1278" t="s">
        <v>34</v>
      </c>
      <c r="B49" s="1279" t="s">
        <v>516</v>
      </c>
      <c r="C49" s="1280"/>
      <c r="D49" s="1280" t="s">
        <v>1343</v>
      </c>
      <c r="E49" s="1269" t="s">
        <v>35</v>
      </c>
      <c r="F49" s="1294"/>
      <c r="G49" s="1271">
        <v>-550350</v>
      </c>
      <c r="H49" s="1272"/>
      <c r="I49" s="1273">
        <v>0</v>
      </c>
      <c r="J49" s="1274">
        <v>0</v>
      </c>
      <c r="K49" s="1275">
        <v>0</v>
      </c>
      <c r="L49" s="1276">
        <v>-550350</v>
      </c>
      <c r="M49" s="1277">
        <v>0</v>
      </c>
    </row>
    <row r="50" spans="1:13" ht="14.25" customHeight="1">
      <c r="A50" s="1278" t="s">
        <v>36</v>
      </c>
      <c r="B50" s="1279" t="s">
        <v>532</v>
      </c>
      <c r="C50" s="1280"/>
      <c r="D50" s="1280" t="s">
        <v>1343</v>
      </c>
      <c r="E50" s="1269" t="s">
        <v>37</v>
      </c>
      <c r="F50" s="1294"/>
      <c r="G50" s="1271">
        <v>-13900</v>
      </c>
      <c r="H50" s="1272"/>
      <c r="I50" s="1273">
        <v>0</v>
      </c>
      <c r="J50" s="1274">
        <v>0</v>
      </c>
      <c r="K50" s="1275">
        <v>0</v>
      </c>
      <c r="L50" s="1276">
        <v>-13900</v>
      </c>
      <c r="M50" s="1277">
        <v>0</v>
      </c>
    </row>
    <row r="51" spans="1:13" ht="14.25" customHeight="1">
      <c r="A51" s="1278" t="s">
        <v>38</v>
      </c>
      <c r="B51" s="1279" t="s">
        <v>536</v>
      </c>
      <c r="C51" s="1280"/>
      <c r="D51" s="1280" t="s">
        <v>1343</v>
      </c>
      <c r="E51" s="1269" t="s">
        <v>39</v>
      </c>
      <c r="F51" s="1294"/>
      <c r="G51" s="1271">
        <v>-4000</v>
      </c>
      <c r="H51" s="1272"/>
      <c r="I51" s="1273">
        <v>0</v>
      </c>
      <c r="J51" s="1274">
        <v>0</v>
      </c>
      <c r="K51" s="1275">
        <v>0</v>
      </c>
      <c r="L51" s="1276">
        <v>-4000</v>
      </c>
      <c r="M51" s="1277">
        <v>0</v>
      </c>
    </row>
    <row r="52" spans="1:13" ht="14.25" customHeight="1">
      <c r="A52" s="1278" t="s">
        <v>40</v>
      </c>
      <c r="B52" s="1279" t="s">
        <v>540</v>
      </c>
      <c r="C52" s="1280"/>
      <c r="D52" s="1280" t="s">
        <v>1343</v>
      </c>
      <c r="E52" s="1269" t="s">
        <v>41</v>
      </c>
      <c r="F52" s="1294"/>
      <c r="G52" s="1271">
        <v>-12700</v>
      </c>
      <c r="H52" s="1272">
        <v>0</v>
      </c>
      <c r="I52" s="1273">
        <v>0</v>
      </c>
      <c r="J52" s="1274">
        <v>0</v>
      </c>
      <c r="K52" s="1275">
        <v>0</v>
      </c>
      <c r="L52" s="1276">
        <v>-12700</v>
      </c>
      <c r="M52" s="1277">
        <v>0</v>
      </c>
    </row>
    <row r="53" spans="1:13" ht="14.25" customHeight="1">
      <c r="A53" s="1278" t="s">
        <v>42</v>
      </c>
      <c r="B53" s="1279" t="s">
        <v>548</v>
      </c>
      <c r="C53" s="1280"/>
      <c r="D53" s="1280" t="s">
        <v>1343</v>
      </c>
      <c r="E53" s="1269" t="s">
        <v>43</v>
      </c>
      <c r="F53" s="1294"/>
      <c r="G53" s="1271">
        <v>-5800</v>
      </c>
      <c r="H53" s="1272">
        <v>0</v>
      </c>
      <c r="I53" s="1273">
        <v>0</v>
      </c>
      <c r="J53" s="1274">
        <v>0</v>
      </c>
      <c r="K53" s="1275">
        <v>0</v>
      </c>
      <c r="L53" s="1276">
        <v>-5800</v>
      </c>
      <c r="M53" s="1277">
        <v>0</v>
      </c>
    </row>
    <row r="54" spans="1:13" ht="14.25" customHeight="1">
      <c r="A54" s="1290" t="s">
        <v>44</v>
      </c>
      <c r="B54" s="1291" t="s">
        <v>553</v>
      </c>
      <c r="C54" s="1292"/>
      <c r="D54" s="1292" t="s">
        <v>1343</v>
      </c>
      <c r="E54" s="1269" t="s">
        <v>45</v>
      </c>
      <c r="F54" s="1294"/>
      <c r="G54" s="1271">
        <v>-4000</v>
      </c>
      <c r="H54" s="1272"/>
      <c r="I54" s="1273">
        <v>0</v>
      </c>
      <c r="J54" s="1274">
        <v>0</v>
      </c>
      <c r="K54" s="1275">
        <v>0</v>
      </c>
      <c r="L54" s="1276">
        <v>-4000</v>
      </c>
      <c r="M54" s="1277">
        <v>0</v>
      </c>
    </row>
    <row r="55" spans="1:13" ht="14.25" customHeight="1">
      <c r="A55" s="1278" t="s">
        <v>46</v>
      </c>
      <c r="B55" s="1279" t="s">
        <v>545</v>
      </c>
      <c r="C55" s="1280"/>
      <c r="D55" s="1280" t="s">
        <v>1345</v>
      </c>
      <c r="E55" s="1269" t="s">
        <v>47</v>
      </c>
      <c r="F55" s="1294"/>
      <c r="G55" s="1271">
        <v>-100000</v>
      </c>
      <c r="H55" s="1272">
        <v>-100000</v>
      </c>
      <c r="I55" s="1273">
        <v>0</v>
      </c>
      <c r="J55" s="1274">
        <v>0</v>
      </c>
      <c r="K55" s="1275">
        <v>-100000</v>
      </c>
      <c r="L55" s="1276">
        <v>0</v>
      </c>
      <c r="M55" s="1277">
        <v>0</v>
      </c>
    </row>
    <row r="56" spans="1:13" ht="14.25" customHeight="1" thickBot="1">
      <c r="A56" s="1266" t="s">
        <v>48</v>
      </c>
      <c r="B56" s="1267" t="s">
        <v>49</v>
      </c>
      <c r="C56" s="1268"/>
      <c r="D56" s="1268" t="s">
        <v>1347</v>
      </c>
      <c r="E56" s="1269" t="s">
        <v>50</v>
      </c>
      <c r="F56" s="1294"/>
      <c r="G56" s="1271">
        <v>-3000</v>
      </c>
      <c r="H56" s="1272">
        <v>-3000</v>
      </c>
      <c r="I56" s="1273">
        <v>0</v>
      </c>
      <c r="J56" s="1274">
        <v>0</v>
      </c>
      <c r="K56" s="1275">
        <v>-3000</v>
      </c>
      <c r="L56" s="1276">
        <v>0</v>
      </c>
      <c r="M56" s="1277">
        <v>0</v>
      </c>
    </row>
    <row r="57" spans="1:13" s="1254" customFormat="1" ht="19.5" customHeight="1">
      <c r="A57" s="1243" t="s">
        <v>1349</v>
      </c>
      <c r="B57" s="1299"/>
      <c r="C57" s="1299"/>
      <c r="D57" s="1300"/>
      <c r="E57" s="1246"/>
      <c r="F57" s="1247">
        <f aca="true" t="shared" si="3" ref="F57:M57">SUM(F59:F83)</f>
        <v>0</v>
      </c>
      <c r="G57" s="1247">
        <f t="shared" si="3"/>
        <v>-654124</v>
      </c>
      <c r="H57" s="1301">
        <f t="shared" si="3"/>
        <v>-294188</v>
      </c>
      <c r="I57" s="1302">
        <f t="shared" si="3"/>
        <v>-2657</v>
      </c>
      <c r="J57" s="1303">
        <f t="shared" si="3"/>
        <v>-3965</v>
      </c>
      <c r="K57" s="1304">
        <f t="shared" si="3"/>
        <v>-287566</v>
      </c>
      <c r="L57" s="1305">
        <f t="shared" si="3"/>
        <v>-359936</v>
      </c>
      <c r="M57" s="1306">
        <f t="shared" si="3"/>
        <v>-5</v>
      </c>
    </row>
    <row r="58" spans="1:13" ht="12.75">
      <c r="A58" s="1255" t="s">
        <v>561</v>
      </c>
      <c r="B58" s="1256"/>
      <c r="C58" s="1256"/>
      <c r="D58" s="1257"/>
      <c r="E58" s="1258"/>
      <c r="F58" s="1259"/>
      <c r="G58" s="1259"/>
      <c r="H58" s="1260"/>
      <c r="I58" s="1261"/>
      <c r="J58" s="1262"/>
      <c r="K58" s="1263"/>
      <c r="L58" s="1264"/>
      <c r="M58" s="1265"/>
    </row>
    <row r="59" spans="1:13" ht="14.25" customHeight="1">
      <c r="A59" s="1266" t="s">
        <v>51</v>
      </c>
      <c r="B59" s="1267" t="s">
        <v>52</v>
      </c>
      <c r="C59" s="1268" t="s">
        <v>24</v>
      </c>
      <c r="D59" s="1268" t="s">
        <v>1350</v>
      </c>
      <c r="E59" s="1281" t="s">
        <v>53</v>
      </c>
      <c r="F59" s="1282"/>
      <c r="G59" s="1283">
        <v>-12495</v>
      </c>
      <c r="H59" s="1284">
        <v>-7187</v>
      </c>
      <c r="I59" s="1285">
        <v>-2657</v>
      </c>
      <c r="J59" s="1286">
        <v>-465</v>
      </c>
      <c r="K59" s="1287">
        <v>-4065</v>
      </c>
      <c r="L59" s="1288">
        <v>-5308</v>
      </c>
      <c r="M59" s="1289">
        <v>-5</v>
      </c>
    </row>
    <row r="60" spans="1:13" ht="14.25" customHeight="1">
      <c r="A60" s="1278" t="s">
        <v>54</v>
      </c>
      <c r="B60" s="1279" t="s">
        <v>917</v>
      </c>
      <c r="C60" s="1280"/>
      <c r="D60" s="1280" t="s">
        <v>1352</v>
      </c>
      <c r="E60" s="1281" t="s">
        <v>55</v>
      </c>
      <c r="F60" s="1282"/>
      <c r="G60" s="1283">
        <v>-35000</v>
      </c>
      <c r="H60" s="1284">
        <v>-35000</v>
      </c>
      <c r="I60" s="1285">
        <v>0</v>
      </c>
      <c r="J60" s="1286">
        <v>0</v>
      </c>
      <c r="K60" s="1287">
        <v>-35000</v>
      </c>
      <c r="L60" s="1288">
        <v>0</v>
      </c>
      <c r="M60" s="1289">
        <v>0</v>
      </c>
    </row>
    <row r="61" spans="1:13" ht="14.25" customHeight="1">
      <c r="A61" s="1290" t="s">
        <v>56</v>
      </c>
      <c r="B61" s="1291" t="s">
        <v>57</v>
      </c>
      <c r="C61" s="1292"/>
      <c r="D61" s="1292" t="s">
        <v>1352</v>
      </c>
      <c r="E61" s="1281" t="s">
        <v>58</v>
      </c>
      <c r="F61" s="1282"/>
      <c r="G61" s="1283">
        <v>-111517</v>
      </c>
      <c r="H61" s="1284">
        <v>-111517</v>
      </c>
      <c r="I61" s="1285">
        <v>0</v>
      </c>
      <c r="J61" s="1286">
        <v>0</v>
      </c>
      <c r="K61" s="1287">
        <v>-111517</v>
      </c>
      <c r="L61" s="1288">
        <v>0</v>
      </c>
      <c r="M61" s="1289">
        <v>0</v>
      </c>
    </row>
    <row r="62" spans="1:13" ht="14.25" customHeight="1">
      <c r="A62" s="1278" t="s">
        <v>59</v>
      </c>
      <c r="B62" s="1279" t="s">
        <v>917</v>
      </c>
      <c r="C62" s="1280"/>
      <c r="D62" s="1280" t="s">
        <v>1354</v>
      </c>
      <c r="E62" s="1281" t="s">
        <v>60</v>
      </c>
      <c r="F62" s="1282"/>
      <c r="G62" s="1283">
        <v>-26500</v>
      </c>
      <c r="H62" s="1284">
        <v>-26500</v>
      </c>
      <c r="I62" s="1285">
        <v>0</v>
      </c>
      <c r="J62" s="1286">
        <v>0</v>
      </c>
      <c r="K62" s="1287">
        <v>-26500</v>
      </c>
      <c r="L62" s="1288">
        <v>0</v>
      </c>
      <c r="M62" s="1289">
        <v>0</v>
      </c>
    </row>
    <row r="63" spans="1:13" ht="14.25" customHeight="1">
      <c r="A63" s="1290" t="s">
        <v>61</v>
      </c>
      <c r="B63" s="1291" t="s">
        <v>57</v>
      </c>
      <c r="C63" s="1292"/>
      <c r="D63" s="1292" t="s">
        <v>1354</v>
      </c>
      <c r="E63" s="1281" t="s">
        <v>62</v>
      </c>
      <c r="F63" s="1282"/>
      <c r="G63" s="1283">
        <v>-86065</v>
      </c>
      <c r="H63" s="1284">
        <v>-86065</v>
      </c>
      <c r="I63" s="1285">
        <v>0</v>
      </c>
      <c r="J63" s="1286">
        <v>0</v>
      </c>
      <c r="K63" s="1287">
        <v>-86065</v>
      </c>
      <c r="L63" s="1288">
        <v>0</v>
      </c>
      <c r="M63" s="1289">
        <v>0</v>
      </c>
    </row>
    <row r="64" spans="1:13" ht="14.25" customHeight="1">
      <c r="A64" s="1266" t="s">
        <v>63</v>
      </c>
      <c r="B64" s="1267" t="s">
        <v>545</v>
      </c>
      <c r="C64" s="1268"/>
      <c r="D64" s="1268" t="s">
        <v>1356</v>
      </c>
      <c r="E64" s="1281" t="s">
        <v>64</v>
      </c>
      <c r="F64" s="1282"/>
      <c r="G64" s="1283">
        <v>-3000</v>
      </c>
      <c r="H64" s="1284">
        <v>-3000</v>
      </c>
      <c r="I64" s="1285">
        <v>0</v>
      </c>
      <c r="J64" s="1286">
        <v>0</v>
      </c>
      <c r="K64" s="1287">
        <v>-3000</v>
      </c>
      <c r="L64" s="1288">
        <v>0</v>
      </c>
      <c r="M64" s="1289">
        <v>0</v>
      </c>
    </row>
    <row r="65" spans="1:13" ht="14.25" customHeight="1">
      <c r="A65" s="1278" t="s">
        <v>65</v>
      </c>
      <c r="B65" s="1279" t="s">
        <v>925</v>
      </c>
      <c r="C65" s="1280" t="s">
        <v>919</v>
      </c>
      <c r="D65" s="1280" t="s">
        <v>1358</v>
      </c>
      <c r="E65" s="1281" t="s">
        <v>66</v>
      </c>
      <c r="F65" s="1282"/>
      <c r="G65" s="1283">
        <v>-4067</v>
      </c>
      <c r="H65" s="1284">
        <v>-4067</v>
      </c>
      <c r="I65" s="1285"/>
      <c r="J65" s="1286">
        <v>-3500</v>
      </c>
      <c r="K65" s="1287">
        <v>-567</v>
      </c>
      <c r="L65" s="1288">
        <v>0</v>
      </c>
      <c r="M65" s="1289">
        <v>0</v>
      </c>
    </row>
    <row r="66" spans="1:13" ht="14.25" customHeight="1">
      <c r="A66" s="1278" t="s">
        <v>67</v>
      </c>
      <c r="B66" s="1279" t="s">
        <v>68</v>
      </c>
      <c r="C66" s="1280"/>
      <c r="D66" s="1280" t="s">
        <v>1358</v>
      </c>
      <c r="E66" s="1281" t="s">
        <v>69</v>
      </c>
      <c r="F66" s="1282"/>
      <c r="G66" s="1283">
        <v>-549</v>
      </c>
      <c r="H66" s="1284">
        <v>-549</v>
      </c>
      <c r="I66" s="1285">
        <v>0</v>
      </c>
      <c r="J66" s="1286">
        <v>0</v>
      </c>
      <c r="K66" s="1287">
        <v>-549</v>
      </c>
      <c r="L66" s="1288">
        <v>0</v>
      </c>
      <c r="M66" s="1289">
        <v>0</v>
      </c>
    </row>
    <row r="67" spans="1:13" ht="14.25" customHeight="1">
      <c r="A67" s="1278" t="s">
        <v>70</v>
      </c>
      <c r="B67" s="1279" t="s">
        <v>71</v>
      </c>
      <c r="C67" s="1280"/>
      <c r="D67" s="1280" t="s">
        <v>1358</v>
      </c>
      <c r="E67" s="1281" t="s">
        <v>72</v>
      </c>
      <c r="F67" s="1282"/>
      <c r="G67" s="1283">
        <v>-2298</v>
      </c>
      <c r="H67" s="1284">
        <v>-2298</v>
      </c>
      <c r="I67" s="1285">
        <v>0</v>
      </c>
      <c r="J67" s="1286">
        <v>0</v>
      </c>
      <c r="K67" s="1287">
        <v>-2298</v>
      </c>
      <c r="L67" s="1288">
        <v>0</v>
      </c>
      <c r="M67" s="1289">
        <v>0</v>
      </c>
    </row>
    <row r="68" spans="1:13" ht="14.25" customHeight="1">
      <c r="A68" s="1290" t="s">
        <v>73</v>
      </c>
      <c r="B68" s="1291" t="s">
        <v>74</v>
      </c>
      <c r="C68" s="1292"/>
      <c r="D68" s="1292" t="s">
        <v>1358</v>
      </c>
      <c r="E68" s="1281" t="s">
        <v>75</v>
      </c>
      <c r="F68" s="1282"/>
      <c r="G68" s="1283">
        <v>-1500</v>
      </c>
      <c r="H68" s="1284">
        <v>-1500</v>
      </c>
      <c r="I68" s="1285">
        <v>0</v>
      </c>
      <c r="J68" s="1286">
        <v>0</v>
      </c>
      <c r="K68" s="1287">
        <v>-1500</v>
      </c>
      <c r="L68" s="1288">
        <v>0</v>
      </c>
      <c r="M68" s="1289">
        <v>0</v>
      </c>
    </row>
    <row r="69" spans="1:13" ht="14.25" customHeight="1">
      <c r="A69" s="1278" t="s">
        <v>76</v>
      </c>
      <c r="B69" s="1279" t="s">
        <v>1431</v>
      </c>
      <c r="C69" s="1280"/>
      <c r="D69" s="1280" t="s">
        <v>1360</v>
      </c>
      <c r="E69" s="1281" t="s">
        <v>77</v>
      </c>
      <c r="F69" s="1282"/>
      <c r="G69" s="1283">
        <v>-853</v>
      </c>
      <c r="H69" s="1284">
        <v>-853</v>
      </c>
      <c r="I69" s="1285">
        <v>0</v>
      </c>
      <c r="J69" s="1286">
        <v>0</v>
      </c>
      <c r="K69" s="1287">
        <v>-853</v>
      </c>
      <c r="L69" s="1288">
        <v>0</v>
      </c>
      <c r="M69" s="1289">
        <v>0</v>
      </c>
    </row>
    <row r="70" spans="1:13" ht="14.25" customHeight="1">
      <c r="A70" s="1290" t="s">
        <v>78</v>
      </c>
      <c r="B70" s="1291" t="s">
        <v>79</v>
      </c>
      <c r="C70" s="1292"/>
      <c r="D70" s="1292" t="s">
        <v>1360</v>
      </c>
      <c r="E70" s="1281" t="s">
        <v>80</v>
      </c>
      <c r="F70" s="1282"/>
      <c r="G70" s="1283">
        <v>-3881</v>
      </c>
      <c r="H70" s="1284">
        <v>-3881</v>
      </c>
      <c r="I70" s="1285">
        <v>0</v>
      </c>
      <c r="J70" s="1286">
        <v>0</v>
      </c>
      <c r="K70" s="1287">
        <v>-3881</v>
      </c>
      <c r="L70" s="1288">
        <v>0</v>
      </c>
      <c r="M70" s="1289">
        <v>0</v>
      </c>
    </row>
    <row r="71" spans="1:13" ht="14.25" customHeight="1">
      <c r="A71" s="1266" t="s">
        <v>81</v>
      </c>
      <c r="B71" s="1267" t="s">
        <v>927</v>
      </c>
      <c r="C71" s="1268"/>
      <c r="D71" s="1268" t="s">
        <v>1362</v>
      </c>
      <c r="E71" s="1281" t="s">
        <v>82</v>
      </c>
      <c r="F71" s="1282"/>
      <c r="G71" s="1283">
        <v>-6600</v>
      </c>
      <c r="H71" s="1284">
        <v>-6600</v>
      </c>
      <c r="I71" s="1285">
        <v>0</v>
      </c>
      <c r="J71" s="1286">
        <v>0</v>
      </c>
      <c r="K71" s="1287">
        <v>-6600</v>
      </c>
      <c r="L71" s="1288">
        <v>0</v>
      </c>
      <c r="M71" s="1289">
        <v>0</v>
      </c>
    </row>
    <row r="72" spans="1:13" ht="14.25" customHeight="1">
      <c r="A72" s="1266" t="s">
        <v>83</v>
      </c>
      <c r="B72" s="1267" t="s">
        <v>6</v>
      </c>
      <c r="C72" s="1268"/>
      <c r="D72" s="1268" t="s">
        <v>1364</v>
      </c>
      <c r="E72" s="1281" t="s">
        <v>84</v>
      </c>
      <c r="F72" s="1282"/>
      <c r="G72" s="1283">
        <v>-902</v>
      </c>
      <c r="H72" s="1284">
        <v>-902</v>
      </c>
      <c r="I72" s="1285">
        <v>0</v>
      </c>
      <c r="J72" s="1286">
        <v>0</v>
      </c>
      <c r="K72" s="1287">
        <v>-902</v>
      </c>
      <c r="L72" s="1288">
        <v>0</v>
      </c>
      <c r="M72" s="1289">
        <v>0</v>
      </c>
    </row>
    <row r="73" spans="1:13" ht="14.25" customHeight="1">
      <c r="A73" s="1290" t="s">
        <v>85</v>
      </c>
      <c r="B73" s="1291" t="s">
        <v>536</v>
      </c>
      <c r="C73" s="1292"/>
      <c r="D73" s="1292" t="s">
        <v>1366</v>
      </c>
      <c r="E73" s="1281" t="s">
        <v>86</v>
      </c>
      <c r="F73" s="1282"/>
      <c r="G73" s="1283">
        <v>-11000</v>
      </c>
      <c r="H73" s="1284"/>
      <c r="I73" s="1285">
        <v>0</v>
      </c>
      <c r="J73" s="1286">
        <v>0</v>
      </c>
      <c r="K73" s="1287">
        <v>0</v>
      </c>
      <c r="L73" s="1288">
        <v>-11000</v>
      </c>
      <c r="M73" s="1289">
        <v>0</v>
      </c>
    </row>
    <row r="74" spans="1:13" ht="14.25" customHeight="1">
      <c r="A74" s="1266" t="s">
        <v>87</v>
      </c>
      <c r="B74" s="1267" t="s">
        <v>536</v>
      </c>
      <c r="C74" s="1268"/>
      <c r="D74" s="1268" t="s">
        <v>1368</v>
      </c>
      <c r="E74" s="1269" t="s">
        <v>88</v>
      </c>
      <c r="F74" s="1294"/>
      <c r="G74" s="1271">
        <v>-17500</v>
      </c>
      <c r="H74" s="1272"/>
      <c r="I74" s="1273">
        <v>0</v>
      </c>
      <c r="J74" s="1274">
        <v>0</v>
      </c>
      <c r="K74" s="1275">
        <v>0</v>
      </c>
      <c r="L74" s="1276">
        <v>-17500</v>
      </c>
      <c r="M74" s="1277">
        <v>0</v>
      </c>
    </row>
    <row r="75" spans="1:13" ht="14.25" customHeight="1">
      <c r="A75" s="1266" t="s">
        <v>89</v>
      </c>
      <c r="B75" s="1267" t="s">
        <v>90</v>
      </c>
      <c r="C75" s="1268" t="s">
        <v>91</v>
      </c>
      <c r="D75" s="1268" t="s">
        <v>1370</v>
      </c>
      <c r="E75" s="1281" t="s">
        <v>92</v>
      </c>
      <c r="F75" s="1282"/>
      <c r="G75" s="1283">
        <v>-6</v>
      </c>
      <c r="H75" s="1284">
        <v>-6</v>
      </c>
      <c r="I75" s="1285">
        <v>0</v>
      </c>
      <c r="J75" s="1286">
        <v>0</v>
      </c>
      <c r="K75" s="1287">
        <v>-6</v>
      </c>
      <c r="L75" s="1288">
        <v>0</v>
      </c>
      <c r="M75" s="1289">
        <v>0</v>
      </c>
    </row>
    <row r="76" spans="1:13" ht="14.25" customHeight="1">
      <c r="A76" s="1266" t="s">
        <v>93</v>
      </c>
      <c r="B76" s="1267" t="s">
        <v>1428</v>
      </c>
      <c r="C76" s="1268"/>
      <c r="D76" s="1268" t="s">
        <v>1372</v>
      </c>
      <c r="E76" s="1281" t="s">
        <v>94</v>
      </c>
      <c r="F76" s="1282"/>
      <c r="G76" s="1283">
        <v>-187</v>
      </c>
      <c r="H76" s="1284">
        <v>-187</v>
      </c>
      <c r="I76" s="1285">
        <v>0</v>
      </c>
      <c r="J76" s="1286">
        <v>0</v>
      </c>
      <c r="K76" s="1287">
        <v>-187</v>
      </c>
      <c r="L76" s="1288">
        <v>0</v>
      </c>
      <c r="M76" s="1289">
        <v>0</v>
      </c>
    </row>
    <row r="77" spans="1:13" ht="14.25" customHeight="1">
      <c r="A77" s="1278" t="s">
        <v>95</v>
      </c>
      <c r="B77" s="1279" t="s">
        <v>927</v>
      </c>
      <c r="C77" s="1280"/>
      <c r="D77" s="1280" t="s">
        <v>1374</v>
      </c>
      <c r="E77" s="1269" t="s">
        <v>96</v>
      </c>
      <c r="F77" s="1294"/>
      <c r="G77" s="1271">
        <v>-419</v>
      </c>
      <c r="H77" s="1272">
        <v>-419</v>
      </c>
      <c r="I77" s="1273">
        <v>0</v>
      </c>
      <c r="J77" s="1274">
        <v>0</v>
      </c>
      <c r="K77" s="1275">
        <v>-419</v>
      </c>
      <c r="L77" s="1276">
        <v>0</v>
      </c>
      <c r="M77" s="1277">
        <v>0</v>
      </c>
    </row>
    <row r="78" spans="1:13" ht="14.25" customHeight="1">
      <c r="A78" s="1278" t="s">
        <v>97</v>
      </c>
      <c r="B78" s="1279" t="s">
        <v>98</v>
      </c>
      <c r="C78" s="1280"/>
      <c r="D78" s="1280" t="s">
        <v>1374</v>
      </c>
      <c r="E78" s="1281" t="s">
        <v>99</v>
      </c>
      <c r="F78" s="1282"/>
      <c r="G78" s="1283">
        <v>-429</v>
      </c>
      <c r="H78" s="1284">
        <v>-429</v>
      </c>
      <c r="I78" s="1285">
        <v>0</v>
      </c>
      <c r="J78" s="1286">
        <v>0</v>
      </c>
      <c r="K78" s="1287">
        <v>-429</v>
      </c>
      <c r="L78" s="1288">
        <v>0</v>
      </c>
      <c r="M78" s="1289">
        <v>0</v>
      </c>
    </row>
    <row r="79" spans="1:13" ht="14.25" customHeight="1">
      <c r="A79" s="1278" t="s">
        <v>100</v>
      </c>
      <c r="B79" s="1279" t="s">
        <v>1456</v>
      </c>
      <c r="C79" s="1280"/>
      <c r="D79" s="1280" t="s">
        <v>1374</v>
      </c>
      <c r="E79" s="1269" t="s">
        <v>101</v>
      </c>
      <c r="F79" s="1294"/>
      <c r="G79" s="1271">
        <v>-293</v>
      </c>
      <c r="H79" s="1272">
        <v>-293</v>
      </c>
      <c r="I79" s="1273">
        <v>0</v>
      </c>
      <c r="J79" s="1274">
        <v>0</v>
      </c>
      <c r="K79" s="1275">
        <v>-293</v>
      </c>
      <c r="L79" s="1276">
        <v>0</v>
      </c>
      <c r="M79" s="1277">
        <v>0</v>
      </c>
    </row>
    <row r="80" spans="1:13" ht="14.25" customHeight="1">
      <c r="A80" s="1290" t="s">
        <v>102</v>
      </c>
      <c r="B80" s="1291" t="s">
        <v>103</v>
      </c>
      <c r="C80" s="1292" t="s">
        <v>14</v>
      </c>
      <c r="D80" s="1292" t="s">
        <v>1374</v>
      </c>
      <c r="E80" s="1269" t="s">
        <v>104</v>
      </c>
      <c r="F80" s="1294"/>
      <c r="G80" s="1271">
        <v>-332</v>
      </c>
      <c r="H80" s="1272">
        <v>-332</v>
      </c>
      <c r="I80" s="1273">
        <v>0</v>
      </c>
      <c r="J80" s="1274">
        <v>0</v>
      </c>
      <c r="K80" s="1275">
        <v>-332</v>
      </c>
      <c r="L80" s="1276">
        <v>0</v>
      </c>
      <c r="M80" s="1277">
        <v>0</v>
      </c>
    </row>
    <row r="81" spans="1:13" ht="14.25" customHeight="1">
      <c r="A81" s="1278" t="s">
        <v>105</v>
      </c>
      <c r="B81" s="1279" t="s">
        <v>927</v>
      </c>
      <c r="C81" s="1280"/>
      <c r="D81" s="1280" t="s">
        <v>1376</v>
      </c>
      <c r="E81" s="1308" t="s">
        <v>106</v>
      </c>
      <c r="F81" s="1309"/>
      <c r="G81" s="1283">
        <v>-2013</v>
      </c>
      <c r="H81" s="1284">
        <v>-2013</v>
      </c>
      <c r="I81" s="1285">
        <v>0</v>
      </c>
      <c r="J81" s="1286">
        <v>0</v>
      </c>
      <c r="K81" s="1287">
        <v>-2013</v>
      </c>
      <c r="L81" s="1288">
        <v>0</v>
      </c>
      <c r="M81" s="1289">
        <v>0</v>
      </c>
    </row>
    <row r="82" spans="1:13" ht="14.25" customHeight="1">
      <c r="A82" s="1290" t="s">
        <v>107</v>
      </c>
      <c r="B82" s="1291" t="s">
        <v>108</v>
      </c>
      <c r="C82" s="1292"/>
      <c r="D82" s="1292" t="s">
        <v>1376</v>
      </c>
      <c r="E82" s="1281" t="s">
        <v>109</v>
      </c>
      <c r="F82" s="1282"/>
      <c r="G82" s="1283">
        <v>-586</v>
      </c>
      <c r="H82" s="1284">
        <v>-586</v>
      </c>
      <c r="I82" s="1285">
        <v>0</v>
      </c>
      <c r="J82" s="1286">
        <v>0</v>
      </c>
      <c r="K82" s="1287">
        <v>-586</v>
      </c>
      <c r="L82" s="1288">
        <v>0</v>
      </c>
      <c r="M82" s="1289">
        <v>0</v>
      </c>
    </row>
    <row r="83" spans="1:13" ht="14.25" customHeight="1" thickBot="1">
      <c r="A83" s="1290" t="s">
        <v>110</v>
      </c>
      <c r="B83" s="1267" t="s">
        <v>1446</v>
      </c>
      <c r="C83" s="1268"/>
      <c r="D83" s="1268" t="s">
        <v>1378</v>
      </c>
      <c r="E83" s="1269" t="s">
        <v>111</v>
      </c>
      <c r="F83" s="1294"/>
      <c r="G83" s="1271">
        <v>-326132</v>
      </c>
      <c r="H83" s="1272">
        <v>-4</v>
      </c>
      <c r="I83" s="1273">
        <v>0</v>
      </c>
      <c r="J83" s="1274">
        <v>0</v>
      </c>
      <c r="K83" s="1275">
        <v>-4</v>
      </c>
      <c r="L83" s="1276">
        <v>-326128</v>
      </c>
      <c r="M83" s="1277">
        <v>0</v>
      </c>
    </row>
    <row r="84" spans="1:13" s="1254" customFormat="1" ht="19.5" customHeight="1">
      <c r="A84" s="1310" t="s">
        <v>1380</v>
      </c>
      <c r="B84" s="1299"/>
      <c r="C84" s="1299"/>
      <c r="D84" s="1300"/>
      <c r="E84" s="1246"/>
      <c r="F84" s="1247">
        <f aca="true" t="shared" si="4" ref="F84:M84">SUM(F86:F120)</f>
        <v>0</v>
      </c>
      <c r="G84" s="1247">
        <f t="shared" si="4"/>
        <v>0</v>
      </c>
      <c r="H84" s="1301">
        <f t="shared" si="4"/>
        <v>-99538</v>
      </c>
      <c r="I84" s="1302">
        <f t="shared" si="4"/>
        <v>-82555</v>
      </c>
      <c r="J84" s="1303">
        <f t="shared" si="4"/>
        <v>-32171</v>
      </c>
      <c r="K84" s="1304">
        <f t="shared" si="4"/>
        <v>15188</v>
      </c>
      <c r="L84" s="1305">
        <f t="shared" si="4"/>
        <v>99538</v>
      </c>
      <c r="M84" s="1306">
        <f t="shared" si="4"/>
        <v>-152</v>
      </c>
    </row>
    <row r="85" spans="1:13" ht="12.75">
      <c r="A85" s="1255" t="s">
        <v>561</v>
      </c>
      <c r="B85" s="1256"/>
      <c r="C85" s="1256"/>
      <c r="D85" s="1257"/>
      <c r="E85" s="1258"/>
      <c r="F85" s="1259"/>
      <c r="G85" s="1259"/>
      <c r="H85" s="1260"/>
      <c r="I85" s="1261"/>
      <c r="J85" s="1262"/>
      <c r="K85" s="1263"/>
      <c r="L85" s="1264"/>
      <c r="M85" s="1265"/>
    </row>
    <row r="86" spans="1:13" ht="14.25" customHeight="1">
      <c r="A86" s="1295" t="s">
        <v>112</v>
      </c>
      <c r="B86" s="1296" t="s">
        <v>925</v>
      </c>
      <c r="C86" s="1297" t="s">
        <v>919</v>
      </c>
      <c r="D86" s="1297" t="s">
        <v>1381</v>
      </c>
      <c r="E86" s="1269" t="s">
        <v>113</v>
      </c>
      <c r="F86" s="1294"/>
      <c r="G86" s="1271"/>
      <c r="H86" s="1272"/>
      <c r="I86" s="1273">
        <v>391</v>
      </c>
      <c r="J86" s="1274"/>
      <c r="K86" s="1275">
        <v>-391</v>
      </c>
      <c r="L86" s="1276">
        <v>0</v>
      </c>
      <c r="M86" s="1277">
        <v>0</v>
      </c>
    </row>
    <row r="87" spans="1:13" ht="14.25" customHeight="1">
      <c r="A87" s="1278" t="s">
        <v>114</v>
      </c>
      <c r="B87" s="1279" t="s">
        <v>944</v>
      </c>
      <c r="C87" s="1280" t="s">
        <v>925</v>
      </c>
      <c r="D87" s="1280" t="s">
        <v>1381</v>
      </c>
      <c r="E87" s="1281" t="s">
        <v>115</v>
      </c>
      <c r="F87" s="1282"/>
      <c r="G87" s="1283"/>
      <c r="H87" s="1284"/>
      <c r="I87" s="1285">
        <v>0</v>
      </c>
      <c r="J87" s="1286">
        <v>0</v>
      </c>
      <c r="K87" s="1287">
        <v>0</v>
      </c>
      <c r="L87" s="1288">
        <v>0</v>
      </c>
      <c r="M87" s="1289">
        <v>0</v>
      </c>
    </row>
    <row r="88" spans="1:13" ht="14.25" customHeight="1">
      <c r="A88" s="1278" t="s">
        <v>116</v>
      </c>
      <c r="B88" s="1279" t="s">
        <v>1431</v>
      </c>
      <c r="C88" s="1280" t="s">
        <v>927</v>
      </c>
      <c r="D88" s="1280" t="s">
        <v>1381</v>
      </c>
      <c r="E88" s="1281" t="s">
        <v>117</v>
      </c>
      <c r="F88" s="1282"/>
      <c r="G88" s="1283">
        <v>0</v>
      </c>
      <c r="H88" s="1284">
        <v>0</v>
      </c>
      <c r="I88" s="1285">
        <v>151500</v>
      </c>
      <c r="J88" s="1286">
        <v>56055</v>
      </c>
      <c r="K88" s="1287">
        <v>-207555</v>
      </c>
      <c r="L88" s="1288">
        <v>0</v>
      </c>
      <c r="M88" s="1289">
        <v>0</v>
      </c>
    </row>
    <row r="89" spans="1:13" ht="14.25" customHeight="1">
      <c r="A89" s="1278" t="s">
        <v>118</v>
      </c>
      <c r="B89" s="1279"/>
      <c r="C89" s="1280" t="s">
        <v>1467</v>
      </c>
      <c r="D89" s="1280" t="s">
        <v>1381</v>
      </c>
      <c r="E89" s="1281" t="s">
        <v>119</v>
      </c>
      <c r="F89" s="1282"/>
      <c r="G89" s="1283"/>
      <c r="H89" s="1284"/>
      <c r="I89" s="1285">
        <v>-12458</v>
      </c>
      <c r="J89" s="1286">
        <v>-5299</v>
      </c>
      <c r="K89" s="1287">
        <v>17757</v>
      </c>
      <c r="L89" s="1288">
        <v>0</v>
      </c>
      <c r="M89" s="1289">
        <v>-152</v>
      </c>
    </row>
    <row r="90" spans="1:13" ht="14.25" customHeight="1">
      <c r="A90" s="1278" t="s">
        <v>120</v>
      </c>
      <c r="B90" s="1279" t="s">
        <v>103</v>
      </c>
      <c r="C90" s="1280" t="s">
        <v>14</v>
      </c>
      <c r="D90" s="1280" t="s">
        <v>1381</v>
      </c>
      <c r="E90" s="1281" t="s">
        <v>121</v>
      </c>
      <c r="F90" s="1282"/>
      <c r="G90" s="1283">
        <v>0</v>
      </c>
      <c r="H90" s="1284">
        <v>0</v>
      </c>
      <c r="I90" s="1285">
        <v>0</v>
      </c>
      <c r="J90" s="1286">
        <v>0</v>
      </c>
      <c r="K90" s="1287">
        <v>0</v>
      </c>
      <c r="L90" s="1288">
        <v>0</v>
      </c>
      <c r="M90" s="1289">
        <v>0</v>
      </c>
    </row>
    <row r="91" spans="1:13" ht="14.25" customHeight="1">
      <c r="A91" s="1278" t="s">
        <v>122</v>
      </c>
      <c r="B91" s="1279" t="s">
        <v>74</v>
      </c>
      <c r="C91" s="1280"/>
      <c r="D91" s="1280" t="s">
        <v>1381</v>
      </c>
      <c r="E91" s="1281" t="s">
        <v>123</v>
      </c>
      <c r="F91" s="1282"/>
      <c r="G91" s="1283">
        <v>0</v>
      </c>
      <c r="H91" s="1284">
        <v>0</v>
      </c>
      <c r="I91" s="1285">
        <v>0</v>
      </c>
      <c r="J91" s="1286">
        <v>0</v>
      </c>
      <c r="K91" s="1287">
        <v>0</v>
      </c>
      <c r="L91" s="1288">
        <v>0</v>
      </c>
      <c r="M91" s="1289">
        <v>0</v>
      </c>
    </row>
    <row r="92" spans="1:13" ht="14.25" customHeight="1">
      <c r="A92" s="1278" t="s">
        <v>124</v>
      </c>
      <c r="B92" s="1279"/>
      <c r="C92" s="1280" t="s">
        <v>1428</v>
      </c>
      <c r="D92" s="1280" t="s">
        <v>1381</v>
      </c>
      <c r="E92" s="1281" t="s">
        <v>125</v>
      </c>
      <c r="F92" s="1282"/>
      <c r="G92" s="1283"/>
      <c r="H92" s="1284"/>
      <c r="I92" s="1285">
        <v>0</v>
      </c>
      <c r="J92" s="1286">
        <v>0</v>
      </c>
      <c r="K92" s="1287">
        <v>0</v>
      </c>
      <c r="L92" s="1288">
        <v>0</v>
      </c>
      <c r="M92" s="1289">
        <v>0</v>
      </c>
    </row>
    <row r="93" spans="1:13" ht="14.25" customHeight="1">
      <c r="A93" s="1290" t="s">
        <v>126</v>
      </c>
      <c r="B93" s="1291" t="s">
        <v>90</v>
      </c>
      <c r="C93" s="1292" t="s">
        <v>91</v>
      </c>
      <c r="D93" s="1292" t="s">
        <v>1381</v>
      </c>
      <c r="E93" s="1281" t="s">
        <v>127</v>
      </c>
      <c r="F93" s="1282"/>
      <c r="G93" s="1283">
        <v>0</v>
      </c>
      <c r="H93" s="1284">
        <v>0</v>
      </c>
      <c r="I93" s="1285">
        <v>0</v>
      </c>
      <c r="J93" s="1286">
        <v>0</v>
      </c>
      <c r="K93" s="1287">
        <v>0</v>
      </c>
      <c r="L93" s="1288">
        <v>0</v>
      </c>
      <c r="M93" s="1289">
        <v>0</v>
      </c>
    </row>
    <row r="94" spans="1:13" ht="14.25" customHeight="1">
      <c r="A94" s="1278" t="s">
        <v>128</v>
      </c>
      <c r="B94" s="1279" t="s">
        <v>1457</v>
      </c>
      <c r="C94" s="1280"/>
      <c r="D94" s="1280" t="s">
        <v>1383</v>
      </c>
      <c r="E94" s="1281" t="s">
        <v>129</v>
      </c>
      <c r="F94" s="1282"/>
      <c r="G94" s="1283">
        <v>-78480</v>
      </c>
      <c r="H94" s="1284">
        <v>-78480</v>
      </c>
      <c r="I94" s="1285">
        <v>0</v>
      </c>
      <c r="J94" s="1286">
        <v>0</v>
      </c>
      <c r="K94" s="1287">
        <v>-78480</v>
      </c>
      <c r="L94" s="1288">
        <v>0</v>
      </c>
      <c r="M94" s="1289">
        <v>0</v>
      </c>
    </row>
    <row r="95" spans="1:13" ht="14.25" customHeight="1">
      <c r="A95" s="1278" t="s">
        <v>130</v>
      </c>
      <c r="B95" s="1279" t="s">
        <v>1457</v>
      </c>
      <c r="C95" s="1280"/>
      <c r="D95" s="1280" t="s">
        <v>1383</v>
      </c>
      <c r="E95" s="1281" t="s">
        <v>131</v>
      </c>
      <c r="F95" s="1282"/>
      <c r="G95" s="1283">
        <v>5000</v>
      </c>
      <c r="H95" s="1284">
        <v>0</v>
      </c>
      <c r="I95" s="1285">
        <v>0</v>
      </c>
      <c r="J95" s="1286">
        <v>0</v>
      </c>
      <c r="K95" s="1287">
        <v>0</v>
      </c>
      <c r="L95" s="1288">
        <v>5000</v>
      </c>
      <c r="M95" s="1289">
        <v>0</v>
      </c>
    </row>
    <row r="96" spans="1:13" ht="14.25" customHeight="1">
      <c r="A96" s="1278" t="s">
        <v>132</v>
      </c>
      <c r="B96" s="1279" t="s">
        <v>14</v>
      </c>
      <c r="C96" s="1280"/>
      <c r="D96" s="1280" t="s">
        <v>1383</v>
      </c>
      <c r="E96" s="1281" t="s">
        <v>133</v>
      </c>
      <c r="F96" s="1282"/>
      <c r="G96" s="1283">
        <v>-150</v>
      </c>
      <c r="H96" s="1284">
        <v>-150</v>
      </c>
      <c r="I96" s="1285"/>
      <c r="J96" s="1286">
        <v>0</v>
      </c>
      <c r="K96" s="1287">
        <v>-150</v>
      </c>
      <c r="L96" s="1288">
        <v>0</v>
      </c>
      <c r="M96" s="1289">
        <v>0</v>
      </c>
    </row>
    <row r="97" spans="1:13" ht="14.25" customHeight="1">
      <c r="A97" s="1278" t="s">
        <v>134</v>
      </c>
      <c r="B97" s="1279" t="s">
        <v>91</v>
      </c>
      <c r="C97" s="1280" t="s">
        <v>2</v>
      </c>
      <c r="D97" s="1280" t="s">
        <v>1383</v>
      </c>
      <c r="E97" s="1281" t="s">
        <v>135</v>
      </c>
      <c r="F97" s="1282"/>
      <c r="G97" s="1283"/>
      <c r="H97" s="1284"/>
      <c r="I97" s="1285">
        <v>0</v>
      </c>
      <c r="J97" s="1286">
        <v>0</v>
      </c>
      <c r="K97" s="1287">
        <v>0</v>
      </c>
      <c r="L97" s="1288">
        <v>0</v>
      </c>
      <c r="M97" s="1289">
        <v>0</v>
      </c>
    </row>
    <row r="98" spans="1:13" ht="14.25" customHeight="1">
      <c r="A98" s="1278" t="s">
        <v>136</v>
      </c>
      <c r="B98" s="1279" t="s">
        <v>137</v>
      </c>
      <c r="C98" s="1280"/>
      <c r="D98" s="1280" t="s">
        <v>1383</v>
      </c>
      <c r="E98" s="1269" t="s">
        <v>138</v>
      </c>
      <c r="F98" s="1294"/>
      <c r="G98" s="1271"/>
      <c r="H98" s="1272"/>
      <c r="I98" s="1273">
        <v>0</v>
      </c>
      <c r="J98" s="1274">
        <v>0</v>
      </c>
      <c r="K98" s="1275">
        <v>0</v>
      </c>
      <c r="L98" s="1276">
        <v>0</v>
      </c>
      <c r="M98" s="1277">
        <v>0</v>
      </c>
    </row>
    <row r="99" spans="1:13" ht="14.25" customHeight="1">
      <c r="A99" s="1278" t="s">
        <v>139</v>
      </c>
      <c r="B99" s="1279" t="s">
        <v>540</v>
      </c>
      <c r="C99" s="1280"/>
      <c r="D99" s="1280" t="s">
        <v>1383</v>
      </c>
      <c r="E99" s="1269" t="s">
        <v>140</v>
      </c>
      <c r="F99" s="1294"/>
      <c r="G99" s="1271">
        <v>-26000</v>
      </c>
      <c r="H99" s="1272">
        <v>-26000</v>
      </c>
      <c r="I99" s="1273">
        <v>0</v>
      </c>
      <c r="J99" s="1274">
        <v>0</v>
      </c>
      <c r="K99" s="1275">
        <v>-26000</v>
      </c>
      <c r="L99" s="1276">
        <v>0</v>
      </c>
      <c r="M99" s="1277">
        <v>0</v>
      </c>
    </row>
    <row r="100" spans="1:13" ht="14.25" customHeight="1">
      <c r="A100" s="1278" t="s">
        <v>141</v>
      </c>
      <c r="B100" s="1279" t="s">
        <v>548</v>
      </c>
      <c r="C100" s="1280"/>
      <c r="D100" s="1280" t="s">
        <v>1383</v>
      </c>
      <c r="E100" s="1269" t="s">
        <v>142</v>
      </c>
      <c r="F100" s="1294"/>
      <c r="G100" s="1271">
        <v>-5273</v>
      </c>
      <c r="H100" s="1272">
        <v>-5273</v>
      </c>
      <c r="I100" s="1273">
        <v>0</v>
      </c>
      <c r="J100" s="1274">
        <v>0</v>
      </c>
      <c r="K100" s="1275">
        <v>-5273</v>
      </c>
      <c r="L100" s="1276">
        <v>0</v>
      </c>
      <c r="M100" s="1277">
        <v>0</v>
      </c>
    </row>
    <row r="101" spans="1:13" ht="14.25" customHeight="1">
      <c r="A101" s="1278" t="s">
        <v>143</v>
      </c>
      <c r="B101" s="1279" t="s">
        <v>548</v>
      </c>
      <c r="C101" s="1280"/>
      <c r="D101" s="1280" t="s">
        <v>1383</v>
      </c>
      <c r="E101" s="1269" t="s">
        <v>144</v>
      </c>
      <c r="F101" s="1294"/>
      <c r="G101" s="1271">
        <v>14883</v>
      </c>
      <c r="H101" s="1272">
        <v>8015</v>
      </c>
      <c r="I101" s="1273">
        <v>0</v>
      </c>
      <c r="J101" s="1274">
        <v>0</v>
      </c>
      <c r="K101" s="1275">
        <v>8015</v>
      </c>
      <c r="L101" s="1276">
        <v>6868</v>
      </c>
      <c r="M101" s="1277">
        <v>0</v>
      </c>
    </row>
    <row r="102" spans="1:13" ht="14.25" customHeight="1">
      <c r="A102" s="1278" t="s">
        <v>145</v>
      </c>
      <c r="B102" s="1279" t="s">
        <v>146</v>
      </c>
      <c r="C102" s="1280"/>
      <c r="D102" s="1280" t="s">
        <v>1383</v>
      </c>
      <c r="E102" s="1269" t="s">
        <v>147</v>
      </c>
      <c r="F102" s="1294"/>
      <c r="G102" s="1271">
        <v>2200</v>
      </c>
      <c r="H102" s="1272">
        <v>2200</v>
      </c>
      <c r="I102" s="1273">
        <v>0</v>
      </c>
      <c r="J102" s="1274">
        <v>0</v>
      </c>
      <c r="K102" s="1275">
        <v>2200</v>
      </c>
      <c r="L102" s="1276">
        <v>0</v>
      </c>
      <c r="M102" s="1277">
        <v>0</v>
      </c>
    </row>
    <row r="103" spans="1:13" ht="14.25" customHeight="1">
      <c r="A103" s="1278" t="s">
        <v>148</v>
      </c>
      <c r="B103" s="1279" t="s">
        <v>149</v>
      </c>
      <c r="C103" s="1280"/>
      <c r="D103" s="1280" t="s">
        <v>1383</v>
      </c>
      <c r="E103" s="1269" t="s">
        <v>150</v>
      </c>
      <c r="F103" s="1294"/>
      <c r="G103" s="1271"/>
      <c r="H103" s="1272"/>
      <c r="I103" s="1273">
        <v>0</v>
      </c>
      <c r="J103" s="1274">
        <v>0</v>
      </c>
      <c r="K103" s="1275">
        <v>0</v>
      </c>
      <c r="L103" s="1276">
        <v>0</v>
      </c>
      <c r="M103" s="1277">
        <v>0</v>
      </c>
    </row>
    <row r="104" spans="1:13" ht="14.25" customHeight="1">
      <c r="A104" s="1278" t="s">
        <v>151</v>
      </c>
      <c r="B104" s="1279" t="s">
        <v>553</v>
      </c>
      <c r="C104" s="1280"/>
      <c r="D104" s="1280" t="s">
        <v>1383</v>
      </c>
      <c r="E104" s="1269" t="s">
        <v>152</v>
      </c>
      <c r="F104" s="1294"/>
      <c r="G104" s="1271"/>
      <c r="H104" s="1272"/>
      <c r="I104" s="1273">
        <v>0</v>
      </c>
      <c r="J104" s="1274">
        <v>0</v>
      </c>
      <c r="K104" s="1275">
        <v>0</v>
      </c>
      <c r="L104" s="1276">
        <v>0</v>
      </c>
      <c r="M104" s="1277">
        <v>0</v>
      </c>
    </row>
    <row r="105" spans="1:13" ht="14.25" customHeight="1">
      <c r="A105" s="1290" t="s">
        <v>153</v>
      </c>
      <c r="B105" s="1291" t="s">
        <v>18</v>
      </c>
      <c r="C105" s="1292" t="s">
        <v>1453</v>
      </c>
      <c r="D105" s="1292" t="s">
        <v>1383</v>
      </c>
      <c r="E105" s="1269" t="s">
        <v>154</v>
      </c>
      <c r="F105" s="1294"/>
      <c r="G105" s="1271">
        <v>-145</v>
      </c>
      <c r="H105" s="1272">
        <v>-145</v>
      </c>
      <c r="I105" s="1273">
        <v>0</v>
      </c>
      <c r="J105" s="1274">
        <v>0</v>
      </c>
      <c r="K105" s="1275">
        <v>-145</v>
      </c>
      <c r="L105" s="1276">
        <v>0</v>
      </c>
      <c r="M105" s="1277">
        <v>0</v>
      </c>
    </row>
    <row r="106" spans="1:13" ht="14.25" customHeight="1">
      <c r="A106" s="1278" t="s">
        <v>155</v>
      </c>
      <c r="B106" s="1279" t="s">
        <v>1457</v>
      </c>
      <c r="C106" s="1280"/>
      <c r="D106" s="1280" t="s">
        <v>1385</v>
      </c>
      <c r="E106" s="1269" t="s">
        <v>156</v>
      </c>
      <c r="F106" s="1294"/>
      <c r="G106" s="1271">
        <v>78480</v>
      </c>
      <c r="H106" s="1272">
        <v>0</v>
      </c>
      <c r="I106" s="1273">
        <v>0</v>
      </c>
      <c r="J106" s="1274">
        <v>0</v>
      </c>
      <c r="K106" s="1275">
        <v>0</v>
      </c>
      <c r="L106" s="1276">
        <v>78480</v>
      </c>
      <c r="M106" s="1277">
        <v>0</v>
      </c>
    </row>
    <row r="107" spans="1:13" ht="14.25" customHeight="1">
      <c r="A107" s="1278" t="s">
        <v>157</v>
      </c>
      <c r="B107" s="1279" t="s">
        <v>1457</v>
      </c>
      <c r="C107" s="1280"/>
      <c r="D107" s="1280" t="s">
        <v>1385</v>
      </c>
      <c r="E107" s="1269" t="s">
        <v>158</v>
      </c>
      <c r="F107" s="1294"/>
      <c r="G107" s="1271">
        <v>-5000</v>
      </c>
      <c r="H107" s="1272">
        <v>0</v>
      </c>
      <c r="I107" s="1273">
        <v>0</v>
      </c>
      <c r="J107" s="1274">
        <v>0</v>
      </c>
      <c r="K107" s="1275">
        <v>0</v>
      </c>
      <c r="L107" s="1276">
        <v>-5000</v>
      </c>
      <c r="M107" s="1277">
        <v>0</v>
      </c>
    </row>
    <row r="108" spans="1:13" ht="14.25" customHeight="1">
      <c r="A108" s="1278" t="s">
        <v>159</v>
      </c>
      <c r="B108" s="1279" t="s">
        <v>540</v>
      </c>
      <c r="C108" s="1280"/>
      <c r="D108" s="1280" t="s">
        <v>1385</v>
      </c>
      <c r="E108" s="1269" t="s">
        <v>160</v>
      </c>
      <c r="F108" s="1294"/>
      <c r="G108" s="1271">
        <v>26000</v>
      </c>
      <c r="H108" s="1272">
        <v>0</v>
      </c>
      <c r="I108" s="1273">
        <v>0</v>
      </c>
      <c r="J108" s="1274">
        <v>0</v>
      </c>
      <c r="K108" s="1275">
        <v>0</v>
      </c>
      <c r="L108" s="1276">
        <v>26000</v>
      </c>
      <c r="M108" s="1277">
        <v>0</v>
      </c>
    </row>
    <row r="109" spans="1:13" ht="14.25" customHeight="1">
      <c r="A109" s="1278" t="s">
        <v>161</v>
      </c>
      <c r="B109" s="1279" t="s">
        <v>548</v>
      </c>
      <c r="C109" s="1280"/>
      <c r="D109" s="1280" t="s">
        <v>1385</v>
      </c>
      <c r="E109" s="1269" t="s">
        <v>162</v>
      </c>
      <c r="F109" s="1294"/>
      <c r="G109" s="1271">
        <v>5273</v>
      </c>
      <c r="H109" s="1272">
        <v>0</v>
      </c>
      <c r="I109" s="1273">
        <v>0</v>
      </c>
      <c r="J109" s="1274">
        <v>0</v>
      </c>
      <c r="K109" s="1275">
        <v>0</v>
      </c>
      <c r="L109" s="1276">
        <v>5273</v>
      </c>
      <c r="M109" s="1277">
        <v>0</v>
      </c>
    </row>
    <row r="110" spans="1:13" ht="14.25" customHeight="1">
      <c r="A110" s="1278" t="s">
        <v>163</v>
      </c>
      <c r="B110" s="1279" t="s">
        <v>548</v>
      </c>
      <c r="C110" s="1280"/>
      <c r="D110" s="1280" t="s">
        <v>1385</v>
      </c>
      <c r="E110" s="1269" t="s">
        <v>164</v>
      </c>
      <c r="F110" s="1294"/>
      <c r="G110" s="1271">
        <v>-14883</v>
      </c>
      <c r="H110" s="1272">
        <v>0</v>
      </c>
      <c r="I110" s="1273">
        <v>0</v>
      </c>
      <c r="J110" s="1274">
        <v>0</v>
      </c>
      <c r="K110" s="1275">
        <v>0</v>
      </c>
      <c r="L110" s="1276">
        <v>-14883</v>
      </c>
      <c r="M110" s="1277">
        <v>0</v>
      </c>
    </row>
    <row r="111" spans="1:13" ht="14.25" customHeight="1">
      <c r="A111" s="1290" t="s">
        <v>165</v>
      </c>
      <c r="B111" s="1291" t="s">
        <v>146</v>
      </c>
      <c r="C111" s="1292"/>
      <c r="D111" s="1292" t="s">
        <v>1385</v>
      </c>
      <c r="E111" s="1269" t="s">
        <v>166</v>
      </c>
      <c r="F111" s="1294"/>
      <c r="G111" s="1271">
        <v>-2200</v>
      </c>
      <c r="H111" s="1272">
        <v>0</v>
      </c>
      <c r="I111" s="1273">
        <v>0</v>
      </c>
      <c r="J111" s="1274">
        <v>0</v>
      </c>
      <c r="K111" s="1275">
        <v>0</v>
      </c>
      <c r="L111" s="1276">
        <v>-2200</v>
      </c>
      <c r="M111" s="1277">
        <v>0</v>
      </c>
    </row>
    <row r="112" spans="1:13" ht="14.25" customHeight="1">
      <c r="A112" s="1290" t="s">
        <v>167</v>
      </c>
      <c r="B112" s="1291" t="s">
        <v>551</v>
      </c>
      <c r="C112" s="1292"/>
      <c r="D112" s="1292" t="s">
        <v>1387</v>
      </c>
      <c r="E112" s="1311" t="s">
        <v>1388</v>
      </c>
      <c r="F112" s="1294"/>
      <c r="G112" s="1271"/>
      <c r="H112" s="1272"/>
      <c r="I112" s="1273">
        <v>0</v>
      </c>
      <c r="J112" s="1274">
        <v>0</v>
      </c>
      <c r="K112" s="1275">
        <v>0</v>
      </c>
      <c r="L112" s="1276">
        <v>0</v>
      </c>
      <c r="M112" s="1277">
        <v>0</v>
      </c>
    </row>
    <row r="113" spans="1:13" ht="14.25" customHeight="1">
      <c r="A113" s="1278" t="s">
        <v>168</v>
      </c>
      <c r="B113" s="1279" t="s">
        <v>910</v>
      </c>
      <c r="C113" s="1280" t="s">
        <v>910</v>
      </c>
      <c r="D113" s="1280" t="s">
        <v>1389</v>
      </c>
      <c r="E113" s="1269" t="s">
        <v>169</v>
      </c>
      <c r="F113" s="1294"/>
      <c r="G113" s="1271"/>
      <c r="H113" s="1272"/>
      <c r="I113" s="1273">
        <v>38480</v>
      </c>
      <c r="J113" s="1274">
        <v>13440</v>
      </c>
      <c r="K113" s="1275">
        <v>-51920</v>
      </c>
      <c r="L113" s="1276">
        <v>0</v>
      </c>
      <c r="M113" s="1277">
        <v>0</v>
      </c>
    </row>
    <row r="114" spans="1:13" ht="14.25" customHeight="1">
      <c r="A114" s="1278" t="s">
        <v>170</v>
      </c>
      <c r="B114" s="1279" t="s">
        <v>538</v>
      </c>
      <c r="C114" s="1280"/>
      <c r="D114" s="1280" t="s">
        <v>1389</v>
      </c>
      <c r="E114" s="1269" t="s">
        <v>171</v>
      </c>
      <c r="F114" s="1294"/>
      <c r="G114" s="1271">
        <v>-385000</v>
      </c>
      <c r="H114" s="1272">
        <v>-385000</v>
      </c>
      <c r="I114" s="1273">
        <v>0</v>
      </c>
      <c r="J114" s="1274">
        <v>0</v>
      </c>
      <c r="K114" s="1275">
        <v>-385000</v>
      </c>
      <c r="L114" s="1276">
        <v>0</v>
      </c>
      <c r="M114" s="1277">
        <v>0</v>
      </c>
    </row>
    <row r="115" spans="1:13" ht="14.25" customHeight="1">
      <c r="A115" s="1278" t="s">
        <v>172</v>
      </c>
      <c r="B115" s="1279" t="s">
        <v>173</v>
      </c>
      <c r="C115" s="1280" t="s">
        <v>512</v>
      </c>
      <c r="D115" s="1280" t="s">
        <v>1389</v>
      </c>
      <c r="E115" s="1269" t="s">
        <v>174</v>
      </c>
      <c r="F115" s="1294"/>
      <c r="G115" s="1271"/>
      <c r="H115" s="1272"/>
      <c r="I115" s="1273">
        <v>0</v>
      </c>
      <c r="J115" s="1274">
        <v>0</v>
      </c>
      <c r="K115" s="1275">
        <v>0</v>
      </c>
      <c r="L115" s="1276">
        <v>0</v>
      </c>
      <c r="M115" s="1277">
        <v>0</v>
      </c>
    </row>
    <row r="116" spans="1:13" ht="14.25" customHeight="1">
      <c r="A116" s="1278" t="s">
        <v>175</v>
      </c>
      <c r="B116" s="1279" t="s">
        <v>14</v>
      </c>
      <c r="C116" s="1280"/>
      <c r="D116" s="1280" t="s">
        <v>1389</v>
      </c>
      <c r="E116" s="1269" t="s">
        <v>176</v>
      </c>
      <c r="F116" s="1294"/>
      <c r="G116" s="1271">
        <v>150</v>
      </c>
      <c r="H116" s="1272">
        <v>150</v>
      </c>
      <c r="I116" s="1273"/>
      <c r="J116" s="1274">
        <v>0</v>
      </c>
      <c r="K116" s="1275">
        <v>150</v>
      </c>
      <c r="L116" s="1276">
        <v>0</v>
      </c>
      <c r="M116" s="1277">
        <v>0</v>
      </c>
    </row>
    <row r="117" spans="1:13" ht="14.25" customHeight="1">
      <c r="A117" s="1290" t="s">
        <v>177</v>
      </c>
      <c r="B117" s="1291" t="s">
        <v>18</v>
      </c>
      <c r="C117" s="1292" t="s">
        <v>1453</v>
      </c>
      <c r="D117" s="1280" t="s">
        <v>1389</v>
      </c>
      <c r="E117" s="1269" t="s">
        <v>178</v>
      </c>
      <c r="F117" s="1294"/>
      <c r="G117" s="1271">
        <v>145</v>
      </c>
      <c r="H117" s="1272">
        <v>145</v>
      </c>
      <c r="I117" s="1273">
        <v>0</v>
      </c>
      <c r="J117" s="1274">
        <v>0</v>
      </c>
      <c r="K117" s="1275">
        <v>145</v>
      </c>
      <c r="L117" s="1276">
        <v>0</v>
      </c>
      <c r="M117" s="1277">
        <v>0</v>
      </c>
    </row>
    <row r="118" spans="1:13" ht="14.25" customHeight="1">
      <c r="A118" s="1266" t="s">
        <v>179</v>
      </c>
      <c r="B118" s="1267" t="s">
        <v>530</v>
      </c>
      <c r="C118" s="1268" t="s">
        <v>68</v>
      </c>
      <c r="D118" s="1268" t="s">
        <v>1391</v>
      </c>
      <c r="E118" s="1269" t="s">
        <v>180</v>
      </c>
      <c r="F118" s="1294"/>
      <c r="G118" s="1271"/>
      <c r="H118" s="1272"/>
      <c r="I118" s="1273">
        <v>3782</v>
      </c>
      <c r="J118" s="1274">
        <v>0</v>
      </c>
      <c r="K118" s="1275">
        <v>-3782</v>
      </c>
      <c r="L118" s="1276">
        <v>0</v>
      </c>
      <c r="M118" s="1277">
        <v>0</v>
      </c>
    </row>
    <row r="119" spans="1:13" ht="14.25" customHeight="1">
      <c r="A119" s="1290" t="s">
        <v>181</v>
      </c>
      <c r="B119" s="1291"/>
      <c r="C119" s="1292" t="s">
        <v>182</v>
      </c>
      <c r="D119" s="1292" t="s">
        <v>1393</v>
      </c>
      <c r="E119" s="1269" t="s">
        <v>183</v>
      </c>
      <c r="F119" s="1294"/>
      <c r="G119" s="1271"/>
      <c r="H119" s="1272"/>
      <c r="I119" s="1273">
        <v>-264250</v>
      </c>
      <c r="J119" s="1274">
        <v>-96367</v>
      </c>
      <c r="K119" s="1275">
        <v>360617</v>
      </c>
      <c r="L119" s="1276">
        <v>0</v>
      </c>
      <c r="M119" s="1277">
        <v>0</v>
      </c>
    </row>
    <row r="120" spans="1:13" ht="14.25" customHeight="1" thickBot="1">
      <c r="A120" s="1312" t="s">
        <v>184</v>
      </c>
      <c r="B120" s="1313" t="s">
        <v>538</v>
      </c>
      <c r="C120" s="1314"/>
      <c r="D120" s="1314" t="s">
        <v>1395</v>
      </c>
      <c r="E120" s="1315" t="s">
        <v>185</v>
      </c>
      <c r="F120" s="1316"/>
      <c r="G120" s="1317">
        <v>385000</v>
      </c>
      <c r="H120" s="1318">
        <v>385000</v>
      </c>
      <c r="I120" s="1319">
        <v>0</v>
      </c>
      <c r="J120" s="1320">
        <v>0</v>
      </c>
      <c r="K120" s="1321">
        <v>385000</v>
      </c>
      <c r="L120" s="1322">
        <v>0</v>
      </c>
      <c r="M120" s="1323">
        <v>0</v>
      </c>
    </row>
    <row r="121" spans="1:13" s="1254" customFormat="1" ht="20.25" customHeight="1" thickBot="1">
      <c r="A121" s="1175" t="s">
        <v>186</v>
      </c>
      <c r="B121" s="1324"/>
      <c r="C121" s="1324"/>
      <c r="D121" s="1324"/>
      <c r="E121" s="1325"/>
      <c r="F121" s="1326">
        <f aca="true" t="shared" si="5" ref="F121:M121">+F10+F29+F42+F57+F84</f>
        <v>873</v>
      </c>
      <c r="G121" s="1326">
        <f t="shared" si="5"/>
        <v>-51175</v>
      </c>
      <c r="H121" s="1327">
        <f t="shared" si="5"/>
        <v>-386783</v>
      </c>
      <c r="I121" s="1328">
        <f t="shared" si="5"/>
        <v>-136417</v>
      </c>
      <c r="J121" s="1329">
        <f t="shared" si="5"/>
        <v>-55743</v>
      </c>
      <c r="K121" s="1330">
        <f t="shared" si="5"/>
        <v>-194623</v>
      </c>
      <c r="L121" s="1331">
        <f t="shared" si="5"/>
        <v>335608</v>
      </c>
      <c r="M121" s="1332">
        <f t="shared" si="5"/>
        <v>-152</v>
      </c>
    </row>
    <row r="122" spans="1:13" ht="14.25" customHeight="1">
      <c r="A122" s="1333"/>
      <c r="B122" s="1334"/>
      <c r="C122" s="1335"/>
      <c r="D122" s="1335" t="s">
        <v>1398</v>
      </c>
      <c r="E122" s="1336" t="s">
        <v>1399</v>
      </c>
      <c r="F122" s="1282">
        <v>0</v>
      </c>
      <c r="G122" s="1283">
        <v>0</v>
      </c>
      <c r="H122" s="1284">
        <v>-587826</v>
      </c>
      <c r="I122" s="1285">
        <v>0</v>
      </c>
      <c r="J122" s="1286">
        <v>-2662</v>
      </c>
      <c r="K122" s="1287">
        <v>-585164</v>
      </c>
      <c r="L122" s="1288">
        <v>587826</v>
      </c>
      <c r="M122" s="1289">
        <v>0</v>
      </c>
    </row>
    <row r="123" spans="1:13" ht="14.25" customHeight="1" thickBot="1">
      <c r="A123" s="1312"/>
      <c r="B123" s="1313"/>
      <c r="C123" s="1314"/>
      <c r="D123" s="1314" t="s">
        <v>1400</v>
      </c>
      <c r="E123" s="1337" t="s">
        <v>1401</v>
      </c>
      <c r="F123" s="1316">
        <v>0</v>
      </c>
      <c r="G123" s="1317">
        <v>0</v>
      </c>
      <c r="H123" s="1318">
        <v>-111606</v>
      </c>
      <c r="I123" s="1319">
        <v>0</v>
      </c>
      <c r="J123" s="1320">
        <v>0</v>
      </c>
      <c r="K123" s="1321">
        <v>-111606</v>
      </c>
      <c r="L123" s="1322">
        <v>111606</v>
      </c>
      <c r="M123" s="1323">
        <v>0</v>
      </c>
    </row>
    <row r="124" spans="1:13" s="1254" customFormat="1" ht="21" customHeight="1" thickBot="1">
      <c r="A124" s="1175" t="s">
        <v>187</v>
      </c>
      <c r="B124" s="1324"/>
      <c r="C124" s="1324"/>
      <c r="D124" s="1324"/>
      <c r="E124" s="1325"/>
      <c r="F124" s="1326">
        <f aca="true" t="shared" si="6" ref="F124:M124">+F122+F123</f>
        <v>0</v>
      </c>
      <c r="G124" s="1326">
        <f t="shared" si="6"/>
        <v>0</v>
      </c>
      <c r="H124" s="1327">
        <f t="shared" si="6"/>
        <v>-699432</v>
      </c>
      <c r="I124" s="1328">
        <f t="shared" si="6"/>
        <v>0</v>
      </c>
      <c r="J124" s="1329">
        <f t="shared" si="6"/>
        <v>-2662</v>
      </c>
      <c r="K124" s="1330">
        <f t="shared" si="6"/>
        <v>-696770</v>
      </c>
      <c r="L124" s="1331">
        <f t="shared" si="6"/>
        <v>699432</v>
      </c>
      <c r="M124" s="1332">
        <f t="shared" si="6"/>
        <v>0</v>
      </c>
    </row>
    <row r="125" spans="1:13" ht="14.25" customHeight="1">
      <c r="A125" s="1333" t="s">
        <v>188</v>
      </c>
      <c r="B125" s="1334" t="s">
        <v>545</v>
      </c>
      <c r="C125" s="1335"/>
      <c r="D125" s="1335" t="s">
        <v>1403</v>
      </c>
      <c r="E125" s="1336" t="s">
        <v>189</v>
      </c>
      <c r="F125" s="1282"/>
      <c r="G125" s="1283">
        <v>460000</v>
      </c>
      <c r="H125" s="1284"/>
      <c r="I125" s="1285">
        <v>0</v>
      </c>
      <c r="J125" s="1286">
        <v>0</v>
      </c>
      <c r="K125" s="1287">
        <v>0</v>
      </c>
      <c r="L125" s="1288">
        <v>460000</v>
      </c>
      <c r="M125" s="1289">
        <v>0</v>
      </c>
    </row>
    <row r="126" spans="1:13" ht="14.25" customHeight="1" thickBot="1">
      <c r="A126" s="1312" t="s">
        <v>188</v>
      </c>
      <c r="B126" s="1313" t="s">
        <v>545</v>
      </c>
      <c r="C126" s="1314"/>
      <c r="D126" s="1314" t="s">
        <v>1405</v>
      </c>
      <c r="E126" s="1337" t="s">
        <v>190</v>
      </c>
      <c r="F126" s="1316"/>
      <c r="G126" s="1317">
        <v>240000</v>
      </c>
      <c r="H126" s="1318">
        <v>240000</v>
      </c>
      <c r="I126" s="1319">
        <v>0</v>
      </c>
      <c r="J126" s="1320">
        <v>0</v>
      </c>
      <c r="K126" s="1321">
        <v>240000</v>
      </c>
      <c r="L126" s="1322">
        <v>0</v>
      </c>
      <c r="M126" s="1323">
        <v>0</v>
      </c>
    </row>
    <row r="127" spans="1:13" s="1254" customFormat="1" ht="23.25" customHeight="1" thickBot="1">
      <c r="A127" s="1175" t="s">
        <v>191</v>
      </c>
      <c r="B127" s="1324"/>
      <c r="C127" s="1324"/>
      <c r="D127" s="1324"/>
      <c r="E127" s="1325"/>
      <c r="F127" s="1326">
        <f aca="true" t="shared" si="7" ref="F127:M127">+F125+F126</f>
        <v>0</v>
      </c>
      <c r="G127" s="1326">
        <f t="shared" si="7"/>
        <v>700000</v>
      </c>
      <c r="H127" s="1327">
        <f t="shared" si="7"/>
        <v>240000</v>
      </c>
      <c r="I127" s="1328">
        <f t="shared" si="7"/>
        <v>0</v>
      </c>
      <c r="J127" s="1329">
        <f t="shared" si="7"/>
        <v>0</v>
      </c>
      <c r="K127" s="1330">
        <f t="shared" si="7"/>
        <v>240000</v>
      </c>
      <c r="L127" s="1331">
        <f t="shared" si="7"/>
        <v>460000</v>
      </c>
      <c r="M127" s="1332">
        <f t="shared" si="7"/>
        <v>0</v>
      </c>
    </row>
    <row r="128" spans="1:13" s="1254" customFormat="1" ht="35.25" customHeight="1" thickBot="1">
      <c r="A128" s="1338" t="s">
        <v>192</v>
      </c>
      <c r="B128" s="1339"/>
      <c r="C128" s="1339"/>
      <c r="D128" s="1339"/>
      <c r="E128" s="1340"/>
      <c r="F128" s="1341">
        <f aca="true" t="shared" si="8" ref="F128:M128">+F121+F124+F127</f>
        <v>873</v>
      </c>
      <c r="G128" s="1341">
        <f t="shared" si="8"/>
        <v>648825</v>
      </c>
      <c r="H128" s="1342">
        <f t="shared" si="8"/>
        <v>-846215</v>
      </c>
      <c r="I128" s="1343">
        <f t="shared" si="8"/>
        <v>-136417</v>
      </c>
      <c r="J128" s="1344">
        <f t="shared" si="8"/>
        <v>-58405</v>
      </c>
      <c r="K128" s="1345">
        <f t="shared" si="8"/>
        <v>-651393</v>
      </c>
      <c r="L128" s="1346">
        <f t="shared" si="8"/>
        <v>1495040</v>
      </c>
      <c r="M128" s="1347">
        <f t="shared" si="8"/>
        <v>-152</v>
      </c>
    </row>
    <row r="129" spans="1:13" s="1254" customFormat="1" ht="36" customHeight="1" thickTop="1">
      <c r="A129" s="1348" t="s">
        <v>193</v>
      </c>
      <c r="B129" s="1349"/>
      <c r="C129" s="1349"/>
      <c r="D129" s="1350"/>
      <c r="E129" s="1351"/>
      <c r="F129" s="1352">
        <v>6566772</v>
      </c>
      <c r="G129" s="1353">
        <v>121652407</v>
      </c>
      <c r="H129" s="1354">
        <v>113473816</v>
      </c>
      <c r="I129" s="1355">
        <v>53072704</v>
      </c>
      <c r="J129" s="1356">
        <v>19608582</v>
      </c>
      <c r="K129" s="1357">
        <v>40792530</v>
      </c>
      <c r="L129" s="1358">
        <v>8178591</v>
      </c>
      <c r="M129" s="1359">
        <v>229408</v>
      </c>
    </row>
    <row r="130" spans="1:13" s="1372" customFormat="1" ht="32.25" customHeight="1" thickBot="1">
      <c r="A130" s="1360" t="s">
        <v>194</v>
      </c>
      <c r="B130" s="1361"/>
      <c r="C130" s="1361"/>
      <c r="D130" s="1362"/>
      <c r="E130" s="1363"/>
      <c r="F130" s="1364">
        <f aca="true" t="shared" si="9" ref="F130:M130">+F128+F129</f>
        <v>6567645</v>
      </c>
      <c r="G130" s="1365">
        <f t="shared" si="9"/>
        <v>122301232</v>
      </c>
      <c r="H130" s="1366">
        <f t="shared" si="9"/>
        <v>112627601</v>
      </c>
      <c r="I130" s="1367">
        <f t="shared" si="9"/>
        <v>52936287</v>
      </c>
      <c r="J130" s="1368">
        <f t="shared" si="9"/>
        <v>19550177</v>
      </c>
      <c r="K130" s="1369">
        <f t="shared" si="9"/>
        <v>40141137</v>
      </c>
      <c r="L130" s="1370">
        <f t="shared" si="9"/>
        <v>9673631</v>
      </c>
      <c r="M130" s="1371">
        <f t="shared" si="9"/>
        <v>229256</v>
      </c>
    </row>
    <row r="131" ht="14.25" customHeight="1">
      <c r="J131" s="1375"/>
    </row>
    <row r="132" spans="6:13" ht="14.25" customHeight="1">
      <c r="F132" s="1376"/>
      <c r="G132" s="1376"/>
      <c r="H132" s="1376"/>
      <c r="I132" s="1376"/>
      <c r="J132" s="1376"/>
      <c r="K132" s="1376"/>
      <c r="L132" s="1376"/>
      <c r="M132" s="1376"/>
    </row>
    <row r="133" spans="6:13" ht="14.25" customHeight="1">
      <c r="F133" s="1376"/>
      <c r="G133" s="1376"/>
      <c r="H133" s="1376"/>
      <c r="I133" s="1376"/>
      <c r="J133" s="1376"/>
      <c r="K133" s="1376"/>
      <c r="L133" s="1376"/>
      <c r="M133" s="1376"/>
    </row>
    <row r="134" spans="1:11" ht="14.25" customHeight="1">
      <c r="A134" s="1201" t="str">
        <f>'[5]Příloha č. 9'!A79</f>
        <v>Vypracovala: Ing. Milena Dušková</v>
      </c>
      <c r="K134" s="1375" t="str">
        <f>'[5]Příloha č. 9'!I79</f>
        <v>Kontrolovala: JUDr. Jana Pešková</v>
      </c>
    </row>
    <row r="135" spans="1:11" ht="14.25" customHeight="1">
      <c r="A135" s="1201" t="str">
        <f>'[5]Příloha č. 9'!A80</f>
        <v>telefon: 257 193 261</v>
      </c>
      <c r="K135" s="1375" t="str">
        <f>'[5]Příloha č. 9'!I80</f>
        <v>telefon: 257 193 667</v>
      </c>
    </row>
    <row r="136" spans="6:13" ht="14.25" customHeight="1">
      <c r="F136" s="1376"/>
      <c r="G136" s="1376"/>
      <c r="H136" s="1376"/>
      <c r="I136" s="1376"/>
      <c r="J136" s="1376"/>
      <c r="K136" s="1376"/>
      <c r="L136" s="1376"/>
      <c r="M136" s="1376"/>
    </row>
    <row r="137" spans="6:13" ht="14.25" customHeight="1">
      <c r="F137" s="1376"/>
      <c r="G137" s="1376"/>
      <c r="H137" s="1376"/>
      <c r="I137" s="1376"/>
      <c r="J137" s="1376"/>
      <c r="K137" s="1376"/>
      <c r="L137" s="1376"/>
      <c r="M137" s="1376"/>
    </row>
  </sheetData>
  <sheetProtection/>
  <mergeCells count="1">
    <mergeCell ref="A2:M2"/>
  </mergeCells>
  <printOptions/>
  <pageMargins left="0.75" right="0.75" top="1" bottom="1" header="0.4921259845" footer="0.4921259845"/>
  <pageSetup fitToHeight="1" fitToWidth="1" horizontalDpi="600" verticalDpi="600" orientation="portrait" paperSize="8" scale="52" r:id="rId1"/>
  <headerFooter alignWithMargins="0">
    <oddHeader>&amp;L&amp;"Arial,Tučné"&amp;12Kapitola 333 MŠMT
období 2007&amp;R&amp;"Arial,Tučné"&amp;12Příloha č. 9a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119"/>
  <sheetViews>
    <sheetView zoomScale="90" zoomScaleNormal="90" workbookViewId="0" topLeftCell="A1">
      <selection activeCell="A29" sqref="A29"/>
    </sheetView>
  </sheetViews>
  <sheetFormatPr defaultColWidth="9.00390625" defaultRowHeight="12.75"/>
  <cols>
    <col min="1" max="1" width="84.00390625" style="1379" bestFit="1" customWidth="1"/>
    <col min="2" max="2" width="12.625" style="1379" customWidth="1"/>
    <col min="3" max="3" width="14.125" style="1379" customWidth="1"/>
    <col min="4" max="4" width="13.875" style="1379" customWidth="1"/>
    <col min="5" max="64" width="14.625" style="1379" bestFit="1" customWidth="1"/>
    <col min="65" max="16384" width="9.125" style="1379" customWidth="1"/>
  </cols>
  <sheetData>
    <row r="2" spans="1:64" s="1378" customFormat="1" ht="15.75">
      <c r="A2" s="1377" t="s">
        <v>195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  <c r="S2" s="1377"/>
      <c r="T2" s="1377"/>
      <c r="U2" s="1377"/>
      <c r="V2" s="1377"/>
      <c r="W2" s="1377"/>
      <c r="X2" s="1377"/>
      <c r="Y2" s="1377"/>
      <c r="Z2" s="1377"/>
      <c r="AA2" s="1377"/>
      <c r="AB2" s="1377"/>
      <c r="AC2" s="1377"/>
      <c r="AD2" s="1377"/>
      <c r="AE2" s="1377"/>
      <c r="AF2" s="1377"/>
      <c r="AG2" s="1377"/>
      <c r="AH2" s="1377"/>
      <c r="AI2" s="1377"/>
      <c r="AJ2" s="1377"/>
      <c r="AK2" s="1377"/>
      <c r="AL2" s="1377"/>
      <c r="AM2" s="1377"/>
      <c r="AN2" s="1377"/>
      <c r="AO2" s="1377"/>
      <c r="AP2" s="1377"/>
      <c r="AQ2" s="1377"/>
      <c r="AR2" s="1377"/>
      <c r="AS2" s="1377"/>
      <c r="AT2" s="1377"/>
      <c r="AU2" s="1377"/>
      <c r="AV2" s="1377"/>
      <c r="AW2" s="1377"/>
      <c r="AX2" s="1377"/>
      <c r="AY2" s="1377"/>
      <c r="AZ2" s="1377"/>
      <c r="BA2" s="1377"/>
      <c r="BB2" s="1377"/>
      <c r="BC2" s="1377"/>
      <c r="BD2" s="1377"/>
      <c r="BE2" s="1377"/>
      <c r="BF2" s="1377"/>
      <c r="BG2" s="1377"/>
      <c r="BH2" s="1377"/>
      <c r="BI2" s="1377"/>
      <c r="BJ2" s="1377"/>
      <c r="BK2" s="1377"/>
      <c r="BL2" s="1377"/>
    </row>
    <row r="3" ht="12.75">
      <c r="D3" s="1380" t="s">
        <v>788</v>
      </c>
    </row>
    <row r="4" spans="1:64" s="1383" customFormat="1" ht="12.75" customHeight="1">
      <c r="A4" s="1839" t="s">
        <v>196</v>
      </c>
      <c r="B4" s="1838" t="s">
        <v>197</v>
      </c>
      <c r="C4" s="1838" t="s">
        <v>198</v>
      </c>
      <c r="D4" s="1381" t="s">
        <v>199</v>
      </c>
      <c r="E4" s="1382"/>
      <c r="F4" s="1382"/>
      <c r="G4" s="1382"/>
      <c r="H4" s="1382"/>
      <c r="I4" s="1382"/>
      <c r="J4" s="1382"/>
      <c r="K4" s="1382"/>
      <c r="L4" s="1382"/>
      <c r="M4" s="1382"/>
      <c r="N4" s="1382"/>
      <c r="O4" s="1382"/>
      <c r="P4" s="1382"/>
      <c r="Q4" s="1382"/>
      <c r="R4" s="1382"/>
      <c r="S4" s="1382"/>
      <c r="T4" s="1382"/>
      <c r="U4" s="1382"/>
      <c r="V4" s="1382"/>
      <c r="W4" s="1382"/>
      <c r="X4" s="1382"/>
      <c r="Y4" s="1382"/>
      <c r="Z4" s="1382"/>
      <c r="AA4" s="1382"/>
      <c r="AB4" s="1382"/>
      <c r="AC4" s="1382"/>
      <c r="AD4" s="1382"/>
      <c r="AE4" s="1382"/>
      <c r="AF4" s="1382"/>
      <c r="AG4" s="1382"/>
      <c r="AH4" s="1382"/>
      <c r="AI4" s="1382"/>
      <c r="AJ4" s="1382"/>
      <c r="AK4" s="1382"/>
      <c r="AL4" s="1382"/>
      <c r="AM4" s="1382"/>
      <c r="AN4" s="1382"/>
      <c r="AO4" s="1382"/>
      <c r="AP4" s="1382"/>
      <c r="AQ4" s="1382"/>
      <c r="AR4" s="1382"/>
      <c r="AS4" s="1382"/>
      <c r="AT4" s="1382"/>
      <c r="AU4" s="1382"/>
      <c r="AV4" s="1382"/>
      <c r="AW4" s="1382"/>
      <c r="AX4" s="1382"/>
      <c r="AY4" s="1382"/>
      <c r="AZ4" s="1382"/>
      <c r="BA4" s="1382"/>
      <c r="BB4" s="1382"/>
      <c r="BC4" s="1382"/>
      <c r="BD4" s="1382"/>
      <c r="BE4" s="1382"/>
      <c r="BF4" s="1382"/>
      <c r="BG4" s="1382"/>
      <c r="BH4" s="1382"/>
      <c r="BI4" s="1382"/>
      <c r="BJ4" s="1382"/>
      <c r="BK4" s="1382"/>
      <c r="BL4" s="1382"/>
    </row>
    <row r="5" spans="1:64" ht="12.75">
      <c r="A5" s="1840"/>
      <c r="B5" s="1838"/>
      <c r="C5" s="1838"/>
      <c r="D5" s="1384" t="s">
        <v>200</v>
      </c>
      <c r="E5" s="1385" t="s">
        <v>201</v>
      </c>
      <c r="F5" s="1385" t="s">
        <v>168</v>
      </c>
      <c r="G5" s="1385" t="s">
        <v>11</v>
      </c>
      <c r="H5" s="1385" t="s">
        <v>202</v>
      </c>
      <c r="I5" s="1385" t="s">
        <v>203</v>
      </c>
      <c r="J5" s="1385" t="s">
        <v>204</v>
      </c>
      <c r="K5" s="1385" t="s">
        <v>205</v>
      </c>
      <c r="L5" s="1385" t="s">
        <v>114</v>
      </c>
      <c r="M5" s="1385" t="s">
        <v>1462</v>
      </c>
      <c r="N5" s="1385" t="s">
        <v>206</v>
      </c>
      <c r="O5" s="1385" t="s">
        <v>1</v>
      </c>
      <c r="P5" s="1385" t="s">
        <v>83</v>
      </c>
      <c r="Q5" s="1385" t="s">
        <v>207</v>
      </c>
      <c r="R5" s="1385" t="s">
        <v>67</v>
      </c>
      <c r="S5" s="1385" t="s">
        <v>208</v>
      </c>
      <c r="T5" s="1385" t="s">
        <v>209</v>
      </c>
      <c r="U5" s="1385" t="s">
        <v>28</v>
      </c>
      <c r="V5" s="1385" t="s">
        <v>1466</v>
      </c>
      <c r="W5" s="1385" t="s">
        <v>210</v>
      </c>
      <c r="X5" s="1385" t="s">
        <v>211</v>
      </c>
      <c r="Y5" s="1385" t="s">
        <v>1452</v>
      </c>
      <c r="Z5" s="1385" t="s">
        <v>134</v>
      </c>
      <c r="AA5" s="1385" t="s">
        <v>34</v>
      </c>
      <c r="AB5" s="1385" t="s">
        <v>4</v>
      </c>
      <c r="AC5" s="1385" t="s">
        <v>78</v>
      </c>
      <c r="AD5" s="1385" t="s">
        <v>97</v>
      </c>
      <c r="AE5" s="1385" t="s">
        <v>51</v>
      </c>
      <c r="AF5" s="1385" t="s">
        <v>8</v>
      </c>
      <c r="AG5" s="1385" t="s">
        <v>70</v>
      </c>
      <c r="AH5" s="1385" t="s">
        <v>179</v>
      </c>
      <c r="AI5" s="1385" t="s">
        <v>36</v>
      </c>
      <c r="AJ5" s="1385" t="s">
        <v>212</v>
      </c>
      <c r="AK5" s="1385" t="s">
        <v>181</v>
      </c>
      <c r="AL5" s="1385" t="s">
        <v>213</v>
      </c>
      <c r="AM5" s="1385" t="s">
        <v>136</v>
      </c>
      <c r="AN5" s="1385" t="s">
        <v>214</v>
      </c>
      <c r="AO5" s="1385" t="s">
        <v>48</v>
      </c>
      <c r="AP5" s="1385" t="s">
        <v>215</v>
      </c>
      <c r="AQ5" s="1385" t="s">
        <v>1424</v>
      </c>
      <c r="AR5" s="1385" t="s">
        <v>1469</v>
      </c>
      <c r="AS5" s="1385" t="s">
        <v>20</v>
      </c>
      <c r="AT5" s="1385" t="s">
        <v>30</v>
      </c>
      <c r="AU5" s="1385" t="s">
        <v>172</v>
      </c>
      <c r="AV5" s="1385" t="s">
        <v>216</v>
      </c>
      <c r="AW5" s="1385" t="s">
        <v>107</v>
      </c>
      <c r="AX5" s="1385" t="s">
        <v>217</v>
      </c>
      <c r="AY5" s="1385" t="s">
        <v>218</v>
      </c>
      <c r="AZ5" s="1385" t="s">
        <v>118</v>
      </c>
      <c r="BA5" s="1385" t="s">
        <v>148</v>
      </c>
      <c r="BB5" s="1385" t="s">
        <v>219</v>
      </c>
      <c r="BC5" s="1385" t="s">
        <v>220</v>
      </c>
      <c r="BD5" s="1385" t="s">
        <v>167</v>
      </c>
      <c r="BE5" s="1385" t="s">
        <v>221</v>
      </c>
      <c r="BF5" s="1385" t="s">
        <v>124</v>
      </c>
      <c r="BG5" s="1385" t="s">
        <v>1439</v>
      </c>
      <c r="BH5" s="1385" t="s">
        <v>222</v>
      </c>
      <c r="BI5" s="1385" t="s">
        <v>223</v>
      </c>
      <c r="BJ5" s="1385" t="s">
        <v>224</v>
      </c>
      <c r="BK5" s="1385" t="s">
        <v>225</v>
      </c>
      <c r="BL5" s="1385" t="s">
        <v>1442</v>
      </c>
    </row>
    <row r="6" spans="1:64" ht="12.75">
      <c r="A6" s="1840"/>
      <c r="B6" s="1838"/>
      <c r="C6" s="1838"/>
      <c r="D6" s="1384" t="s">
        <v>226</v>
      </c>
      <c r="E6" s="1386">
        <v>1</v>
      </c>
      <c r="F6" s="1386">
        <v>2</v>
      </c>
      <c r="G6" s="1386">
        <v>3</v>
      </c>
      <c r="H6" s="1386">
        <v>4</v>
      </c>
      <c r="I6" s="1386">
        <v>5</v>
      </c>
      <c r="J6" s="1386">
        <v>6</v>
      </c>
      <c r="K6" s="1386">
        <v>7</v>
      </c>
      <c r="L6" s="1386">
        <v>8</v>
      </c>
      <c r="M6" s="1386">
        <v>9</v>
      </c>
      <c r="N6" s="1386">
        <v>10</v>
      </c>
      <c r="O6" s="1386">
        <v>11</v>
      </c>
      <c r="P6" s="1386">
        <v>12</v>
      </c>
      <c r="Q6" s="1386">
        <v>13</v>
      </c>
      <c r="R6" s="1386">
        <v>14</v>
      </c>
      <c r="S6" s="1386">
        <v>15</v>
      </c>
      <c r="T6" s="1386">
        <v>16</v>
      </c>
      <c r="U6" s="1386">
        <v>17</v>
      </c>
      <c r="V6" s="1386">
        <v>18</v>
      </c>
      <c r="W6" s="1386">
        <v>19</v>
      </c>
      <c r="X6" s="1386">
        <v>20</v>
      </c>
      <c r="Y6" s="1386">
        <v>21</v>
      </c>
      <c r="Z6" s="1386">
        <v>22</v>
      </c>
      <c r="AA6" s="1386">
        <v>23</v>
      </c>
      <c r="AB6" s="1386">
        <v>24</v>
      </c>
      <c r="AC6" s="1386">
        <v>25</v>
      </c>
      <c r="AD6" s="1386">
        <v>26</v>
      </c>
      <c r="AE6" s="1386">
        <v>27</v>
      </c>
      <c r="AF6" s="1386">
        <v>28</v>
      </c>
      <c r="AG6" s="1386">
        <v>29</v>
      </c>
      <c r="AH6" s="1386">
        <v>30</v>
      </c>
      <c r="AI6" s="1386">
        <v>31</v>
      </c>
      <c r="AJ6" s="1386">
        <v>32</v>
      </c>
      <c r="AK6" s="1386"/>
      <c r="AL6" s="1386">
        <v>33</v>
      </c>
      <c r="AM6" s="1386">
        <v>34</v>
      </c>
      <c r="AN6" s="1386">
        <v>35</v>
      </c>
      <c r="AO6" s="1386">
        <v>36</v>
      </c>
      <c r="AP6" s="1386">
        <v>37</v>
      </c>
      <c r="AQ6" s="1386">
        <v>38</v>
      </c>
      <c r="AR6" s="1386">
        <v>39</v>
      </c>
      <c r="AS6" s="1386">
        <v>40</v>
      </c>
      <c r="AT6" s="1386">
        <v>41</v>
      </c>
      <c r="AU6" s="1386">
        <v>42</v>
      </c>
      <c r="AV6" s="1386">
        <v>43</v>
      </c>
      <c r="AW6" s="1386">
        <v>44</v>
      </c>
      <c r="AX6" s="1386">
        <v>45</v>
      </c>
      <c r="AY6" s="1386">
        <v>46</v>
      </c>
      <c r="AZ6" s="1386"/>
      <c r="BA6" s="1386">
        <v>47</v>
      </c>
      <c r="BB6" s="1386">
        <v>48</v>
      </c>
      <c r="BC6" s="1386">
        <v>49</v>
      </c>
      <c r="BD6" s="1386">
        <v>50</v>
      </c>
      <c r="BE6" s="1386">
        <v>51</v>
      </c>
      <c r="BF6" s="1386"/>
      <c r="BG6" s="1386">
        <v>52</v>
      </c>
      <c r="BH6" s="1386">
        <v>53</v>
      </c>
      <c r="BI6" s="1386">
        <v>54</v>
      </c>
      <c r="BJ6" s="1386">
        <v>55</v>
      </c>
      <c r="BK6" s="1386">
        <v>56</v>
      </c>
      <c r="BL6" s="1386">
        <v>57</v>
      </c>
    </row>
    <row r="7" spans="1:64" ht="12.75">
      <c r="A7" s="1841"/>
      <c r="B7" s="1838"/>
      <c r="C7" s="1838"/>
      <c r="D7" s="1387" t="s">
        <v>227</v>
      </c>
      <c r="E7" s="1388">
        <v>1</v>
      </c>
      <c r="F7" s="1388">
        <v>2</v>
      </c>
      <c r="G7" s="1388">
        <v>3</v>
      </c>
      <c r="H7" s="1388"/>
      <c r="I7" s="1388">
        <v>4</v>
      </c>
      <c r="J7" s="1388">
        <v>5</v>
      </c>
      <c r="K7" s="1388"/>
      <c r="L7" s="1388">
        <v>6</v>
      </c>
      <c r="M7" s="1388"/>
      <c r="N7" s="1388">
        <v>7</v>
      </c>
      <c r="O7" s="1388"/>
      <c r="P7" s="1388"/>
      <c r="Q7" s="1388">
        <v>8</v>
      </c>
      <c r="R7" s="1388"/>
      <c r="S7" s="1388"/>
      <c r="T7" s="1388"/>
      <c r="U7" s="1388"/>
      <c r="V7" s="1388"/>
      <c r="W7" s="1388">
        <v>9</v>
      </c>
      <c r="X7" s="1388"/>
      <c r="Y7" s="1388">
        <v>10</v>
      </c>
      <c r="Z7" s="1388">
        <v>11</v>
      </c>
      <c r="AA7" s="1388"/>
      <c r="AB7" s="1388">
        <v>12</v>
      </c>
      <c r="AC7" s="1388"/>
      <c r="AD7" s="1388"/>
      <c r="AE7" s="1388">
        <v>13</v>
      </c>
      <c r="AF7" s="1388"/>
      <c r="AG7" s="1388"/>
      <c r="AH7" s="1388">
        <v>14</v>
      </c>
      <c r="AI7" s="1388"/>
      <c r="AJ7" s="1388"/>
      <c r="AK7" s="1388">
        <v>15</v>
      </c>
      <c r="AL7" s="1388">
        <v>16</v>
      </c>
      <c r="AM7" s="1388"/>
      <c r="AN7" s="1388"/>
      <c r="AO7" s="1388"/>
      <c r="AP7" s="1388"/>
      <c r="AQ7" s="1388"/>
      <c r="AR7" s="1388"/>
      <c r="AS7" s="1388"/>
      <c r="AT7" s="1388"/>
      <c r="AU7" s="1388">
        <v>17</v>
      </c>
      <c r="AV7" s="1388"/>
      <c r="AW7" s="1388"/>
      <c r="AX7" s="1388"/>
      <c r="AY7" s="1388"/>
      <c r="AZ7" s="1388">
        <v>18</v>
      </c>
      <c r="BA7" s="1388"/>
      <c r="BB7" s="1388">
        <v>19</v>
      </c>
      <c r="BC7" s="1388"/>
      <c r="BD7" s="1388"/>
      <c r="BE7" s="1388"/>
      <c r="BF7" s="1388">
        <v>20</v>
      </c>
      <c r="BG7" s="1388"/>
      <c r="BH7" s="1388"/>
      <c r="BI7" s="1388">
        <v>21</v>
      </c>
      <c r="BJ7" s="1388">
        <v>22</v>
      </c>
      <c r="BK7" s="1388"/>
      <c r="BL7" s="1388"/>
    </row>
    <row r="8" spans="1:64" s="1392" customFormat="1" ht="15">
      <c r="A8" s="1389" t="s">
        <v>228</v>
      </c>
      <c r="B8" s="1390"/>
      <c r="C8" s="1390"/>
      <c r="D8" s="1390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1"/>
      <c r="AI8" s="1391"/>
      <c r="AJ8" s="1391"/>
      <c r="AK8" s="1391"/>
      <c r="AL8" s="1391"/>
      <c r="AM8" s="1391"/>
      <c r="AN8" s="1391"/>
      <c r="AO8" s="1391"/>
      <c r="AP8" s="1391"/>
      <c r="AQ8" s="1391"/>
      <c r="AR8" s="1391"/>
      <c r="AS8" s="1391"/>
      <c r="AT8" s="1391"/>
      <c r="AU8" s="1391"/>
      <c r="AV8" s="1391"/>
      <c r="AW8" s="1391"/>
      <c r="AX8" s="1391"/>
      <c r="AY8" s="1391"/>
      <c r="AZ8" s="1391"/>
      <c r="BA8" s="1391"/>
      <c r="BB8" s="1391"/>
      <c r="BC8" s="1391"/>
      <c r="BD8" s="1391"/>
      <c r="BE8" s="1391"/>
      <c r="BF8" s="1391"/>
      <c r="BG8" s="1391"/>
      <c r="BH8" s="1391"/>
      <c r="BI8" s="1391"/>
      <c r="BJ8" s="1391"/>
      <c r="BK8" s="1391"/>
      <c r="BL8" s="1391"/>
    </row>
    <row r="9" spans="1:66" s="1396" customFormat="1" ht="15">
      <c r="A9" s="1393" t="s">
        <v>229</v>
      </c>
      <c r="B9" s="1390">
        <v>6566772</v>
      </c>
      <c r="C9" s="1390">
        <v>6567645</v>
      </c>
      <c r="D9" s="1390">
        <v>873</v>
      </c>
      <c r="E9" s="1394"/>
      <c r="F9" s="1394"/>
      <c r="G9" s="1394"/>
      <c r="H9" s="1394"/>
      <c r="I9" s="1394"/>
      <c r="J9" s="1394"/>
      <c r="K9" s="1394"/>
      <c r="L9" s="1394"/>
      <c r="M9" s="1394"/>
      <c r="N9" s="1394"/>
      <c r="O9" s="1394"/>
      <c r="P9" s="1394"/>
      <c r="Q9" s="1394"/>
      <c r="R9" s="1394"/>
      <c r="S9" s="1394"/>
      <c r="T9" s="1394"/>
      <c r="U9" s="1394"/>
      <c r="V9" s="1394"/>
      <c r="W9" s="1394">
        <v>448</v>
      </c>
      <c r="X9" s="1394"/>
      <c r="Y9" s="1394"/>
      <c r="Z9" s="1394"/>
      <c r="AA9" s="1394"/>
      <c r="AB9" s="1394"/>
      <c r="AC9" s="1394"/>
      <c r="AD9" s="1394"/>
      <c r="AE9" s="1394"/>
      <c r="AF9" s="1394"/>
      <c r="AG9" s="1394"/>
      <c r="AH9" s="1394"/>
      <c r="AI9" s="1394"/>
      <c r="AJ9" s="1394"/>
      <c r="AK9" s="1394"/>
      <c r="AL9" s="1394"/>
      <c r="AM9" s="1394"/>
      <c r="AN9" s="1394"/>
      <c r="AO9" s="1394"/>
      <c r="AP9" s="1394"/>
      <c r="AQ9" s="1394"/>
      <c r="AR9" s="1394"/>
      <c r="AS9" s="1394"/>
      <c r="AT9" s="1394"/>
      <c r="AU9" s="1394"/>
      <c r="AV9" s="1394"/>
      <c r="AW9" s="1394"/>
      <c r="AX9" s="1394"/>
      <c r="AY9" s="1394"/>
      <c r="AZ9" s="1394"/>
      <c r="BA9" s="1394"/>
      <c r="BB9" s="1394"/>
      <c r="BC9" s="1394"/>
      <c r="BD9" s="1394"/>
      <c r="BE9" s="1394"/>
      <c r="BF9" s="1394"/>
      <c r="BG9" s="1394"/>
      <c r="BH9" s="1394"/>
      <c r="BI9" s="1394">
        <v>425</v>
      </c>
      <c r="BJ9" s="1394"/>
      <c r="BK9" s="1394"/>
      <c r="BL9" s="1394"/>
      <c r="BM9" s="1395"/>
      <c r="BN9" s="1395"/>
    </row>
    <row r="10" spans="1:66" s="1396" customFormat="1" ht="15">
      <c r="A10" s="1393" t="s">
        <v>230</v>
      </c>
      <c r="B10" s="1390">
        <v>121652407</v>
      </c>
      <c r="C10" s="1390">
        <v>122301232</v>
      </c>
      <c r="D10" s="1390">
        <v>648825</v>
      </c>
      <c r="E10" s="1394">
        <v>155496</v>
      </c>
      <c r="F10" s="1394"/>
      <c r="G10" s="1394">
        <v>18332</v>
      </c>
      <c r="H10" s="1394">
        <v>-61500</v>
      </c>
      <c r="I10" s="1394">
        <v>7091</v>
      </c>
      <c r="J10" s="1394">
        <v>-4067</v>
      </c>
      <c r="K10" s="1394">
        <v>-9032</v>
      </c>
      <c r="L10" s="1394"/>
      <c r="M10" s="1394">
        <v>41825</v>
      </c>
      <c r="N10" s="1394">
        <v>57570</v>
      </c>
      <c r="O10" s="1394">
        <v>7000</v>
      </c>
      <c r="P10" s="1394">
        <v>-902</v>
      </c>
      <c r="Q10" s="1394">
        <v>-283099</v>
      </c>
      <c r="R10" s="1394">
        <v>-549</v>
      </c>
      <c r="S10" s="1394">
        <v>-197582</v>
      </c>
      <c r="T10" s="1394"/>
      <c r="U10" s="1394">
        <v>-4000</v>
      </c>
      <c r="V10" s="1394">
        <v>420525</v>
      </c>
      <c r="W10" s="1394">
        <v>448</v>
      </c>
      <c r="X10" s="1394">
        <v>-187</v>
      </c>
      <c r="Y10" s="1394">
        <v>540</v>
      </c>
      <c r="Z10" s="1394"/>
      <c r="AA10" s="1394">
        <v>-550350</v>
      </c>
      <c r="AB10" s="1394">
        <v>635</v>
      </c>
      <c r="AC10" s="1394">
        <v>-3881</v>
      </c>
      <c r="AD10" s="1394">
        <v>-429</v>
      </c>
      <c r="AE10" s="1394">
        <v>-12495</v>
      </c>
      <c r="AF10" s="1394">
        <v>17</v>
      </c>
      <c r="AG10" s="1394">
        <v>-2298</v>
      </c>
      <c r="AH10" s="1394"/>
      <c r="AI10" s="1394">
        <v>-13900</v>
      </c>
      <c r="AJ10" s="1394">
        <v>-32500</v>
      </c>
      <c r="AK10" s="1394"/>
      <c r="AL10" s="1394">
        <v>2198</v>
      </c>
      <c r="AM10" s="1394"/>
      <c r="AN10" s="1394"/>
      <c r="AO10" s="1394">
        <v>-3000</v>
      </c>
      <c r="AP10" s="1394">
        <v>-9700</v>
      </c>
      <c r="AQ10" s="1394">
        <v>5000</v>
      </c>
      <c r="AR10" s="1394">
        <v>416235</v>
      </c>
      <c r="AS10" s="1394">
        <v>315</v>
      </c>
      <c r="AT10" s="1394">
        <v>-19000</v>
      </c>
      <c r="AU10" s="1394"/>
      <c r="AV10" s="1394">
        <v>597000</v>
      </c>
      <c r="AW10" s="1394">
        <v>-586</v>
      </c>
      <c r="AX10" s="1394">
        <v>1200</v>
      </c>
      <c r="AY10" s="1394"/>
      <c r="AZ10" s="1394"/>
      <c r="BA10" s="1394"/>
      <c r="BB10" s="1394">
        <v>-332</v>
      </c>
      <c r="BC10" s="1394">
        <v>-1500</v>
      </c>
      <c r="BD10" s="1394"/>
      <c r="BE10" s="1394">
        <v>11000</v>
      </c>
      <c r="BF10" s="1394"/>
      <c r="BG10" s="1394">
        <v>20000</v>
      </c>
      <c r="BH10" s="1394">
        <v>-1500</v>
      </c>
      <c r="BI10" s="1394">
        <v>425</v>
      </c>
      <c r="BJ10" s="1394">
        <v>-6</v>
      </c>
      <c r="BK10" s="1394">
        <v>-323632</v>
      </c>
      <c r="BL10" s="1394">
        <v>422000</v>
      </c>
      <c r="BM10" s="1395"/>
      <c r="BN10" s="1395"/>
    </row>
    <row r="11" spans="1:66" s="1392" customFormat="1" ht="15">
      <c r="A11" s="1393" t="s">
        <v>231</v>
      </c>
      <c r="B11" s="1390"/>
      <c r="C11" s="1390"/>
      <c r="D11" s="1390"/>
      <c r="E11" s="1394"/>
      <c r="F11" s="1394"/>
      <c r="G11" s="1394"/>
      <c r="H11" s="1394"/>
      <c r="I11" s="1394"/>
      <c r="J11" s="1394"/>
      <c r="K11" s="1394"/>
      <c r="L11" s="1394"/>
      <c r="M11" s="1394"/>
      <c r="N11" s="1394"/>
      <c r="O11" s="1394"/>
      <c r="P11" s="1394"/>
      <c r="Q11" s="1394"/>
      <c r="R11" s="1394"/>
      <c r="S11" s="1394"/>
      <c r="T11" s="1394"/>
      <c r="U11" s="1394"/>
      <c r="V11" s="1394"/>
      <c r="W11" s="1394"/>
      <c r="X11" s="1394"/>
      <c r="Y11" s="1394"/>
      <c r="Z11" s="1394"/>
      <c r="AA11" s="1394"/>
      <c r="AB11" s="1394"/>
      <c r="AC11" s="1394"/>
      <c r="AD11" s="1394"/>
      <c r="AE11" s="1394"/>
      <c r="AF11" s="1394"/>
      <c r="AG11" s="1394"/>
      <c r="AH11" s="1394"/>
      <c r="AI11" s="1394"/>
      <c r="AJ11" s="1394"/>
      <c r="AK11" s="1394"/>
      <c r="AL11" s="1394"/>
      <c r="AM11" s="1394"/>
      <c r="AN11" s="1394"/>
      <c r="AO11" s="1394"/>
      <c r="AP11" s="1394"/>
      <c r="AQ11" s="1394"/>
      <c r="AR11" s="1394"/>
      <c r="AS11" s="1394"/>
      <c r="AT11" s="1394"/>
      <c r="AU11" s="1394"/>
      <c r="AV11" s="1394"/>
      <c r="AW11" s="1394"/>
      <c r="AX11" s="1394"/>
      <c r="AY11" s="1394"/>
      <c r="AZ11" s="1394"/>
      <c r="BA11" s="1394"/>
      <c r="BB11" s="1394"/>
      <c r="BC11" s="1394"/>
      <c r="BD11" s="1394"/>
      <c r="BE11" s="1394"/>
      <c r="BF11" s="1394"/>
      <c r="BG11" s="1394"/>
      <c r="BH11" s="1394"/>
      <c r="BI11" s="1394"/>
      <c r="BJ11" s="1394"/>
      <c r="BK11" s="1394"/>
      <c r="BL11" s="1394"/>
      <c r="BM11" s="1397"/>
      <c r="BN11" s="1397"/>
    </row>
    <row r="12" spans="1:66" s="1392" customFormat="1" ht="14.25">
      <c r="A12" s="1398" t="s">
        <v>232</v>
      </c>
      <c r="B12" s="1399">
        <v>6566772</v>
      </c>
      <c r="C12" s="1399">
        <v>6567645</v>
      </c>
      <c r="D12" s="1399">
        <v>873</v>
      </c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>
        <v>448</v>
      </c>
      <c r="X12" s="1400"/>
      <c r="Y12" s="1400"/>
      <c r="Z12" s="1400"/>
      <c r="AA12" s="1400"/>
      <c r="AB12" s="1400"/>
      <c r="AC12" s="1400"/>
      <c r="AD12" s="1400"/>
      <c r="AE12" s="1400"/>
      <c r="AF12" s="1400"/>
      <c r="AG12" s="1400"/>
      <c r="AH12" s="1400"/>
      <c r="AI12" s="1400"/>
      <c r="AJ12" s="1400"/>
      <c r="AK12" s="1400"/>
      <c r="AL12" s="1400"/>
      <c r="AM12" s="1400"/>
      <c r="AN12" s="1400"/>
      <c r="AO12" s="1400"/>
      <c r="AP12" s="1400"/>
      <c r="AQ12" s="1400"/>
      <c r="AR12" s="1400"/>
      <c r="AS12" s="1400"/>
      <c r="AT12" s="1400"/>
      <c r="AU12" s="1400"/>
      <c r="AV12" s="1400"/>
      <c r="AW12" s="1400"/>
      <c r="AX12" s="1400"/>
      <c r="AY12" s="1400"/>
      <c r="AZ12" s="1400"/>
      <c r="BA12" s="1400"/>
      <c r="BB12" s="1400"/>
      <c r="BC12" s="1400"/>
      <c r="BD12" s="1400"/>
      <c r="BE12" s="1400"/>
      <c r="BF12" s="1400"/>
      <c r="BG12" s="1400"/>
      <c r="BH12" s="1400"/>
      <c r="BI12" s="1400">
        <v>425</v>
      </c>
      <c r="BJ12" s="1400"/>
      <c r="BK12" s="1400"/>
      <c r="BL12" s="1400"/>
      <c r="BM12" s="1397"/>
      <c r="BN12" s="1397"/>
    </row>
    <row r="13" spans="1:66" s="1392" customFormat="1" ht="14.25">
      <c r="A13" s="1398" t="s">
        <v>233</v>
      </c>
      <c r="B13" s="1399">
        <v>976650</v>
      </c>
      <c r="C13" s="1399">
        <v>977523</v>
      </c>
      <c r="D13" s="1399">
        <v>873</v>
      </c>
      <c r="E13" s="1400"/>
      <c r="F13" s="1400"/>
      <c r="G13" s="1400"/>
      <c r="H13" s="1400"/>
      <c r="I13" s="1400"/>
      <c r="J13" s="1400"/>
      <c r="K13" s="1400"/>
      <c r="L13" s="1400"/>
      <c r="M13" s="1400"/>
      <c r="N13" s="1400"/>
      <c r="O13" s="1400"/>
      <c r="P13" s="1400"/>
      <c r="Q13" s="1400"/>
      <c r="R13" s="1400"/>
      <c r="S13" s="1400"/>
      <c r="T13" s="1400"/>
      <c r="U13" s="1400"/>
      <c r="V13" s="1400"/>
      <c r="W13" s="1400">
        <v>448</v>
      </c>
      <c r="X13" s="1400"/>
      <c r="Y13" s="1400"/>
      <c r="Z13" s="1400"/>
      <c r="AA13" s="1400"/>
      <c r="AB13" s="1400"/>
      <c r="AC13" s="1400"/>
      <c r="AD13" s="1400"/>
      <c r="AE13" s="1400"/>
      <c r="AF13" s="1400"/>
      <c r="AG13" s="1400"/>
      <c r="AH13" s="1400"/>
      <c r="AI13" s="1400"/>
      <c r="AJ13" s="1400"/>
      <c r="AK13" s="1400"/>
      <c r="AL13" s="1400"/>
      <c r="AM13" s="1400"/>
      <c r="AN13" s="1400"/>
      <c r="AO13" s="1400"/>
      <c r="AP13" s="1400"/>
      <c r="AQ13" s="1400"/>
      <c r="AR13" s="1400"/>
      <c r="AS13" s="1400"/>
      <c r="AT13" s="1400"/>
      <c r="AU13" s="1400"/>
      <c r="AV13" s="1400"/>
      <c r="AW13" s="1400"/>
      <c r="AX13" s="1400"/>
      <c r="AY13" s="1400"/>
      <c r="AZ13" s="1400"/>
      <c r="BA13" s="1400"/>
      <c r="BB13" s="1400"/>
      <c r="BC13" s="1400"/>
      <c r="BD13" s="1400"/>
      <c r="BE13" s="1400"/>
      <c r="BF13" s="1400"/>
      <c r="BG13" s="1400"/>
      <c r="BH13" s="1400"/>
      <c r="BI13" s="1400">
        <v>425</v>
      </c>
      <c r="BJ13" s="1400"/>
      <c r="BK13" s="1400"/>
      <c r="BL13" s="1400"/>
      <c r="BM13" s="1397"/>
      <c r="BN13" s="1397"/>
    </row>
    <row r="14" spans="1:66" s="1392" customFormat="1" ht="14.25">
      <c r="A14" s="1398" t="s">
        <v>234</v>
      </c>
      <c r="B14" s="1399">
        <v>5519510</v>
      </c>
      <c r="C14" s="1399">
        <v>5519510</v>
      </c>
      <c r="D14" s="1399">
        <v>0</v>
      </c>
      <c r="E14" s="1400"/>
      <c r="F14" s="1400"/>
      <c r="G14" s="1400"/>
      <c r="H14" s="1400"/>
      <c r="I14" s="1400"/>
      <c r="J14" s="1400"/>
      <c r="K14" s="1400"/>
      <c r="L14" s="1400"/>
      <c r="M14" s="1400"/>
      <c r="N14" s="1400"/>
      <c r="O14" s="1400"/>
      <c r="P14" s="1400"/>
      <c r="Q14" s="1400"/>
      <c r="R14" s="1400"/>
      <c r="S14" s="1400"/>
      <c r="T14" s="1400"/>
      <c r="U14" s="1400"/>
      <c r="V14" s="1400"/>
      <c r="W14" s="1400"/>
      <c r="X14" s="1400"/>
      <c r="Y14" s="1400"/>
      <c r="Z14" s="1400"/>
      <c r="AA14" s="1400"/>
      <c r="AB14" s="1400"/>
      <c r="AC14" s="1400"/>
      <c r="AD14" s="1400"/>
      <c r="AE14" s="1400"/>
      <c r="AF14" s="1400"/>
      <c r="AG14" s="1400"/>
      <c r="AH14" s="1400"/>
      <c r="AI14" s="1400"/>
      <c r="AJ14" s="1400"/>
      <c r="AK14" s="1400"/>
      <c r="AL14" s="1400"/>
      <c r="AM14" s="1400"/>
      <c r="AN14" s="1400"/>
      <c r="AO14" s="1400"/>
      <c r="AP14" s="1400"/>
      <c r="AQ14" s="1400"/>
      <c r="AR14" s="1400"/>
      <c r="AS14" s="1400"/>
      <c r="AT14" s="1400"/>
      <c r="AU14" s="1400"/>
      <c r="AV14" s="1400"/>
      <c r="AW14" s="1400"/>
      <c r="AX14" s="1400"/>
      <c r="AY14" s="1400"/>
      <c r="AZ14" s="1400"/>
      <c r="BA14" s="1400"/>
      <c r="BB14" s="1400"/>
      <c r="BC14" s="1400"/>
      <c r="BD14" s="1400"/>
      <c r="BE14" s="1400"/>
      <c r="BF14" s="1400"/>
      <c r="BG14" s="1400"/>
      <c r="BH14" s="1400"/>
      <c r="BI14" s="1400"/>
      <c r="BJ14" s="1400"/>
      <c r="BK14" s="1400"/>
      <c r="BL14" s="1400"/>
      <c r="BM14" s="1397"/>
      <c r="BN14" s="1397"/>
    </row>
    <row r="15" spans="1:66" s="1392" customFormat="1" ht="14.25">
      <c r="A15" s="1398" t="s">
        <v>235</v>
      </c>
      <c r="B15" s="1399">
        <v>59375</v>
      </c>
      <c r="C15" s="1399">
        <v>59375</v>
      </c>
      <c r="D15" s="1399">
        <v>0</v>
      </c>
      <c r="E15" s="1400"/>
      <c r="F15" s="1400"/>
      <c r="G15" s="1400"/>
      <c r="H15" s="1400"/>
      <c r="I15" s="1400"/>
      <c r="J15" s="1400"/>
      <c r="K15" s="1400"/>
      <c r="L15" s="1400"/>
      <c r="M15" s="1400"/>
      <c r="N15" s="1400"/>
      <c r="O15" s="1400"/>
      <c r="P15" s="1400"/>
      <c r="Q15" s="1400"/>
      <c r="R15" s="1400"/>
      <c r="S15" s="1400"/>
      <c r="T15" s="1400"/>
      <c r="U15" s="1400"/>
      <c r="V15" s="1400"/>
      <c r="W15" s="1400"/>
      <c r="X15" s="1400"/>
      <c r="Y15" s="1400"/>
      <c r="Z15" s="1400"/>
      <c r="AA15" s="1400"/>
      <c r="AB15" s="1400"/>
      <c r="AC15" s="1400"/>
      <c r="AD15" s="1400"/>
      <c r="AE15" s="1400"/>
      <c r="AF15" s="1400"/>
      <c r="AG15" s="1400"/>
      <c r="AH15" s="1400"/>
      <c r="AI15" s="1400"/>
      <c r="AJ15" s="1400"/>
      <c r="AK15" s="1400"/>
      <c r="AL15" s="1400"/>
      <c r="AM15" s="1400"/>
      <c r="AN15" s="1400"/>
      <c r="AO15" s="1400"/>
      <c r="AP15" s="1400"/>
      <c r="AQ15" s="1400"/>
      <c r="AR15" s="1400"/>
      <c r="AS15" s="1400"/>
      <c r="AT15" s="1400"/>
      <c r="AU15" s="1400"/>
      <c r="AV15" s="1400"/>
      <c r="AW15" s="1400"/>
      <c r="AX15" s="1400"/>
      <c r="AY15" s="1400"/>
      <c r="AZ15" s="1400"/>
      <c r="BA15" s="1400"/>
      <c r="BB15" s="1400"/>
      <c r="BC15" s="1400"/>
      <c r="BD15" s="1400"/>
      <c r="BE15" s="1400"/>
      <c r="BF15" s="1400"/>
      <c r="BG15" s="1400"/>
      <c r="BH15" s="1400"/>
      <c r="BI15" s="1400"/>
      <c r="BJ15" s="1400"/>
      <c r="BK15" s="1400"/>
      <c r="BL15" s="1400"/>
      <c r="BM15" s="1397"/>
      <c r="BN15" s="1397"/>
    </row>
    <row r="16" spans="1:66" s="1392" customFormat="1" ht="14.25">
      <c r="A16" s="1398" t="s">
        <v>236</v>
      </c>
      <c r="B16" s="1399">
        <v>11237</v>
      </c>
      <c r="C16" s="1399">
        <v>11237</v>
      </c>
      <c r="D16" s="1399">
        <v>0</v>
      </c>
      <c r="E16" s="1400"/>
      <c r="F16" s="1400"/>
      <c r="G16" s="1400"/>
      <c r="H16" s="1400"/>
      <c r="I16" s="1400"/>
      <c r="J16" s="1400"/>
      <c r="K16" s="1400"/>
      <c r="L16" s="1400"/>
      <c r="M16" s="1400"/>
      <c r="N16" s="1400"/>
      <c r="O16" s="1400"/>
      <c r="P16" s="1400"/>
      <c r="Q16" s="1400"/>
      <c r="R16" s="1400"/>
      <c r="S16" s="1400"/>
      <c r="T16" s="1400"/>
      <c r="U16" s="1400"/>
      <c r="V16" s="1400"/>
      <c r="W16" s="1400"/>
      <c r="X16" s="1400"/>
      <c r="Y16" s="1400"/>
      <c r="Z16" s="1400"/>
      <c r="AA16" s="1400"/>
      <c r="AB16" s="1400"/>
      <c r="AC16" s="1400"/>
      <c r="AD16" s="1400"/>
      <c r="AE16" s="1400"/>
      <c r="AF16" s="1400"/>
      <c r="AG16" s="1400"/>
      <c r="AH16" s="1400"/>
      <c r="AI16" s="1400"/>
      <c r="AJ16" s="1400"/>
      <c r="AK16" s="1400"/>
      <c r="AL16" s="1400"/>
      <c r="AM16" s="1400"/>
      <c r="AN16" s="1400"/>
      <c r="AO16" s="1400"/>
      <c r="AP16" s="1400"/>
      <c r="AQ16" s="1400"/>
      <c r="AR16" s="1400"/>
      <c r="AS16" s="1400"/>
      <c r="AT16" s="1400"/>
      <c r="AU16" s="1400"/>
      <c r="AV16" s="1400"/>
      <c r="AW16" s="1400"/>
      <c r="AX16" s="1400"/>
      <c r="AY16" s="1400"/>
      <c r="AZ16" s="1400"/>
      <c r="BA16" s="1400"/>
      <c r="BB16" s="1400"/>
      <c r="BC16" s="1400"/>
      <c r="BD16" s="1400"/>
      <c r="BE16" s="1400"/>
      <c r="BF16" s="1400"/>
      <c r="BG16" s="1400"/>
      <c r="BH16" s="1400"/>
      <c r="BI16" s="1400"/>
      <c r="BJ16" s="1400"/>
      <c r="BK16" s="1400"/>
      <c r="BL16" s="1400"/>
      <c r="BM16" s="1397"/>
      <c r="BN16" s="1397"/>
    </row>
    <row r="17" spans="1:66" s="1392" customFormat="1" ht="15">
      <c r="A17" s="1393" t="s">
        <v>237</v>
      </c>
      <c r="B17" s="1390"/>
      <c r="C17" s="1390"/>
      <c r="D17" s="1390"/>
      <c r="E17" s="1394"/>
      <c r="F17" s="1394"/>
      <c r="G17" s="1394"/>
      <c r="H17" s="1394"/>
      <c r="I17" s="1394"/>
      <c r="J17" s="1394"/>
      <c r="K17" s="1394"/>
      <c r="L17" s="1394"/>
      <c r="M17" s="1394"/>
      <c r="N17" s="1394"/>
      <c r="O17" s="1394"/>
      <c r="P17" s="1394"/>
      <c r="Q17" s="1394"/>
      <c r="R17" s="1394"/>
      <c r="S17" s="1394"/>
      <c r="T17" s="1394"/>
      <c r="U17" s="1394"/>
      <c r="V17" s="1394"/>
      <c r="W17" s="1394"/>
      <c r="X17" s="1394"/>
      <c r="Y17" s="1394"/>
      <c r="Z17" s="1394"/>
      <c r="AA17" s="1394"/>
      <c r="AB17" s="1394"/>
      <c r="AC17" s="1394"/>
      <c r="AD17" s="1394"/>
      <c r="AE17" s="1394"/>
      <c r="AF17" s="1394"/>
      <c r="AG17" s="1394"/>
      <c r="AH17" s="1394"/>
      <c r="AI17" s="1394"/>
      <c r="AJ17" s="1394"/>
      <c r="AK17" s="1394"/>
      <c r="AL17" s="1394"/>
      <c r="AM17" s="1394"/>
      <c r="AN17" s="1394"/>
      <c r="AO17" s="1394"/>
      <c r="AP17" s="1394"/>
      <c r="AQ17" s="1394"/>
      <c r="AR17" s="1394"/>
      <c r="AS17" s="1394"/>
      <c r="AT17" s="1394"/>
      <c r="AU17" s="1394"/>
      <c r="AV17" s="1394"/>
      <c r="AW17" s="1394"/>
      <c r="AX17" s="1394"/>
      <c r="AY17" s="1394"/>
      <c r="AZ17" s="1394"/>
      <c r="BA17" s="1394"/>
      <c r="BB17" s="1394"/>
      <c r="BC17" s="1394"/>
      <c r="BD17" s="1394"/>
      <c r="BE17" s="1394"/>
      <c r="BF17" s="1394"/>
      <c r="BG17" s="1394"/>
      <c r="BH17" s="1394"/>
      <c r="BI17" s="1394"/>
      <c r="BJ17" s="1394"/>
      <c r="BK17" s="1394"/>
      <c r="BL17" s="1394"/>
      <c r="BM17" s="1397"/>
      <c r="BN17" s="1397"/>
    </row>
    <row r="18" spans="1:66" s="1392" customFormat="1" ht="14.25">
      <c r="A18" s="1398" t="s">
        <v>238</v>
      </c>
      <c r="B18" s="1399">
        <v>35535091</v>
      </c>
      <c r="C18" s="1399">
        <v>37094706</v>
      </c>
      <c r="D18" s="1399">
        <v>1559615</v>
      </c>
      <c r="E18" s="1400"/>
      <c r="F18" s="1400"/>
      <c r="G18" s="1400">
        <v>18332</v>
      </c>
      <c r="H18" s="1400"/>
      <c r="I18" s="1400"/>
      <c r="J18" s="1400"/>
      <c r="K18" s="1400">
        <v>-6600</v>
      </c>
      <c r="L18" s="1400"/>
      <c r="M18" s="1400">
        <v>41825</v>
      </c>
      <c r="N18" s="1400">
        <v>14414</v>
      </c>
      <c r="O18" s="1400"/>
      <c r="P18" s="1400">
        <v>-902</v>
      </c>
      <c r="Q18" s="1400">
        <v>-31500</v>
      </c>
      <c r="R18" s="1400"/>
      <c r="S18" s="1400"/>
      <c r="T18" s="1400"/>
      <c r="U18" s="1400">
        <v>-4000</v>
      </c>
      <c r="V18" s="1400">
        <v>420525</v>
      </c>
      <c r="W18" s="1400"/>
      <c r="X18" s="1400">
        <v>1700</v>
      </c>
      <c r="Y18" s="1400"/>
      <c r="Z18" s="1400"/>
      <c r="AA18" s="1400"/>
      <c r="AB18" s="1400"/>
      <c r="AC18" s="1400">
        <v>-3881</v>
      </c>
      <c r="AD18" s="1400"/>
      <c r="AE18" s="1400">
        <v>-12495</v>
      </c>
      <c r="AF18" s="1400"/>
      <c r="AG18" s="1400"/>
      <c r="AH18" s="1400"/>
      <c r="AI18" s="1400"/>
      <c r="AJ18" s="1400"/>
      <c r="AK18" s="1400"/>
      <c r="AL18" s="1400">
        <v>900</v>
      </c>
      <c r="AM18" s="1400"/>
      <c r="AN18" s="1400">
        <v>544221</v>
      </c>
      <c r="AO18" s="1400">
        <v>-3000</v>
      </c>
      <c r="AP18" s="1400"/>
      <c r="AQ18" s="1400"/>
      <c r="AR18" s="1400">
        <v>416235</v>
      </c>
      <c r="AS18" s="1400"/>
      <c r="AT18" s="1400"/>
      <c r="AU18" s="1400"/>
      <c r="AV18" s="1400">
        <v>75000</v>
      </c>
      <c r="AW18" s="1400"/>
      <c r="AX18" s="1400">
        <v>-3883</v>
      </c>
      <c r="AY18" s="1400">
        <v>-2200</v>
      </c>
      <c r="AZ18" s="1400"/>
      <c r="BA18" s="1400"/>
      <c r="BB18" s="1400">
        <v>-944</v>
      </c>
      <c r="BC18" s="1400"/>
      <c r="BD18" s="1400"/>
      <c r="BE18" s="1400">
        <v>-20000</v>
      </c>
      <c r="BF18" s="1400"/>
      <c r="BG18" s="1400">
        <v>20000</v>
      </c>
      <c r="BH18" s="1400"/>
      <c r="BI18" s="1400"/>
      <c r="BJ18" s="1400"/>
      <c r="BK18" s="1400">
        <v>-326132</v>
      </c>
      <c r="BL18" s="1400">
        <v>422000</v>
      </c>
      <c r="BM18" s="1397"/>
      <c r="BN18" s="1397"/>
    </row>
    <row r="19" spans="1:66" s="1392" customFormat="1" ht="14.25">
      <c r="A19" s="1398" t="s">
        <v>239</v>
      </c>
      <c r="B19" s="1399">
        <v>25769338</v>
      </c>
      <c r="C19" s="1399">
        <v>27335352</v>
      </c>
      <c r="D19" s="1399">
        <v>1566014</v>
      </c>
      <c r="E19" s="1400"/>
      <c r="F19" s="1400"/>
      <c r="G19" s="1400"/>
      <c r="H19" s="1400"/>
      <c r="I19" s="1400"/>
      <c r="J19" s="1400"/>
      <c r="K19" s="1400"/>
      <c r="L19" s="1400"/>
      <c r="M19" s="1400">
        <v>41825</v>
      </c>
      <c r="N19" s="1400">
        <v>15267</v>
      </c>
      <c r="O19" s="1400"/>
      <c r="P19" s="1400"/>
      <c r="Q19" s="1400">
        <v>-31500</v>
      </c>
      <c r="R19" s="1400"/>
      <c r="S19" s="1400"/>
      <c r="T19" s="1400"/>
      <c r="U19" s="1400">
        <v>-4000</v>
      </c>
      <c r="V19" s="1400">
        <v>420525</v>
      </c>
      <c r="W19" s="1400"/>
      <c r="X19" s="1400">
        <v>1700</v>
      </c>
      <c r="Y19" s="1400"/>
      <c r="Z19" s="1400"/>
      <c r="AA19" s="1400"/>
      <c r="AB19" s="1400"/>
      <c r="AC19" s="1400"/>
      <c r="AD19" s="1400"/>
      <c r="AE19" s="1400"/>
      <c r="AF19" s="1400"/>
      <c r="AG19" s="1400"/>
      <c r="AH19" s="1400"/>
      <c r="AI19" s="1400"/>
      <c r="AJ19" s="1400"/>
      <c r="AK19" s="1400"/>
      <c r="AL19" s="1400">
        <v>900</v>
      </c>
      <c r="AM19" s="1400"/>
      <c r="AN19" s="1400">
        <v>544221</v>
      </c>
      <c r="AO19" s="1400">
        <v>-3000</v>
      </c>
      <c r="AP19" s="1400"/>
      <c r="AQ19" s="1400"/>
      <c r="AR19" s="1400">
        <v>416235</v>
      </c>
      <c r="AS19" s="1400"/>
      <c r="AT19" s="1400"/>
      <c r="AU19" s="1400"/>
      <c r="AV19" s="1400">
        <v>75000</v>
      </c>
      <c r="AW19" s="1400"/>
      <c r="AX19" s="1400">
        <v>-3883</v>
      </c>
      <c r="AY19" s="1400">
        <v>-2200</v>
      </c>
      <c r="AZ19" s="1400"/>
      <c r="BA19" s="1400"/>
      <c r="BB19" s="1400">
        <v>-944</v>
      </c>
      <c r="BC19" s="1400"/>
      <c r="BD19" s="1400"/>
      <c r="BE19" s="1400">
        <v>-20000</v>
      </c>
      <c r="BF19" s="1400"/>
      <c r="BG19" s="1400">
        <v>20000</v>
      </c>
      <c r="BH19" s="1400"/>
      <c r="BI19" s="1400"/>
      <c r="BJ19" s="1400"/>
      <c r="BK19" s="1400">
        <v>-326132</v>
      </c>
      <c r="BL19" s="1400">
        <v>422000</v>
      </c>
      <c r="BM19" s="1397"/>
      <c r="BN19" s="1397"/>
    </row>
    <row r="20" spans="1:66" s="1392" customFormat="1" ht="14.25">
      <c r="A20" s="1398" t="s">
        <v>240</v>
      </c>
      <c r="B20" s="1399">
        <v>9765753</v>
      </c>
      <c r="C20" s="1399">
        <v>9759354</v>
      </c>
      <c r="D20" s="1399">
        <v>-6399</v>
      </c>
      <c r="E20" s="1400"/>
      <c r="F20" s="1400"/>
      <c r="G20" s="1400">
        <v>18332</v>
      </c>
      <c r="H20" s="1400"/>
      <c r="I20" s="1400"/>
      <c r="J20" s="1400"/>
      <c r="K20" s="1400">
        <v>-6600</v>
      </c>
      <c r="L20" s="1400"/>
      <c r="M20" s="1400"/>
      <c r="N20" s="1400">
        <v>-853</v>
      </c>
      <c r="O20" s="1400"/>
      <c r="P20" s="1400">
        <v>-902</v>
      </c>
      <c r="Q20" s="1400"/>
      <c r="R20" s="1400"/>
      <c r="S20" s="1400"/>
      <c r="T20" s="1400"/>
      <c r="U20" s="1400"/>
      <c r="V20" s="1400"/>
      <c r="W20" s="1400"/>
      <c r="X20" s="1400"/>
      <c r="Y20" s="1400"/>
      <c r="Z20" s="1400"/>
      <c r="AA20" s="1400"/>
      <c r="AB20" s="1400"/>
      <c r="AC20" s="1400">
        <v>-3881</v>
      </c>
      <c r="AD20" s="1400"/>
      <c r="AE20" s="1400">
        <v>-12495</v>
      </c>
      <c r="AF20" s="1400"/>
      <c r="AG20" s="1400"/>
      <c r="AH20" s="1400"/>
      <c r="AI20" s="1400"/>
      <c r="AJ20" s="1400"/>
      <c r="AK20" s="1400"/>
      <c r="AL20" s="1400"/>
      <c r="AM20" s="1400"/>
      <c r="AN20" s="1400"/>
      <c r="AO20" s="1400"/>
      <c r="AP20" s="1400"/>
      <c r="AQ20" s="1400"/>
      <c r="AR20" s="1400"/>
      <c r="AS20" s="1400"/>
      <c r="AT20" s="1400"/>
      <c r="AU20" s="1400"/>
      <c r="AV20" s="1400"/>
      <c r="AW20" s="1400"/>
      <c r="AX20" s="1400"/>
      <c r="AY20" s="1400"/>
      <c r="AZ20" s="1400"/>
      <c r="BA20" s="1400"/>
      <c r="BB20" s="1400"/>
      <c r="BC20" s="1400"/>
      <c r="BD20" s="1400"/>
      <c r="BE20" s="1400"/>
      <c r="BF20" s="1400"/>
      <c r="BG20" s="1400"/>
      <c r="BH20" s="1400"/>
      <c r="BI20" s="1400"/>
      <c r="BJ20" s="1400"/>
      <c r="BK20" s="1400"/>
      <c r="BL20" s="1400"/>
      <c r="BM20" s="1397"/>
      <c r="BN20" s="1397"/>
    </row>
    <row r="21" spans="1:66" s="1392" customFormat="1" ht="14.25">
      <c r="A21" s="1398" t="s">
        <v>241</v>
      </c>
      <c r="B21" s="1399">
        <v>75262920</v>
      </c>
      <c r="C21" s="1399">
        <v>75591872</v>
      </c>
      <c r="D21" s="1399">
        <v>328952</v>
      </c>
      <c r="E21" s="1400"/>
      <c r="F21" s="1400"/>
      <c r="G21" s="1400"/>
      <c r="H21" s="1400"/>
      <c r="I21" s="1400"/>
      <c r="J21" s="1400"/>
      <c r="K21" s="1400"/>
      <c r="L21" s="1400"/>
      <c r="M21" s="1400"/>
      <c r="N21" s="1400"/>
      <c r="O21" s="1400"/>
      <c r="P21" s="1400"/>
      <c r="Q21" s="1400">
        <v>-43899</v>
      </c>
      <c r="R21" s="1400"/>
      <c r="S21" s="1400"/>
      <c r="T21" s="1400"/>
      <c r="U21" s="1400"/>
      <c r="V21" s="1400"/>
      <c r="W21" s="1400"/>
      <c r="X21" s="1400"/>
      <c r="Y21" s="1400"/>
      <c r="Z21" s="1400"/>
      <c r="AA21" s="1400"/>
      <c r="AB21" s="1400"/>
      <c r="AC21" s="1400"/>
      <c r="AD21" s="1400"/>
      <c r="AE21" s="1400"/>
      <c r="AF21" s="1400"/>
      <c r="AG21" s="1400"/>
      <c r="AH21" s="1400"/>
      <c r="AI21" s="1400"/>
      <c r="AJ21" s="1400"/>
      <c r="AK21" s="1400"/>
      <c r="AL21" s="1400">
        <v>-7940</v>
      </c>
      <c r="AM21" s="1400"/>
      <c r="AN21" s="1400">
        <v>385000</v>
      </c>
      <c r="AO21" s="1400"/>
      <c r="AP21" s="1400"/>
      <c r="AQ21" s="1400"/>
      <c r="AR21" s="1400"/>
      <c r="AS21" s="1400"/>
      <c r="AT21" s="1400">
        <v>-6769</v>
      </c>
      <c r="AU21" s="1400"/>
      <c r="AV21" s="1400">
        <v>-3000</v>
      </c>
      <c r="AW21" s="1400"/>
      <c r="AX21" s="1400">
        <v>14883</v>
      </c>
      <c r="AY21" s="1400"/>
      <c r="AZ21" s="1400"/>
      <c r="BA21" s="1400"/>
      <c r="BB21" s="1400"/>
      <c r="BC21" s="1400">
        <v>-7036</v>
      </c>
      <c r="BD21" s="1400"/>
      <c r="BE21" s="1400">
        <v>-1129</v>
      </c>
      <c r="BF21" s="1400"/>
      <c r="BG21" s="1400"/>
      <c r="BH21" s="1400"/>
      <c r="BI21" s="1400"/>
      <c r="BJ21" s="1400">
        <v>-1158</v>
      </c>
      <c r="BK21" s="1400"/>
      <c r="BL21" s="1400"/>
      <c r="BM21" s="1397"/>
      <c r="BN21" s="1397"/>
    </row>
    <row r="22" spans="1:66" s="1392" customFormat="1" ht="14.25">
      <c r="A22" s="1398" t="s">
        <v>242</v>
      </c>
      <c r="B22" s="1399">
        <v>2371286</v>
      </c>
      <c r="C22" s="1399">
        <v>2310446</v>
      </c>
      <c r="D22" s="1399">
        <v>-60840</v>
      </c>
      <c r="E22" s="1400"/>
      <c r="F22" s="1400"/>
      <c r="G22" s="1400"/>
      <c r="H22" s="1400"/>
      <c r="I22" s="1400"/>
      <c r="J22" s="1400"/>
      <c r="K22" s="1400"/>
      <c r="L22" s="1400"/>
      <c r="M22" s="1400"/>
      <c r="N22" s="1400"/>
      <c r="O22" s="1400"/>
      <c r="P22" s="1400"/>
      <c r="Q22" s="1400"/>
      <c r="R22" s="1400"/>
      <c r="S22" s="1400"/>
      <c r="T22" s="1400">
        <v>-5000</v>
      </c>
      <c r="U22" s="1400"/>
      <c r="V22" s="1400"/>
      <c r="W22" s="1400">
        <v>448</v>
      </c>
      <c r="X22" s="1400"/>
      <c r="Y22" s="1400"/>
      <c r="Z22" s="1400"/>
      <c r="AA22" s="1400"/>
      <c r="AB22" s="1400"/>
      <c r="AC22" s="1400"/>
      <c r="AD22" s="1400"/>
      <c r="AE22" s="1400"/>
      <c r="AF22" s="1400"/>
      <c r="AG22" s="1400"/>
      <c r="AH22" s="1400"/>
      <c r="AI22" s="1400">
        <v>-29000</v>
      </c>
      <c r="AJ22" s="1400"/>
      <c r="AK22" s="1400"/>
      <c r="AL22" s="1400"/>
      <c r="AM22" s="1400"/>
      <c r="AN22" s="1400"/>
      <c r="AO22" s="1400"/>
      <c r="AP22" s="1400"/>
      <c r="AQ22" s="1400"/>
      <c r="AR22" s="1400"/>
      <c r="AS22" s="1400"/>
      <c r="AT22" s="1400">
        <v>-19000</v>
      </c>
      <c r="AU22" s="1400"/>
      <c r="AV22" s="1400"/>
      <c r="AW22" s="1400"/>
      <c r="AX22" s="1400">
        <v>-11000</v>
      </c>
      <c r="AY22" s="1400"/>
      <c r="AZ22" s="1400"/>
      <c r="BA22" s="1400"/>
      <c r="BB22" s="1400"/>
      <c r="BC22" s="1400"/>
      <c r="BD22" s="1400"/>
      <c r="BE22" s="1400">
        <v>1129</v>
      </c>
      <c r="BF22" s="1400"/>
      <c r="BG22" s="1400"/>
      <c r="BH22" s="1400"/>
      <c r="BI22" s="1400">
        <v>425</v>
      </c>
      <c r="BJ22" s="1400">
        <v>1158</v>
      </c>
      <c r="BK22" s="1400"/>
      <c r="BL22" s="1400"/>
      <c r="BM22" s="1397"/>
      <c r="BN22" s="1397"/>
    </row>
    <row r="23" spans="1:66" s="1392" customFormat="1" ht="14.25">
      <c r="A23" s="1398" t="s">
        <v>243</v>
      </c>
      <c r="B23" s="1399">
        <v>759114</v>
      </c>
      <c r="C23" s="1399">
        <v>777225</v>
      </c>
      <c r="D23" s="1399">
        <v>18111</v>
      </c>
      <c r="E23" s="1400"/>
      <c r="F23" s="1400"/>
      <c r="G23" s="1400"/>
      <c r="H23" s="1400"/>
      <c r="I23" s="1400"/>
      <c r="J23" s="1400"/>
      <c r="K23" s="1400"/>
      <c r="L23" s="1400"/>
      <c r="M23" s="1400"/>
      <c r="N23" s="1400">
        <v>-5313</v>
      </c>
      <c r="O23" s="1400"/>
      <c r="P23" s="1400"/>
      <c r="Q23" s="1400">
        <v>-37700</v>
      </c>
      <c r="R23" s="1400"/>
      <c r="S23" s="1400"/>
      <c r="T23" s="1400"/>
      <c r="U23" s="1400"/>
      <c r="V23" s="1400"/>
      <c r="W23" s="1400"/>
      <c r="X23" s="1400"/>
      <c r="Y23" s="1400"/>
      <c r="Z23" s="1400">
        <v>-3954</v>
      </c>
      <c r="AA23" s="1400"/>
      <c r="AB23" s="1400"/>
      <c r="AC23" s="1400"/>
      <c r="AD23" s="1400"/>
      <c r="AE23" s="1400"/>
      <c r="AF23" s="1400"/>
      <c r="AG23" s="1400"/>
      <c r="AH23" s="1400"/>
      <c r="AI23" s="1400"/>
      <c r="AJ23" s="1400"/>
      <c r="AK23" s="1400"/>
      <c r="AL23" s="1400">
        <v>7940</v>
      </c>
      <c r="AM23" s="1400"/>
      <c r="AN23" s="1400">
        <v>43333</v>
      </c>
      <c r="AO23" s="1400"/>
      <c r="AP23" s="1400"/>
      <c r="AQ23" s="1400"/>
      <c r="AR23" s="1400"/>
      <c r="AS23" s="1400"/>
      <c r="AT23" s="1400">
        <v>6769</v>
      </c>
      <c r="AU23" s="1400"/>
      <c r="AV23" s="1400"/>
      <c r="AW23" s="1400"/>
      <c r="AX23" s="1400"/>
      <c r="AY23" s="1400"/>
      <c r="AZ23" s="1400"/>
      <c r="BA23" s="1400"/>
      <c r="BB23" s="1400"/>
      <c r="BC23" s="1400">
        <v>7036</v>
      </c>
      <c r="BD23" s="1400"/>
      <c r="BE23" s="1400"/>
      <c r="BF23" s="1400"/>
      <c r="BG23" s="1400"/>
      <c r="BH23" s="1400"/>
      <c r="BI23" s="1400"/>
      <c r="BJ23" s="1400"/>
      <c r="BK23" s="1400"/>
      <c r="BL23" s="1400"/>
      <c r="BM23" s="1397"/>
      <c r="BN23" s="1397"/>
    </row>
    <row r="24" spans="1:66" s="1392" customFormat="1" ht="14.25">
      <c r="A24" s="1398" t="s">
        <v>244</v>
      </c>
      <c r="B24" s="1399">
        <v>42447</v>
      </c>
      <c r="C24" s="1399">
        <v>155780</v>
      </c>
      <c r="D24" s="1399">
        <v>113333</v>
      </c>
      <c r="E24" s="1400"/>
      <c r="F24" s="1400"/>
      <c r="G24" s="1400"/>
      <c r="H24" s="1400"/>
      <c r="I24" s="1400"/>
      <c r="J24" s="1400"/>
      <c r="K24" s="1400"/>
      <c r="L24" s="1400"/>
      <c r="M24" s="1400"/>
      <c r="N24" s="1400"/>
      <c r="O24" s="1400"/>
      <c r="P24" s="1400"/>
      <c r="Q24" s="1400"/>
      <c r="R24" s="1400"/>
      <c r="S24" s="1400"/>
      <c r="T24" s="1400"/>
      <c r="U24" s="1400"/>
      <c r="V24" s="1400"/>
      <c r="W24" s="1400"/>
      <c r="X24" s="1400"/>
      <c r="Y24" s="1400"/>
      <c r="Z24" s="1400"/>
      <c r="AA24" s="1400"/>
      <c r="AB24" s="1400"/>
      <c r="AC24" s="1400"/>
      <c r="AD24" s="1400"/>
      <c r="AE24" s="1400"/>
      <c r="AF24" s="1400"/>
      <c r="AG24" s="1400"/>
      <c r="AH24" s="1400"/>
      <c r="AI24" s="1400"/>
      <c r="AJ24" s="1400"/>
      <c r="AK24" s="1400"/>
      <c r="AL24" s="1400"/>
      <c r="AM24" s="1400"/>
      <c r="AN24" s="1400">
        <v>113333</v>
      </c>
      <c r="AO24" s="1400"/>
      <c r="AP24" s="1400"/>
      <c r="AQ24" s="1400"/>
      <c r="AR24" s="1400"/>
      <c r="AS24" s="1400"/>
      <c r="AT24" s="1400"/>
      <c r="AU24" s="1400"/>
      <c r="AV24" s="1400"/>
      <c r="AW24" s="1400"/>
      <c r="AX24" s="1400"/>
      <c r="AY24" s="1400"/>
      <c r="AZ24" s="1400"/>
      <c r="BA24" s="1400"/>
      <c r="BB24" s="1400"/>
      <c r="BC24" s="1400"/>
      <c r="BD24" s="1400"/>
      <c r="BE24" s="1400"/>
      <c r="BF24" s="1400"/>
      <c r="BG24" s="1400"/>
      <c r="BH24" s="1400"/>
      <c r="BI24" s="1400"/>
      <c r="BJ24" s="1400"/>
      <c r="BK24" s="1400"/>
      <c r="BL24" s="1400"/>
      <c r="BM24" s="1397"/>
      <c r="BN24" s="1397"/>
    </row>
    <row r="25" spans="1:66" s="1392" customFormat="1" ht="14.25">
      <c r="A25" s="1398" t="s">
        <v>245</v>
      </c>
      <c r="B25" s="1399">
        <v>716667</v>
      </c>
      <c r="C25" s="1399">
        <v>621445</v>
      </c>
      <c r="D25" s="1399">
        <v>-95222</v>
      </c>
      <c r="E25" s="1400"/>
      <c r="F25" s="1400"/>
      <c r="G25" s="1400"/>
      <c r="H25" s="1400"/>
      <c r="I25" s="1400"/>
      <c r="J25" s="1400"/>
      <c r="K25" s="1400"/>
      <c r="L25" s="1400"/>
      <c r="M25" s="1400"/>
      <c r="N25" s="1400">
        <v>-5313</v>
      </c>
      <c r="O25" s="1400"/>
      <c r="P25" s="1400"/>
      <c r="Q25" s="1400">
        <v>-37700</v>
      </c>
      <c r="R25" s="1400"/>
      <c r="S25" s="1400"/>
      <c r="T25" s="1400"/>
      <c r="U25" s="1400"/>
      <c r="V25" s="1400"/>
      <c r="W25" s="1400"/>
      <c r="X25" s="1400"/>
      <c r="Y25" s="1400"/>
      <c r="Z25" s="1400">
        <v>-3954</v>
      </c>
      <c r="AA25" s="1400"/>
      <c r="AB25" s="1400"/>
      <c r="AC25" s="1400"/>
      <c r="AD25" s="1400"/>
      <c r="AE25" s="1400"/>
      <c r="AF25" s="1400"/>
      <c r="AG25" s="1400"/>
      <c r="AH25" s="1400"/>
      <c r="AI25" s="1400"/>
      <c r="AJ25" s="1400"/>
      <c r="AK25" s="1400"/>
      <c r="AL25" s="1400">
        <v>7940</v>
      </c>
      <c r="AM25" s="1400"/>
      <c r="AN25" s="1400">
        <v>-70000</v>
      </c>
      <c r="AO25" s="1400"/>
      <c r="AP25" s="1400"/>
      <c r="AQ25" s="1400"/>
      <c r="AR25" s="1400"/>
      <c r="AS25" s="1400"/>
      <c r="AT25" s="1400">
        <v>6769</v>
      </c>
      <c r="AU25" s="1400"/>
      <c r="AV25" s="1400"/>
      <c r="AW25" s="1400"/>
      <c r="AX25" s="1400"/>
      <c r="AY25" s="1400"/>
      <c r="AZ25" s="1400"/>
      <c r="BA25" s="1400"/>
      <c r="BB25" s="1400"/>
      <c r="BC25" s="1400">
        <v>7036</v>
      </c>
      <c r="BD25" s="1400"/>
      <c r="BE25" s="1400"/>
      <c r="BF25" s="1400"/>
      <c r="BG25" s="1400"/>
      <c r="BH25" s="1400"/>
      <c r="BI25" s="1400"/>
      <c r="BJ25" s="1400"/>
      <c r="BK25" s="1400"/>
      <c r="BL25" s="1400"/>
      <c r="BM25" s="1397"/>
      <c r="BN25" s="1397"/>
    </row>
    <row r="26" spans="1:66" s="1392" customFormat="1" ht="14.25">
      <c r="A26" s="1398" t="s">
        <v>246</v>
      </c>
      <c r="B26" s="1399">
        <v>237706</v>
      </c>
      <c r="C26" s="1399">
        <v>278762</v>
      </c>
      <c r="D26" s="1399">
        <v>41056</v>
      </c>
      <c r="E26" s="1400"/>
      <c r="F26" s="1400"/>
      <c r="G26" s="1400"/>
      <c r="H26" s="1400"/>
      <c r="I26" s="1400"/>
      <c r="J26" s="1400">
        <v>-567</v>
      </c>
      <c r="K26" s="1400"/>
      <c r="L26" s="1400"/>
      <c r="M26" s="1400"/>
      <c r="N26" s="1400"/>
      <c r="O26" s="1400">
        <v>7000</v>
      </c>
      <c r="P26" s="1400"/>
      <c r="Q26" s="1400"/>
      <c r="R26" s="1400"/>
      <c r="S26" s="1400"/>
      <c r="T26" s="1400">
        <v>5000</v>
      </c>
      <c r="U26" s="1400"/>
      <c r="V26" s="1400"/>
      <c r="W26" s="1400"/>
      <c r="X26" s="1400"/>
      <c r="Y26" s="1400"/>
      <c r="Z26" s="1400"/>
      <c r="AA26" s="1400"/>
      <c r="AB26" s="1400"/>
      <c r="AC26" s="1400"/>
      <c r="AD26" s="1400"/>
      <c r="AE26" s="1400"/>
      <c r="AF26" s="1400"/>
      <c r="AG26" s="1400"/>
      <c r="AH26" s="1400"/>
      <c r="AI26" s="1400"/>
      <c r="AJ26" s="1400"/>
      <c r="AK26" s="1400"/>
      <c r="AL26" s="1400"/>
      <c r="AM26" s="1400"/>
      <c r="AN26" s="1400">
        <v>28333</v>
      </c>
      <c r="AO26" s="1400"/>
      <c r="AP26" s="1400"/>
      <c r="AQ26" s="1400"/>
      <c r="AR26" s="1400"/>
      <c r="AS26" s="1400"/>
      <c r="AT26" s="1400"/>
      <c r="AU26" s="1400"/>
      <c r="AV26" s="1400"/>
      <c r="AW26" s="1400"/>
      <c r="AX26" s="1400"/>
      <c r="AY26" s="1400"/>
      <c r="AZ26" s="1400"/>
      <c r="BA26" s="1400">
        <v>1290</v>
      </c>
      <c r="BB26" s="1400"/>
      <c r="BC26" s="1400"/>
      <c r="BD26" s="1400"/>
      <c r="BE26" s="1400"/>
      <c r="BF26" s="1400"/>
      <c r="BG26" s="1400"/>
      <c r="BH26" s="1400"/>
      <c r="BI26" s="1400"/>
      <c r="BJ26" s="1400"/>
      <c r="BK26" s="1400"/>
      <c r="BL26" s="1400"/>
      <c r="BM26" s="1397"/>
      <c r="BN26" s="1397"/>
    </row>
    <row r="27" spans="1:66" s="1392" customFormat="1" ht="14.25">
      <c r="A27" s="1398" t="s">
        <v>247</v>
      </c>
      <c r="B27" s="1399">
        <v>3227197</v>
      </c>
      <c r="C27" s="1399">
        <v>2891532</v>
      </c>
      <c r="D27" s="1399">
        <v>-335665</v>
      </c>
      <c r="E27" s="1400"/>
      <c r="F27" s="1400"/>
      <c r="G27" s="1400"/>
      <c r="H27" s="1400">
        <v>-61500</v>
      </c>
      <c r="I27" s="1400"/>
      <c r="J27" s="1400"/>
      <c r="K27" s="1400"/>
      <c r="L27" s="1400"/>
      <c r="M27" s="1400"/>
      <c r="N27" s="1400"/>
      <c r="O27" s="1400"/>
      <c r="P27" s="1400"/>
      <c r="Q27" s="1400">
        <v>-170000</v>
      </c>
      <c r="R27" s="1400"/>
      <c r="S27" s="1400">
        <v>-197582</v>
      </c>
      <c r="T27" s="1400"/>
      <c r="U27" s="1400"/>
      <c r="V27" s="1400"/>
      <c r="W27" s="1400"/>
      <c r="X27" s="1400"/>
      <c r="Y27" s="1400"/>
      <c r="Z27" s="1400"/>
      <c r="AA27" s="1400">
        <v>-550350</v>
      </c>
      <c r="AB27" s="1400"/>
      <c r="AC27" s="1400"/>
      <c r="AD27" s="1400"/>
      <c r="AE27" s="1400"/>
      <c r="AF27" s="1400"/>
      <c r="AG27" s="1400"/>
      <c r="AH27" s="1400"/>
      <c r="AI27" s="1400">
        <v>-13900</v>
      </c>
      <c r="AJ27" s="1400">
        <v>-32500</v>
      </c>
      <c r="AK27" s="1400"/>
      <c r="AL27" s="1400"/>
      <c r="AM27" s="1400"/>
      <c r="AN27" s="1400">
        <v>141667</v>
      </c>
      <c r="AO27" s="1400"/>
      <c r="AP27" s="1400">
        <v>-9700</v>
      </c>
      <c r="AQ27" s="1400"/>
      <c r="AR27" s="1400"/>
      <c r="AS27" s="1400"/>
      <c r="AT27" s="1400"/>
      <c r="AU27" s="1400"/>
      <c r="AV27" s="1400">
        <v>525000</v>
      </c>
      <c r="AW27" s="1400"/>
      <c r="AX27" s="1400">
        <v>1200</v>
      </c>
      <c r="AY27" s="1400"/>
      <c r="AZ27" s="1400"/>
      <c r="BA27" s="1400"/>
      <c r="BB27" s="1400"/>
      <c r="BC27" s="1400"/>
      <c r="BD27" s="1400"/>
      <c r="BE27" s="1400">
        <v>31000</v>
      </c>
      <c r="BF27" s="1400"/>
      <c r="BG27" s="1400"/>
      <c r="BH27" s="1400">
        <v>-1500</v>
      </c>
      <c r="BI27" s="1400"/>
      <c r="BJ27" s="1400"/>
      <c r="BK27" s="1400">
        <v>2500</v>
      </c>
      <c r="BL27" s="1400"/>
      <c r="BM27" s="1397"/>
      <c r="BN27" s="1397"/>
    </row>
    <row r="28" spans="1:66" s="1392" customFormat="1" ht="14.25">
      <c r="A28" s="1398" t="s">
        <v>248</v>
      </c>
      <c r="B28" s="1399">
        <v>921652</v>
      </c>
      <c r="C28" s="1399">
        <v>864570</v>
      </c>
      <c r="D28" s="1399">
        <v>-57082</v>
      </c>
      <c r="E28" s="1400"/>
      <c r="F28" s="1400"/>
      <c r="G28" s="1400"/>
      <c r="H28" s="1400">
        <v>-61500</v>
      </c>
      <c r="I28" s="1400"/>
      <c r="J28" s="1400"/>
      <c r="K28" s="1400"/>
      <c r="L28" s="1400"/>
      <c r="M28" s="1400"/>
      <c r="N28" s="1400"/>
      <c r="O28" s="1400"/>
      <c r="P28" s="1400"/>
      <c r="Q28" s="1400"/>
      <c r="R28" s="1400"/>
      <c r="S28" s="1400">
        <v>-147582</v>
      </c>
      <c r="T28" s="1400"/>
      <c r="U28" s="1400"/>
      <c r="V28" s="1400"/>
      <c r="W28" s="1400"/>
      <c r="X28" s="1400"/>
      <c r="Y28" s="1400"/>
      <c r="Z28" s="1400"/>
      <c r="AA28" s="1400"/>
      <c r="AB28" s="1400"/>
      <c r="AC28" s="1400"/>
      <c r="AD28" s="1400"/>
      <c r="AE28" s="1400"/>
      <c r="AF28" s="1400"/>
      <c r="AG28" s="1400"/>
      <c r="AH28" s="1400"/>
      <c r="AI28" s="1400"/>
      <c r="AJ28" s="1400"/>
      <c r="AK28" s="1400"/>
      <c r="AL28" s="1400"/>
      <c r="AM28" s="1400">
        <v>3000</v>
      </c>
      <c r="AN28" s="1400"/>
      <c r="AO28" s="1400"/>
      <c r="AP28" s="1400"/>
      <c r="AQ28" s="1400"/>
      <c r="AR28" s="1400"/>
      <c r="AS28" s="1400"/>
      <c r="AT28" s="1400"/>
      <c r="AU28" s="1400"/>
      <c r="AV28" s="1400">
        <v>140000</v>
      </c>
      <c r="AW28" s="1400"/>
      <c r="AX28" s="1400"/>
      <c r="AY28" s="1400">
        <v>9000</v>
      </c>
      <c r="AZ28" s="1400"/>
      <c r="BA28" s="1400"/>
      <c r="BB28" s="1400"/>
      <c r="BC28" s="1400"/>
      <c r="BD28" s="1400"/>
      <c r="BE28" s="1400"/>
      <c r="BF28" s="1400"/>
      <c r="BG28" s="1400"/>
      <c r="BH28" s="1400"/>
      <c r="BI28" s="1400"/>
      <c r="BJ28" s="1400"/>
      <c r="BK28" s="1400"/>
      <c r="BL28" s="1400"/>
      <c r="BM28" s="1397"/>
      <c r="BN28" s="1397"/>
    </row>
    <row r="29" spans="1:66" s="1392" customFormat="1" ht="14.25">
      <c r="A29" s="1398" t="s">
        <v>249</v>
      </c>
      <c r="B29" s="1399">
        <v>2305545</v>
      </c>
      <c r="C29" s="1399">
        <v>2026962</v>
      </c>
      <c r="D29" s="1399">
        <v>-278583</v>
      </c>
      <c r="E29" s="1400"/>
      <c r="F29" s="1400"/>
      <c r="G29" s="1400"/>
      <c r="H29" s="1400"/>
      <c r="I29" s="1400"/>
      <c r="J29" s="1400"/>
      <c r="K29" s="1400"/>
      <c r="L29" s="1400"/>
      <c r="M29" s="1400"/>
      <c r="N29" s="1400"/>
      <c r="O29" s="1400"/>
      <c r="P29" s="1400"/>
      <c r="Q29" s="1400">
        <v>-170000</v>
      </c>
      <c r="R29" s="1400"/>
      <c r="S29" s="1400">
        <v>-50000</v>
      </c>
      <c r="T29" s="1400"/>
      <c r="U29" s="1400"/>
      <c r="V29" s="1400"/>
      <c r="W29" s="1400"/>
      <c r="X29" s="1400"/>
      <c r="Y29" s="1400"/>
      <c r="Z29" s="1400"/>
      <c r="AA29" s="1400">
        <v>-550350</v>
      </c>
      <c r="AB29" s="1400"/>
      <c r="AC29" s="1400"/>
      <c r="AD29" s="1400"/>
      <c r="AE29" s="1400"/>
      <c r="AF29" s="1400"/>
      <c r="AG29" s="1400"/>
      <c r="AH29" s="1400"/>
      <c r="AI29" s="1400">
        <v>-13900</v>
      </c>
      <c r="AJ29" s="1400">
        <v>-32500</v>
      </c>
      <c r="AK29" s="1400"/>
      <c r="AL29" s="1400"/>
      <c r="AM29" s="1400">
        <v>-3000</v>
      </c>
      <c r="AN29" s="1400">
        <v>141667</v>
      </c>
      <c r="AO29" s="1400"/>
      <c r="AP29" s="1400">
        <v>-9700</v>
      </c>
      <c r="AQ29" s="1400"/>
      <c r="AR29" s="1400"/>
      <c r="AS29" s="1400"/>
      <c r="AT29" s="1400"/>
      <c r="AU29" s="1400"/>
      <c r="AV29" s="1400">
        <v>385000</v>
      </c>
      <c r="AW29" s="1400"/>
      <c r="AX29" s="1400">
        <v>1200</v>
      </c>
      <c r="AY29" s="1400">
        <v>-9000</v>
      </c>
      <c r="AZ29" s="1400"/>
      <c r="BA29" s="1400"/>
      <c r="BB29" s="1400"/>
      <c r="BC29" s="1400"/>
      <c r="BD29" s="1400"/>
      <c r="BE29" s="1400">
        <v>31000</v>
      </c>
      <c r="BF29" s="1400"/>
      <c r="BG29" s="1400"/>
      <c r="BH29" s="1400">
        <v>-1500</v>
      </c>
      <c r="BI29" s="1400"/>
      <c r="BJ29" s="1400"/>
      <c r="BK29" s="1400">
        <v>2500</v>
      </c>
      <c r="BL29" s="1400"/>
      <c r="BM29" s="1397"/>
      <c r="BN29" s="1397"/>
    </row>
    <row r="30" spans="1:66" s="1392" customFormat="1" ht="14.25">
      <c r="A30" s="1398" t="s">
        <v>250</v>
      </c>
      <c r="B30" s="1399">
        <v>2691491</v>
      </c>
      <c r="C30" s="1399">
        <v>1544865</v>
      </c>
      <c r="D30" s="1399">
        <v>-1146626</v>
      </c>
      <c r="E30" s="1400"/>
      <c r="F30" s="1400"/>
      <c r="G30" s="1400"/>
      <c r="H30" s="1400"/>
      <c r="I30" s="1400"/>
      <c r="J30" s="1400"/>
      <c r="K30" s="1400">
        <v>-2432</v>
      </c>
      <c r="L30" s="1400"/>
      <c r="M30" s="1400"/>
      <c r="N30" s="1400"/>
      <c r="O30" s="1400"/>
      <c r="P30" s="1400"/>
      <c r="Q30" s="1400"/>
      <c r="R30" s="1400"/>
      <c r="S30" s="1400"/>
      <c r="T30" s="1400"/>
      <c r="U30" s="1400"/>
      <c r="V30" s="1400"/>
      <c r="W30" s="1400"/>
      <c r="X30" s="1400"/>
      <c r="Y30" s="1400"/>
      <c r="Z30" s="1400"/>
      <c r="AA30" s="1400"/>
      <c r="AB30" s="1400"/>
      <c r="AC30" s="1400"/>
      <c r="AD30" s="1400">
        <v>-429</v>
      </c>
      <c r="AE30" s="1400"/>
      <c r="AF30" s="1400"/>
      <c r="AG30" s="1400"/>
      <c r="AH30" s="1400"/>
      <c r="AI30" s="1400"/>
      <c r="AJ30" s="1400"/>
      <c r="AK30" s="1400"/>
      <c r="AL30" s="1400">
        <v>-293</v>
      </c>
      <c r="AM30" s="1400"/>
      <c r="AN30" s="1400">
        <v>-1142554</v>
      </c>
      <c r="AO30" s="1400"/>
      <c r="AP30" s="1400"/>
      <c r="AQ30" s="1400"/>
      <c r="AR30" s="1400"/>
      <c r="AS30" s="1400"/>
      <c r="AT30" s="1400"/>
      <c r="AU30" s="1400"/>
      <c r="AV30" s="1400"/>
      <c r="AW30" s="1400">
        <v>-586</v>
      </c>
      <c r="AX30" s="1400"/>
      <c r="AY30" s="1400"/>
      <c r="AZ30" s="1400"/>
      <c r="BA30" s="1400"/>
      <c r="BB30" s="1400">
        <v>-332</v>
      </c>
      <c r="BC30" s="1400"/>
      <c r="BD30" s="1400"/>
      <c r="BE30" s="1400"/>
      <c r="BF30" s="1400"/>
      <c r="BG30" s="1400"/>
      <c r="BH30" s="1400"/>
      <c r="BI30" s="1400"/>
      <c r="BJ30" s="1400"/>
      <c r="BK30" s="1400"/>
      <c r="BL30" s="1400"/>
      <c r="BM30" s="1397"/>
      <c r="BN30" s="1397"/>
    </row>
    <row r="31" spans="1:66" s="1392" customFormat="1" ht="14.25">
      <c r="A31" s="1398" t="s">
        <v>251</v>
      </c>
      <c r="B31" s="1399">
        <v>1567602</v>
      </c>
      <c r="C31" s="1399">
        <v>1811824</v>
      </c>
      <c r="D31" s="1399">
        <v>244222</v>
      </c>
      <c r="E31" s="1400">
        <v>155496</v>
      </c>
      <c r="F31" s="1400"/>
      <c r="G31" s="1400"/>
      <c r="H31" s="1400"/>
      <c r="I31" s="1400">
        <v>7091</v>
      </c>
      <c r="J31" s="1400">
        <v>-3500</v>
      </c>
      <c r="K31" s="1400"/>
      <c r="L31" s="1400"/>
      <c r="M31" s="1400"/>
      <c r="N31" s="1400">
        <v>48469</v>
      </c>
      <c r="O31" s="1400"/>
      <c r="P31" s="1400"/>
      <c r="Q31" s="1400"/>
      <c r="R31" s="1400">
        <v>-549</v>
      </c>
      <c r="S31" s="1400"/>
      <c r="T31" s="1400"/>
      <c r="U31" s="1400"/>
      <c r="V31" s="1400"/>
      <c r="W31" s="1400"/>
      <c r="X31" s="1400">
        <v>-1887</v>
      </c>
      <c r="Y31" s="1400">
        <v>540</v>
      </c>
      <c r="Z31" s="1400">
        <v>3954</v>
      </c>
      <c r="AA31" s="1400"/>
      <c r="AB31" s="1400">
        <v>635</v>
      </c>
      <c r="AC31" s="1400"/>
      <c r="AD31" s="1400"/>
      <c r="AE31" s="1400"/>
      <c r="AF31" s="1400">
        <v>17</v>
      </c>
      <c r="AG31" s="1400">
        <v>-2298</v>
      </c>
      <c r="AH31" s="1400"/>
      <c r="AI31" s="1400">
        <v>29000</v>
      </c>
      <c r="AJ31" s="1400"/>
      <c r="AK31" s="1400"/>
      <c r="AL31" s="1400">
        <v>1591</v>
      </c>
      <c r="AM31" s="1400"/>
      <c r="AN31" s="1400"/>
      <c r="AO31" s="1400"/>
      <c r="AP31" s="1400"/>
      <c r="AQ31" s="1400">
        <v>5000</v>
      </c>
      <c r="AR31" s="1400"/>
      <c r="AS31" s="1400">
        <v>315</v>
      </c>
      <c r="AT31" s="1400"/>
      <c r="AU31" s="1400"/>
      <c r="AV31" s="1400"/>
      <c r="AW31" s="1400"/>
      <c r="AX31" s="1400"/>
      <c r="AY31" s="1400">
        <v>2200</v>
      </c>
      <c r="AZ31" s="1400"/>
      <c r="BA31" s="1400">
        <v>-1290</v>
      </c>
      <c r="BB31" s="1400">
        <v>944</v>
      </c>
      <c r="BC31" s="1400">
        <v>-1500</v>
      </c>
      <c r="BD31" s="1400"/>
      <c r="BE31" s="1400"/>
      <c r="BF31" s="1400"/>
      <c r="BG31" s="1400"/>
      <c r="BH31" s="1400"/>
      <c r="BI31" s="1400"/>
      <c r="BJ31" s="1400">
        <v>-6</v>
      </c>
      <c r="BK31" s="1400"/>
      <c r="BL31" s="1400"/>
      <c r="BM31" s="1397"/>
      <c r="BN31" s="1397"/>
    </row>
    <row r="32" spans="1:66" s="1392" customFormat="1" ht="14.25">
      <c r="A32" s="1398" t="s">
        <v>252</v>
      </c>
      <c r="B32" s="1399"/>
      <c r="C32" s="1399">
        <v>166515</v>
      </c>
      <c r="D32" s="1399">
        <v>166515</v>
      </c>
      <c r="E32" s="1400">
        <v>155496</v>
      </c>
      <c r="F32" s="1400"/>
      <c r="G32" s="1400"/>
      <c r="H32" s="1400"/>
      <c r="I32" s="1400"/>
      <c r="J32" s="1400"/>
      <c r="K32" s="1400"/>
      <c r="L32" s="1400"/>
      <c r="M32" s="1400"/>
      <c r="N32" s="1400">
        <v>41156</v>
      </c>
      <c r="O32" s="1400"/>
      <c r="P32" s="1400"/>
      <c r="Q32" s="1400"/>
      <c r="R32" s="1400"/>
      <c r="S32" s="1400"/>
      <c r="T32" s="1400"/>
      <c r="U32" s="1400"/>
      <c r="V32" s="1400"/>
      <c r="W32" s="1400"/>
      <c r="X32" s="1400">
        <v>-35496</v>
      </c>
      <c r="Y32" s="1400"/>
      <c r="Z32" s="1400"/>
      <c r="AA32" s="1400"/>
      <c r="AB32" s="1400"/>
      <c r="AC32" s="1400"/>
      <c r="AD32" s="1400"/>
      <c r="AE32" s="1400"/>
      <c r="AF32" s="1400"/>
      <c r="AG32" s="1400"/>
      <c r="AH32" s="1400"/>
      <c r="AI32" s="1400"/>
      <c r="AJ32" s="1400"/>
      <c r="AK32" s="1400"/>
      <c r="AL32" s="1400"/>
      <c r="AM32" s="1400">
        <v>359</v>
      </c>
      <c r="AN32" s="1400"/>
      <c r="AO32" s="1400"/>
      <c r="AP32" s="1400"/>
      <c r="AQ32" s="1400">
        <v>5000</v>
      </c>
      <c r="AR32" s="1400"/>
      <c r="AS32" s="1400"/>
      <c r="AT32" s="1400"/>
      <c r="AU32" s="1400"/>
      <c r="AV32" s="1400"/>
      <c r="AW32" s="1400"/>
      <c r="AX32" s="1400"/>
      <c r="AY32" s="1400"/>
      <c r="AZ32" s="1400"/>
      <c r="BA32" s="1400"/>
      <c r="BB32" s="1400"/>
      <c r="BC32" s="1400"/>
      <c r="BD32" s="1400"/>
      <c r="BE32" s="1400"/>
      <c r="BF32" s="1400"/>
      <c r="BG32" s="1400"/>
      <c r="BH32" s="1400"/>
      <c r="BI32" s="1400"/>
      <c r="BJ32" s="1400"/>
      <c r="BK32" s="1400"/>
      <c r="BL32" s="1400"/>
      <c r="BM32" s="1397"/>
      <c r="BN32" s="1397"/>
    </row>
    <row r="33" spans="1:66" s="1392" customFormat="1" ht="14.25">
      <c r="A33" s="1398" t="s">
        <v>253</v>
      </c>
      <c r="B33" s="1399"/>
      <c r="C33" s="1399">
        <v>5522</v>
      </c>
      <c r="D33" s="1399">
        <v>5522</v>
      </c>
      <c r="E33" s="1400"/>
      <c r="F33" s="1400"/>
      <c r="G33" s="1400"/>
      <c r="H33" s="1400"/>
      <c r="I33" s="1400">
        <v>2491</v>
      </c>
      <c r="J33" s="1400"/>
      <c r="K33" s="1400"/>
      <c r="L33" s="1400"/>
      <c r="M33" s="1400"/>
      <c r="N33" s="1400"/>
      <c r="O33" s="1400"/>
      <c r="P33" s="1400"/>
      <c r="Q33" s="1400"/>
      <c r="R33" s="1400"/>
      <c r="S33" s="1400"/>
      <c r="T33" s="1400"/>
      <c r="U33" s="1400"/>
      <c r="V33" s="1400"/>
      <c r="W33" s="1400"/>
      <c r="X33" s="1400"/>
      <c r="Y33" s="1400">
        <v>540</v>
      </c>
      <c r="Z33" s="1400"/>
      <c r="AA33" s="1400"/>
      <c r="AB33" s="1400"/>
      <c r="AC33" s="1400"/>
      <c r="AD33" s="1400"/>
      <c r="AE33" s="1400"/>
      <c r="AF33" s="1400"/>
      <c r="AG33" s="1400"/>
      <c r="AH33" s="1400"/>
      <c r="AI33" s="1400"/>
      <c r="AJ33" s="1400"/>
      <c r="AK33" s="1400"/>
      <c r="AL33" s="1400">
        <v>2491</v>
      </c>
      <c r="AM33" s="1400"/>
      <c r="AN33" s="1400"/>
      <c r="AO33" s="1400"/>
      <c r="AP33" s="1400"/>
      <c r="AQ33" s="1400"/>
      <c r="AR33" s="1400"/>
      <c r="AS33" s="1400"/>
      <c r="AT33" s="1400"/>
      <c r="AU33" s="1400"/>
      <c r="AV33" s="1400"/>
      <c r="AW33" s="1400"/>
      <c r="AX33" s="1400"/>
      <c r="AY33" s="1400"/>
      <c r="AZ33" s="1400"/>
      <c r="BA33" s="1400"/>
      <c r="BB33" s="1400"/>
      <c r="BC33" s="1400"/>
      <c r="BD33" s="1400"/>
      <c r="BE33" s="1400"/>
      <c r="BF33" s="1400"/>
      <c r="BG33" s="1400"/>
      <c r="BH33" s="1400"/>
      <c r="BI33" s="1400"/>
      <c r="BJ33" s="1400"/>
      <c r="BK33" s="1400"/>
      <c r="BL33" s="1400"/>
      <c r="BM33" s="1397"/>
      <c r="BN33" s="1397"/>
    </row>
    <row r="34" spans="1:66" s="1392" customFormat="1" ht="14.25">
      <c r="A34" s="1398" t="s">
        <v>254</v>
      </c>
      <c r="B34" s="1399">
        <v>700</v>
      </c>
      <c r="C34" s="1399">
        <v>700</v>
      </c>
      <c r="D34" s="1399">
        <v>0</v>
      </c>
      <c r="E34" s="1400"/>
      <c r="F34" s="1400"/>
      <c r="G34" s="1400"/>
      <c r="H34" s="1400"/>
      <c r="I34" s="1400"/>
      <c r="J34" s="1400"/>
      <c r="K34" s="1400"/>
      <c r="L34" s="1400"/>
      <c r="M34" s="1400"/>
      <c r="N34" s="1400"/>
      <c r="O34" s="1400"/>
      <c r="P34" s="1400"/>
      <c r="Q34" s="1400"/>
      <c r="R34" s="1400"/>
      <c r="S34" s="1400"/>
      <c r="T34" s="1400"/>
      <c r="U34" s="1400"/>
      <c r="V34" s="1400"/>
      <c r="W34" s="1400"/>
      <c r="X34" s="1400"/>
      <c r="Y34" s="1400"/>
      <c r="Z34" s="1400"/>
      <c r="AA34" s="1400"/>
      <c r="AB34" s="1400"/>
      <c r="AC34" s="1400"/>
      <c r="AD34" s="1400"/>
      <c r="AE34" s="1400"/>
      <c r="AF34" s="1400"/>
      <c r="AG34" s="1400"/>
      <c r="AH34" s="1400"/>
      <c r="AI34" s="1400"/>
      <c r="AJ34" s="1400"/>
      <c r="AK34" s="1400"/>
      <c r="AL34" s="1400"/>
      <c r="AM34" s="1400"/>
      <c r="AN34" s="1400"/>
      <c r="AO34" s="1400"/>
      <c r="AP34" s="1400"/>
      <c r="AQ34" s="1400"/>
      <c r="AR34" s="1400"/>
      <c r="AS34" s="1400"/>
      <c r="AT34" s="1400"/>
      <c r="AU34" s="1400"/>
      <c r="AV34" s="1400"/>
      <c r="AW34" s="1400"/>
      <c r="AX34" s="1400"/>
      <c r="AY34" s="1400"/>
      <c r="AZ34" s="1400"/>
      <c r="BA34" s="1400"/>
      <c r="BB34" s="1400"/>
      <c r="BC34" s="1400"/>
      <c r="BD34" s="1400"/>
      <c r="BE34" s="1400"/>
      <c r="BF34" s="1400"/>
      <c r="BG34" s="1400"/>
      <c r="BH34" s="1400"/>
      <c r="BI34" s="1400"/>
      <c r="BJ34" s="1400"/>
      <c r="BK34" s="1400"/>
      <c r="BL34" s="1400"/>
      <c r="BM34" s="1397"/>
      <c r="BN34" s="1397"/>
    </row>
    <row r="35" spans="1:66" s="1392" customFormat="1" ht="14.25">
      <c r="A35" s="1398" t="s">
        <v>255</v>
      </c>
      <c r="B35" s="1399">
        <v>19000</v>
      </c>
      <c r="C35" s="1399">
        <v>16202</v>
      </c>
      <c r="D35" s="1399">
        <v>-2798</v>
      </c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1400"/>
      <c r="AG35" s="1400">
        <v>-2798</v>
      </c>
      <c r="AH35" s="1400"/>
      <c r="AI35" s="1400"/>
      <c r="AJ35" s="1400"/>
      <c r="AK35" s="1400"/>
      <c r="AL35" s="1400"/>
      <c r="AM35" s="1400"/>
      <c r="AN35" s="1400"/>
      <c r="AO35" s="1400"/>
      <c r="AP35" s="1400"/>
      <c r="AQ35" s="1400"/>
      <c r="AR35" s="1400"/>
      <c r="AS35" s="1400"/>
      <c r="AT35" s="1400"/>
      <c r="AU35" s="1400"/>
      <c r="AV35" s="1400"/>
      <c r="AW35" s="1400"/>
      <c r="AX35" s="1400"/>
      <c r="AY35" s="1400"/>
      <c r="AZ35" s="1400"/>
      <c r="BA35" s="1400"/>
      <c r="BB35" s="1400"/>
      <c r="BC35" s="1400"/>
      <c r="BD35" s="1400"/>
      <c r="BE35" s="1400"/>
      <c r="BF35" s="1400"/>
      <c r="BG35" s="1400"/>
      <c r="BH35" s="1400"/>
      <c r="BI35" s="1400"/>
      <c r="BJ35" s="1400"/>
      <c r="BK35" s="1400"/>
      <c r="BL35" s="1400"/>
      <c r="BM35" s="1397"/>
      <c r="BN35" s="1397"/>
    </row>
    <row r="36" spans="1:66" s="1392" customFormat="1" ht="14.25">
      <c r="A36" s="1398" t="s">
        <v>256</v>
      </c>
      <c r="B36" s="1399">
        <v>1547902</v>
      </c>
      <c r="C36" s="1399">
        <v>1622885</v>
      </c>
      <c r="D36" s="1399">
        <v>74983</v>
      </c>
      <c r="E36" s="1400"/>
      <c r="F36" s="1400"/>
      <c r="G36" s="1400"/>
      <c r="H36" s="1400"/>
      <c r="I36" s="1400">
        <v>4600</v>
      </c>
      <c r="J36" s="1400">
        <v>-3500</v>
      </c>
      <c r="K36" s="1400"/>
      <c r="L36" s="1400"/>
      <c r="M36" s="1400"/>
      <c r="N36" s="1400">
        <v>7313</v>
      </c>
      <c r="O36" s="1400"/>
      <c r="P36" s="1400"/>
      <c r="Q36" s="1400"/>
      <c r="R36" s="1400">
        <v>-549</v>
      </c>
      <c r="S36" s="1400"/>
      <c r="T36" s="1400"/>
      <c r="U36" s="1400"/>
      <c r="V36" s="1400"/>
      <c r="W36" s="1400"/>
      <c r="X36" s="1400">
        <v>33609</v>
      </c>
      <c r="Y36" s="1400"/>
      <c r="Z36" s="1400">
        <v>3954</v>
      </c>
      <c r="AA36" s="1400"/>
      <c r="AB36" s="1400">
        <v>635</v>
      </c>
      <c r="AC36" s="1400"/>
      <c r="AD36" s="1400"/>
      <c r="AE36" s="1400"/>
      <c r="AF36" s="1400">
        <v>17</v>
      </c>
      <c r="AG36" s="1400">
        <v>500</v>
      </c>
      <c r="AH36" s="1400"/>
      <c r="AI36" s="1400">
        <v>29000</v>
      </c>
      <c r="AJ36" s="1400"/>
      <c r="AK36" s="1400"/>
      <c r="AL36" s="1400">
        <v>-900</v>
      </c>
      <c r="AM36" s="1400">
        <v>-359</v>
      </c>
      <c r="AN36" s="1400"/>
      <c r="AO36" s="1400"/>
      <c r="AP36" s="1400"/>
      <c r="AQ36" s="1400"/>
      <c r="AR36" s="1400"/>
      <c r="AS36" s="1400">
        <v>315</v>
      </c>
      <c r="AT36" s="1400"/>
      <c r="AU36" s="1400"/>
      <c r="AV36" s="1400"/>
      <c r="AW36" s="1400"/>
      <c r="AX36" s="1400"/>
      <c r="AY36" s="1400">
        <v>2200</v>
      </c>
      <c r="AZ36" s="1400"/>
      <c r="BA36" s="1400">
        <v>-1290</v>
      </c>
      <c r="BB36" s="1400">
        <v>944</v>
      </c>
      <c r="BC36" s="1400">
        <v>-1500</v>
      </c>
      <c r="BD36" s="1400"/>
      <c r="BE36" s="1400"/>
      <c r="BF36" s="1400"/>
      <c r="BG36" s="1400"/>
      <c r="BH36" s="1400"/>
      <c r="BI36" s="1400"/>
      <c r="BJ36" s="1400">
        <v>-6</v>
      </c>
      <c r="BK36" s="1400"/>
      <c r="BL36" s="1400"/>
      <c r="BM36" s="1397"/>
      <c r="BN36" s="1397"/>
    </row>
    <row r="37" spans="1:66" s="1392" customFormat="1" ht="15">
      <c r="A37" s="1390" t="s">
        <v>257</v>
      </c>
      <c r="B37" s="1390"/>
      <c r="C37" s="1390"/>
      <c r="D37" s="1390"/>
      <c r="E37" s="1401"/>
      <c r="F37" s="1401"/>
      <c r="G37" s="1401"/>
      <c r="H37" s="1401"/>
      <c r="I37" s="1401"/>
      <c r="J37" s="1401"/>
      <c r="K37" s="1401"/>
      <c r="L37" s="1401"/>
      <c r="M37" s="1401"/>
      <c r="N37" s="1401"/>
      <c r="O37" s="1401"/>
      <c r="P37" s="1401"/>
      <c r="Q37" s="1401"/>
      <c r="R37" s="1401"/>
      <c r="S37" s="1401"/>
      <c r="T37" s="1401"/>
      <c r="U37" s="1401"/>
      <c r="V37" s="1401"/>
      <c r="W37" s="1401"/>
      <c r="X37" s="1401"/>
      <c r="Y37" s="1401"/>
      <c r="Z37" s="1401"/>
      <c r="AA37" s="1401"/>
      <c r="AB37" s="1401"/>
      <c r="AC37" s="1401"/>
      <c r="AD37" s="1401"/>
      <c r="AE37" s="1401"/>
      <c r="AF37" s="1401"/>
      <c r="AG37" s="1401"/>
      <c r="AH37" s="1401"/>
      <c r="AI37" s="1401"/>
      <c r="AJ37" s="1401"/>
      <c r="AK37" s="1401"/>
      <c r="AL37" s="1401"/>
      <c r="AM37" s="1401"/>
      <c r="AN37" s="1401"/>
      <c r="AO37" s="1401"/>
      <c r="AP37" s="1401"/>
      <c r="AQ37" s="1401"/>
      <c r="AR37" s="1401"/>
      <c r="AS37" s="1401"/>
      <c r="AT37" s="1401"/>
      <c r="AU37" s="1401"/>
      <c r="AV37" s="1401"/>
      <c r="AW37" s="1401"/>
      <c r="AX37" s="1401"/>
      <c r="AY37" s="1401"/>
      <c r="AZ37" s="1401"/>
      <c r="BA37" s="1401"/>
      <c r="BB37" s="1401"/>
      <c r="BC37" s="1401"/>
      <c r="BD37" s="1401"/>
      <c r="BE37" s="1401"/>
      <c r="BF37" s="1401"/>
      <c r="BG37" s="1401"/>
      <c r="BH37" s="1401"/>
      <c r="BI37" s="1401"/>
      <c r="BJ37" s="1401"/>
      <c r="BK37" s="1401"/>
      <c r="BL37" s="1401"/>
      <c r="BM37" s="1397"/>
      <c r="BN37" s="1397"/>
    </row>
    <row r="38" spans="1:66" s="1392" customFormat="1" ht="14.25">
      <c r="A38" s="1398" t="s">
        <v>258</v>
      </c>
      <c r="B38" s="1399">
        <v>414812</v>
      </c>
      <c r="C38" s="1399">
        <v>463570</v>
      </c>
      <c r="D38" s="1399">
        <v>48758</v>
      </c>
      <c r="E38" s="1400"/>
      <c r="F38" s="1400">
        <v>38480</v>
      </c>
      <c r="G38" s="1400">
        <v>3964</v>
      </c>
      <c r="H38" s="1400"/>
      <c r="I38" s="1400">
        <v>263</v>
      </c>
      <c r="J38" s="1400">
        <v>391</v>
      </c>
      <c r="K38" s="1400"/>
      <c r="L38" s="1400">
        <v>2393</v>
      </c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>
        <v>361</v>
      </c>
      <c r="Z38" s="1400"/>
      <c r="AA38" s="1400"/>
      <c r="AB38" s="1400"/>
      <c r="AC38" s="1400"/>
      <c r="AD38" s="1400"/>
      <c r="AE38" s="1400">
        <v>-2657</v>
      </c>
      <c r="AF38" s="1400"/>
      <c r="AG38" s="1400"/>
      <c r="AH38" s="1400">
        <v>3782</v>
      </c>
      <c r="AI38" s="1400"/>
      <c r="AJ38" s="1400"/>
      <c r="AK38" s="1400"/>
      <c r="AL38" s="1400">
        <v>263</v>
      </c>
      <c r="AM38" s="1400"/>
      <c r="AN38" s="1400"/>
      <c r="AO38" s="1400"/>
      <c r="AP38" s="1400"/>
      <c r="AQ38" s="1400"/>
      <c r="AR38" s="1400"/>
      <c r="AS38" s="1400"/>
      <c r="AT38" s="1400"/>
      <c r="AU38" s="1400">
        <v>1010</v>
      </c>
      <c r="AV38" s="1400"/>
      <c r="AW38" s="1400"/>
      <c r="AX38" s="1400"/>
      <c r="AY38" s="1400"/>
      <c r="AZ38" s="1400"/>
      <c r="BA38" s="1400"/>
      <c r="BB38" s="1400">
        <v>-32</v>
      </c>
      <c r="BC38" s="1400"/>
      <c r="BD38" s="1400"/>
      <c r="BE38" s="1400"/>
      <c r="BF38" s="1400"/>
      <c r="BG38" s="1400"/>
      <c r="BH38" s="1400"/>
      <c r="BI38" s="1400"/>
      <c r="BJ38" s="1400">
        <v>540</v>
      </c>
      <c r="BK38" s="1400"/>
      <c r="BL38" s="1400"/>
      <c r="BM38" s="1397"/>
      <c r="BN38" s="1397"/>
    </row>
    <row r="39" spans="1:66" s="1392" customFormat="1" ht="14.25">
      <c r="A39" s="1398" t="s">
        <v>259</v>
      </c>
      <c r="B39" s="1399">
        <v>386971</v>
      </c>
      <c r="C39" s="1399">
        <v>425053</v>
      </c>
      <c r="D39" s="1399">
        <v>38082</v>
      </c>
      <c r="E39" s="1400"/>
      <c r="F39" s="1400">
        <v>33600</v>
      </c>
      <c r="G39" s="1400">
        <v>2514</v>
      </c>
      <c r="H39" s="1400"/>
      <c r="I39" s="1400">
        <v>263</v>
      </c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>
        <v>361</v>
      </c>
      <c r="Z39" s="1400"/>
      <c r="AA39" s="1400"/>
      <c r="AB39" s="1400"/>
      <c r="AC39" s="1400"/>
      <c r="AD39" s="1400"/>
      <c r="AE39" s="1400">
        <v>-1257</v>
      </c>
      <c r="AF39" s="1400"/>
      <c r="AG39" s="1400"/>
      <c r="AH39" s="1400"/>
      <c r="AI39" s="1400"/>
      <c r="AJ39" s="1400"/>
      <c r="AK39" s="1400"/>
      <c r="AL39" s="1400">
        <v>263</v>
      </c>
      <c r="AM39" s="1400"/>
      <c r="AN39" s="1400"/>
      <c r="AO39" s="1400"/>
      <c r="AP39" s="1400"/>
      <c r="AQ39" s="1400"/>
      <c r="AR39" s="1400"/>
      <c r="AS39" s="1400"/>
      <c r="AT39" s="1400"/>
      <c r="AU39" s="1400">
        <v>1010</v>
      </c>
      <c r="AV39" s="1400"/>
      <c r="AW39" s="1400"/>
      <c r="AX39" s="1400"/>
      <c r="AY39" s="1400"/>
      <c r="AZ39" s="1400"/>
      <c r="BA39" s="1400"/>
      <c r="BB39" s="1400">
        <v>-32</v>
      </c>
      <c r="BC39" s="1400"/>
      <c r="BD39" s="1400"/>
      <c r="BE39" s="1400"/>
      <c r="BF39" s="1400"/>
      <c r="BG39" s="1400"/>
      <c r="BH39" s="1400"/>
      <c r="BI39" s="1400"/>
      <c r="BJ39" s="1400">
        <v>1360</v>
      </c>
      <c r="BK39" s="1400"/>
      <c r="BL39" s="1400"/>
      <c r="BM39" s="1397"/>
      <c r="BN39" s="1397"/>
    </row>
    <row r="40" spans="1:66" s="1392" customFormat="1" ht="14.25">
      <c r="A40" s="1398" t="s">
        <v>260</v>
      </c>
      <c r="B40" s="1399">
        <v>27841</v>
      </c>
      <c r="C40" s="1399">
        <v>38517</v>
      </c>
      <c r="D40" s="1399">
        <v>10676</v>
      </c>
      <c r="E40" s="1400"/>
      <c r="F40" s="1400">
        <v>4880</v>
      </c>
      <c r="G40" s="1400">
        <v>1450</v>
      </c>
      <c r="H40" s="1400"/>
      <c r="I40" s="1400"/>
      <c r="J40" s="1400">
        <v>391</v>
      </c>
      <c r="K40" s="1400"/>
      <c r="L40" s="1400">
        <v>2393</v>
      </c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>
        <v>-1400</v>
      </c>
      <c r="AF40" s="1400"/>
      <c r="AG40" s="1400"/>
      <c r="AH40" s="1400">
        <v>3782</v>
      </c>
      <c r="AI40" s="1400"/>
      <c r="AJ40" s="1400"/>
      <c r="AK40" s="1400"/>
      <c r="AL40" s="1400"/>
      <c r="AM40" s="1400"/>
      <c r="AN40" s="1400"/>
      <c r="AO40" s="1400"/>
      <c r="AP40" s="1400"/>
      <c r="AQ40" s="1400"/>
      <c r="AR40" s="1400"/>
      <c r="AS40" s="1400"/>
      <c r="AT40" s="1400"/>
      <c r="AU40" s="1400"/>
      <c r="AV40" s="1400"/>
      <c r="AW40" s="1400"/>
      <c r="AX40" s="1400"/>
      <c r="AY40" s="1400"/>
      <c r="AZ40" s="1400"/>
      <c r="BA40" s="1400"/>
      <c r="BB40" s="1400"/>
      <c r="BC40" s="1400"/>
      <c r="BD40" s="1400"/>
      <c r="BE40" s="1400"/>
      <c r="BF40" s="1400"/>
      <c r="BG40" s="1400"/>
      <c r="BH40" s="1400"/>
      <c r="BI40" s="1400"/>
      <c r="BJ40" s="1400">
        <v>-820</v>
      </c>
      <c r="BK40" s="1400"/>
      <c r="BL40" s="1400"/>
      <c r="BM40" s="1397"/>
      <c r="BN40" s="1397"/>
    </row>
    <row r="41" spans="1:66" s="1392" customFormat="1" ht="14.25">
      <c r="A41" s="1398" t="s">
        <v>261</v>
      </c>
      <c r="B41" s="1399">
        <v>140896</v>
      </c>
      <c r="C41" s="1399">
        <v>154786</v>
      </c>
      <c r="D41" s="1399">
        <v>13890</v>
      </c>
      <c r="E41" s="1400"/>
      <c r="F41" s="1400">
        <v>12768</v>
      </c>
      <c r="G41" s="1400">
        <v>880</v>
      </c>
      <c r="H41" s="1400"/>
      <c r="I41" s="1400">
        <v>92</v>
      </c>
      <c r="J41" s="1400"/>
      <c r="K41" s="1400"/>
      <c r="L41" s="1400">
        <v>29</v>
      </c>
      <c r="M41" s="1400"/>
      <c r="N41" s="1400"/>
      <c r="O41" s="1400"/>
      <c r="P41" s="1400"/>
      <c r="Q41" s="1400"/>
      <c r="R41" s="1400"/>
      <c r="S41" s="1400"/>
      <c r="T41" s="1400"/>
      <c r="U41" s="1400"/>
      <c r="V41" s="1400"/>
      <c r="W41" s="1400"/>
      <c r="X41" s="1400"/>
      <c r="Y41" s="1400">
        <v>126</v>
      </c>
      <c r="Z41" s="1400"/>
      <c r="AA41" s="1400"/>
      <c r="AB41" s="1400"/>
      <c r="AC41" s="1400"/>
      <c r="AD41" s="1400"/>
      <c r="AE41" s="1400">
        <v>-440</v>
      </c>
      <c r="AF41" s="1400"/>
      <c r="AG41" s="1400"/>
      <c r="AH41" s="1400"/>
      <c r="AI41" s="1400"/>
      <c r="AJ41" s="1400"/>
      <c r="AK41" s="1400"/>
      <c r="AL41" s="1400">
        <v>92</v>
      </c>
      <c r="AM41" s="1400"/>
      <c r="AN41" s="1400"/>
      <c r="AO41" s="1400"/>
      <c r="AP41" s="1400"/>
      <c r="AQ41" s="1400"/>
      <c r="AR41" s="1400"/>
      <c r="AS41" s="1400"/>
      <c r="AT41" s="1400"/>
      <c r="AU41" s="1400">
        <v>354</v>
      </c>
      <c r="AV41" s="1400"/>
      <c r="AW41" s="1400"/>
      <c r="AX41" s="1400"/>
      <c r="AY41" s="1400"/>
      <c r="AZ41" s="1400"/>
      <c r="BA41" s="1400"/>
      <c r="BB41" s="1400">
        <v>-11</v>
      </c>
      <c r="BC41" s="1400"/>
      <c r="BD41" s="1400"/>
      <c r="BE41" s="1400"/>
      <c r="BF41" s="1400"/>
      <c r="BG41" s="1400"/>
      <c r="BH41" s="1400"/>
      <c r="BI41" s="1400"/>
      <c r="BJ41" s="1400"/>
      <c r="BK41" s="1400"/>
      <c r="BL41" s="1400"/>
      <c r="BM41" s="1397"/>
      <c r="BN41" s="1397"/>
    </row>
    <row r="42" spans="1:66" s="1392" customFormat="1" ht="14.25">
      <c r="A42" s="1398" t="s">
        <v>262</v>
      </c>
      <c r="B42" s="1399">
        <v>7738</v>
      </c>
      <c r="C42" s="1399">
        <v>8484</v>
      </c>
      <c r="D42" s="1399">
        <v>746</v>
      </c>
      <c r="E42" s="1400"/>
      <c r="F42" s="1400">
        <v>672</v>
      </c>
      <c r="G42" s="1400">
        <v>50</v>
      </c>
      <c r="H42" s="1400"/>
      <c r="I42" s="1400">
        <v>5</v>
      </c>
      <c r="J42" s="1400"/>
      <c r="K42" s="1400"/>
      <c r="L42" s="1400"/>
      <c r="M42" s="1400"/>
      <c r="N42" s="1400"/>
      <c r="O42" s="1400"/>
      <c r="P42" s="1400"/>
      <c r="Q42" s="1400"/>
      <c r="R42" s="1400"/>
      <c r="S42" s="1400"/>
      <c r="T42" s="1400"/>
      <c r="U42" s="1400"/>
      <c r="V42" s="1400"/>
      <c r="W42" s="1400"/>
      <c r="X42" s="1400"/>
      <c r="Y42" s="1400">
        <v>8</v>
      </c>
      <c r="Z42" s="1400"/>
      <c r="AA42" s="1400"/>
      <c r="AB42" s="1400"/>
      <c r="AC42" s="1400"/>
      <c r="AD42" s="1400"/>
      <c r="AE42" s="1400">
        <v>-25</v>
      </c>
      <c r="AF42" s="1400"/>
      <c r="AG42" s="1400"/>
      <c r="AH42" s="1400"/>
      <c r="AI42" s="1400"/>
      <c r="AJ42" s="1400"/>
      <c r="AK42" s="1400"/>
      <c r="AL42" s="1400">
        <v>5</v>
      </c>
      <c r="AM42" s="1400"/>
      <c r="AN42" s="1400"/>
      <c r="AO42" s="1400"/>
      <c r="AP42" s="1400"/>
      <c r="AQ42" s="1400"/>
      <c r="AR42" s="1400"/>
      <c r="AS42" s="1400"/>
      <c r="AT42" s="1400"/>
      <c r="AU42" s="1400">
        <v>21</v>
      </c>
      <c r="AV42" s="1400"/>
      <c r="AW42" s="1400"/>
      <c r="AX42" s="1400"/>
      <c r="AY42" s="1400"/>
      <c r="AZ42" s="1400"/>
      <c r="BA42" s="1400"/>
      <c r="BB42" s="1400">
        <v>-1</v>
      </c>
      <c r="BC42" s="1400"/>
      <c r="BD42" s="1400"/>
      <c r="BE42" s="1400"/>
      <c r="BF42" s="1400"/>
      <c r="BG42" s="1400"/>
      <c r="BH42" s="1400"/>
      <c r="BI42" s="1400"/>
      <c r="BJ42" s="1400">
        <v>11</v>
      </c>
      <c r="BK42" s="1400"/>
      <c r="BL42" s="1400"/>
      <c r="BM42" s="1397"/>
      <c r="BN42" s="1397"/>
    </row>
    <row r="43" spans="1:66" s="1392" customFormat="1" ht="14.25">
      <c r="A43" s="1398" t="s">
        <v>263</v>
      </c>
      <c r="B43" s="1399">
        <v>348457</v>
      </c>
      <c r="C43" s="1399">
        <v>385999</v>
      </c>
      <c r="D43" s="1399">
        <v>37542</v>
      </c>
      <c r="E43" s="1400"/>
      <c r="F43" s="1400">
        <v>33600</v>
      </c>
      <c r="G43" s="1400">
        <v>2514</v>
      </c>
      <c r="H43" s="1400"/>
      <c r="I43" s="1400"/>
      <c r="J43" s="1400"/>
      <c r="K43" s="1400"/>
      <c r="L43" s="1400"/>
      <c r="M43" s="1400"/>
      <c r="N43" s="1400"/>
      <c r="O43" s="1400"/>
      <c r="P43" s="1400"/>
      <c r="Q43" s="1400"/>
      <c r="R43" s="1400"/>
      <c r="S43" s="1400"/>
      <c r="T43" s="1400"/>
      <c r="U43" s="1400"/>
      <c r="V43" s="1400"/>
      <c r="W43" s="1400"/>
      <c r="X43" s="1400"/>
      <c r="Y43" s="1400">
        <v>624</v>
      </c>
      <c r="Z43" s="1400"/>
      <c r="AA43" s="1400"/>
      <c r="AB43" s="1400"/>
      <c r="AC43" s="1400"/>
      <c r="AD43" s="1400"/>
      <c r="AE43" s="1400">
        <v>-1257</v>
      </c>
      <c r="AF43" s="1400"/>
      <c r="AG43" s="1400"/>
      <c r="AH43" s="1400"/>
      <c r="AI43" s="1400"/>
      <c r="AJ43" s="1400"/>
      <c r="AK43" s="1400"/>
      <c r="AL43" s="1400">
        <v>263</v>
      </c>
      <c r="AM43" s="1400"/>
      <c r="AN43" s="1400"/>
      <c r="AO43" s="1400"/>
      <c r="AP43" s="1400"/>
      <c r="AQ43" s="1400"/>
      <c r="AR43" s="1400"/>
      <c r="AS43" s="1400"/>
      <c r="AT43" s="1400"/>
      <c r="AU43" s="1400">
        <v>1010</v>
      </c>
      <c r="AV43" s="1400"/>
      <c r="AW43" s="1400"/>
      <c r="AX43" s="1400"/>
      <c r="AY43" s="1400"/>
      <c r="AZ43" s="1400"/>
      <c r="BA43" s="1400"/>
      <c r="BB43" s="1400">
        <v>-32</v>
      </c>
      <c r="BC43" s="1400"/>
      <c r="BD43" s="1400"/>
      <c r="BE43" s="1400"/>
      <c r="BF43" s="1400"/>
      <c r="BG43" s="1400"/>
      <c r="BH43" s="1400"/>
      <c r="BI43" s="1400"/>
      <c r="BJ43" s="1400">
        <v>820</v>
      </c>
      <c r="BK43" s="1400"/>
      <c r="BL43" s="1400"/>
      <c r="BM43" s="1397"/>
      <c r="BN43" s="1397"/>
    </row>
    <row r="44" spans="1:66" s="1392" customFormat="1" ht="14.25">
      <c r="A44" s="1398" t="s">
        <v>264</v>
      </c>
      <c r="B44" s="1399">
        <v>1318</v>
      </c>
      <c r="C44" s="1399">
        <v>1267</v>
      </c>
      <c r="D44" s="1399">
        <v>-51</v>
      </c>
      <c r="E44" s="1400"/>
      <c r="F44" s="1400"/>
      <c r="G44" s="1400"/>
      <c r="H44" s="1400"/>
      <c r="I44" s="1400"/>
      <c r="J44" s="1400">
        <v>6</v>
      </c>
      <c r="K44" s="1400"/>
      <c r="L44" s="1400">
        <v>83</v>
      </c>
      <c r="M44" s="1400"/>
      <c r="N44" s="1400"/>
      <c r="O44" s="1400"/>
      <c r="P44" s="1400"/>
      <c r="Q44" s="1400"/>
      <c r="R44" s="1400"/>
      <c r="S44" s="1400"/>
      <c r="T44" s="1400"/>
      <c r="U44" s="1400"/>
      <c r="V44" s="1400"/>
      <c r="W44" s="1400"/>
      <c r="X44" s="1400"/>
      <c r="Y44" s="1400"/>
      <c r="Z44" s="1400"/>
      <c r="AA44" s="1400"/>
      <c r="AB44" s="1400"/>
      <c r="AC44" s="1400"/>
      <c r="AD44" s="1400"/>
      <c r="AE44" s="1400"/>
      <c r="AF44" s="1400"/>
      <c r="AG44" s="1400"/>
      <c r="AH44" s="1400"/>
      <c r="AI44" s="1400"/>
      <c r="AJ44" s="1400"/>
      <c r="AK44" s="1400"/>
      <c r="AL44" s="1400"/>
      <c r="AM44" s="1400"/>
      <c r="AN44" s="1400"/>
      <c r="AO44" s="1400"/>
      <c r="AP44" s="1400"/>
      <c r="AQ44" s="1400"/>
      <c r="AR44" s="1400"/>
      <c r="AS44" s="1400"/>
      <c r="AT44" s="1400"/>
      <c r="AU44" s="1400"/>
      <c r="AV44" s="1400"/>
      <c r="AW44" s="1400"/>
      <c r="AX44" s="1400"/>
      <c r="AY44" s="1400"/>
      <c r="AZ44" s="1400"/>
      <c r="BA44" s="1400"/>
      <c r="BB44" s="1400"/>
      <c r="BC44" s="1400"/>
      <c r="BD44" s="1400"/>
      <c r="BE44" s="1400"/>
      <c r="BF44" s="1400"/>
      <c r="BG44" s="1400"/>
      <c r="BH44" s="1400"/>
      <c r="BI44" s="1400"/>
      <c r="BJ44" s="1400">
        <v>-140</v>
      </c>
      <c r="BK44" s="1400"/>
      <c r="BL44" s="1400"/>
      <c r="BM44" s="1397"/>
      <c r="BN44" s="1397"/>
    </row>
    <row r="45" spans="1:66" s="1392" customFormat="1" ht="14.25">
      <c r="A45" s="1398" t="s">
        <v>265</v>
      </c>
      <c r="B45" s="1399">
        <v>9765753</v>
      </c>
      <c r="C45" s="1399">
        <v>9759354</v>
      </c>
      <c r="D45" s="1399">
        <v>-6399</v>
      </c>
      <c r="E45" s="1400"/>
      <c r="F45" s="1400"/>
      <c r="G45" s="1400">
        <v>18332</v>
      </c>
      <c r="H45" s="1400"/>
      <c r="I45" s="1400"/>
      <c r="J45" s="1400"/>
      <c r="K45" s="1400">
        <v>-6600</v>
      </c>
      <c r="L45" s="1400"/>
      <c r="M45" s="1400"/>
      <c r="N45" s="1400">
        <v>-853</v>
      </c>
      <c r="O45" s="1400"/>
      <c r="P45" s="1400">
        <v>-902</v>
      </c>
      <c r="Q45" s="1400"/>
      <c r="R45" s="1400"/>
      <c r="S45" s="1400"/>
      <c r="T45" s="1400"/>
      <c r="U45" s="1400"/>
      <c r="V45" s="1400"/>
      <c r="W45" s="1400"/>
      <c r="X45" s="1400"/>
      <c r="Y45" s="1400"/>
      <c r="Z45" s="1400"/>
      <c r="AA45" s="1400"/>
      <c r="AB45" s="1400"/>
      <c r="AC45" s="1400">
        <v>-3881</v>
      </c>
      <c r="AD45" s="1400"/>
      <c r="AE45" s="1400">
        <v>-12495</v>
      </c>
      <c r="AF45" s="1400"/>
      <c r="AG45" s="1400"/>
      <c r="AH45" s="1400"/>
      <c r="AI45" s="1400"/>
      <c r="AJ45" s="1400"/>
      <c r="AK45" s="1400"/>
      <c r="AL45" s="1400"/>
      <c r="AM45" s="1400"/>
      <c r="AN45" s="1400"/>
      <c r="AO45" s="1400"/>
      <c r="AP45" s="1400"/>
      <c r="AQ45" s="1400"/>
      <c r="AR45" s="1400"/>
      <c r="AS45" s="1400"/>
      <c r="AT45" s="1400"/>
      <c r="AU45" s="1400"/>
      <c r="AV45" s="1400"/>
      <c r="AW45" s="1400"/>
      <c r="AX45" s="1400"/>
      <c r="AY45" s="1400"/>
      <c r="AZ45" s="1400"/>
      <c r="BA45" s="1400"/>
      <c r="BB45" s="1400"/>
      <c r="BC45" s="1400"/>
      <c r="BD45" s="1400"/>
      <c r="BE45" s="1400"/>
      <c r="BF45" s="1400"/>
      <c r="BG45" s="1400"/>
      <c r="BH45" s="1400"/>
      <c r="BI45" s="1400"/>
      <c r="BJ45" s="1400"/>
      <c r="BK45" s="1400"/>
      <c r="BL45" s="1400"/>
      <c r="BM45" s="1397"/>
      <c r="BN45" s="1397"/>
    </row>
    <row r="46" spans="1:66" s="1392" customFormat="1" ht="14.25">
      <c r="A46" s="1398" t="s">
        <v>266</v>
      </c>
      <c r="B46" s="1399">
        <v>8037374</v>
      </c>
      <c r="C46" s="1399">
        <v>8030975</v>
      </c>
      <c r="D46" s="1399">
        <v>-6399</v>
      </c>
      <c r="E46" s="1400"/>
      <c r="F46" s="1400"/>
      <c r="G46" s="1400">
        <v>18332</v>
      </c>
      <c r="H46" s="1400"/>
      <c r="I46" s="1400"/>
      <c r="J46" s="1400"/>
      <c r="K46" s="1400">
        <v>-6600</v>
      </c>
      <c r="L46" s="1400"/>
      <c r="M46" s="1400"/>
      <c r="N46" s="1400">
        <v>-853</v>
      </c>
      <c r="O46" s="1400"/>
      <c r="P46" s="1400">
        <v>-902</v>
      </c>
      <c r="Q46" s="1400"/>
      <c r="R46" s="1400"/>
      <c r="S46" s="1400"/>
      <c r="T46" s="1400"/>
      <c r="U46" s="1400"/>
      <c r="V46" s="1400"/>
      <c r="W46" s="1400"/>
      <c r="X46" s="1400"/>
      <c r="Y46" s="1400"/>
      <c r="Z46" s="1400"/>
      <c r="AA46" s="1400"/>
      <c r="AB46" s="1400"/>
      <c r="AC46" s="1400">
        <v>-3881</v>
      </c>
      <c r="AD46" s="1400"/>
      <c r="AE46" s="1400">
        <v>-12495</v>
      </c>
      <c r="AF46" s="1400"/>
      <c r="AG46" s="1400"/>
      <c r="AH46" s="1400"/>
      <c r="AI46" s="1400"/>
      <c r="AJ46" s="1400"/>
      <c r="AK46" s="1400"/>
      <c r="AL46" s="1400"/>
      <c r="AM46" s="1400"/>
      <c r="AN46" s="1400"/>
      <c r="AO46" s="1400"/>
      <c r="AP46" s="1400"/>
      <c r="AQ46" s="1400"/>
      <c r="AR46" s="1400"/>
      <c r="AS46" s="1400"/>
      <c r="AT46" s="1400"/>
      <c r="AU46" s="1400"/>
      <c r="AV46" s="1400"/>
      <c r="AW46" s="1400"/>
      <c r="AX46" s="1400"/>
      <c r="AY46" s="1400"/>
      <c r="AZ46" s="1400"/>
      <c r="BA46" s="1400"/>
      <c r="BB46" s="1400"/>
      <c r="BC46" s="1400"/>
      <c r="BD46" s="1400"/>
      <c r="BE46" s="1400"/>
      <c r="BF46" s="1400"/>
      <c r="BG46" s="1400"/>
      <c r="BH46" s="1400"/>
      <c r="BI46" s="1400"/>
      <c r="BJ46" s="1400"/>
      <c r="BK46" s="1400"/>
      <c r="BL46" s="1400"/>
      <c r="BM46" s="1397"/>
      <c r="BN46" s="1397"/>
    </row>
    <row r="47" spans="1:66" s="1392" customFormat="1" ht="14.25">
      <c r="A47" s="1398" t="s">
        <v>267</v>
      </c>
      <c r="B47" s="1399">
        <v>5639374</v>
      </c>
      <c r="C47" s="1399">
        <v>5566180</v>
      </c>
      <c r="D47" s="1399">
        <v>-73194</v>
      </c>
      <c r="E47" s="1400"/>
      <c r="F47" s="1400"/>
      <c r="G47" s="1400">
        <v>10362</v>
      </c>
      <c r="H47" s="1400"/>
      <c r="I47" s="1400"/>
      <c r="J47" s="1400">
        <v>-72000</v>
      </c>
      <c r="K47" s="1400"/>
      <c r="L47" s="1400"/>
      <c r="M47" s="1400"/>
      <c r="N47" s="1400"/>
      <c r="O47" s="1400"/>
      <c r="P47" s="1400"/>
      <c r="Q47" s="1400"/>
      <c r="R47" s="1400"/>
      <c r="S47" s="1400"/>
      <c r="T47" s="1400"/>
      <c r="U47" s="1400"/>
      <c r="V47" s="1400"/>
      <c r="W47" s="1400"/>
      <c r="X47" s="1400"/>
      <c r="Y47" s="1400"/>
      <c r="Z47" s="1400"/>
      <c r="AA47" s="1400"/>
      <c r="AB47" s="1400"/>
      <c r="AC47" s="1400">
        <v>-3881</v>
      </c>
      <c r="AD47" s="1400"/>
      <c r="AE47" s="1400">
        <v>-7675</v>
      </c>
      <c r="AF47" s="1400"/>
      <c r="AG47" s="1400"/>
      <c r="AH47" s="1400"/>
      <c r="AI47" s="1400"/>
      <c r="AJ47" s="1400"/>
      <c r="AK47" s="1400"/>
      <c r="AL47" s="1400"/>
      <c r="AM47" s="1400"/>
      <c r="AN47" s="1400"/>
      <c r="AO47" s="1400"/>
      <c r="AP47" s="1400"/>
      <c r="AQ47" s="1400"/>
      <c r="AR47" s="1400"/>
      <c r="AS47" s="1400"/>
      <c r="AT47" s="1400"/>
      <c r="AU47" s="1400"/>
      <c r="AV47" s="1400"/>
      <c r="AW47" s="1400"/>
      <c r="AX47" s="1400"/>
      <c r="AY47" s="1400"/>
      <c r="AZ47" s="1400"/>
      <c r="BA47" s="1400"/>
      <c r="BB47" s="1400"/>
      <c r="BC47" s="1400"/>
      <c r="BD47" s="1400"/>
      <c r="BE47" s="1400"/>
      <c r="BF47" s="1400"/>
      <c r="BG47" s="1400"/>
      <c r="BH47" s="1400"/>
      <c r="BI47" s="1400"/>
      <c r="BJ47" s="1400"/>
      <c r="BK47" s="1400"/>
      <c r="BL47" s="1400"/>
      <c r="BM47" s="1397"/>
      <c r="BN47" s="1397"/>
    </row>
    <row r="48" spans="1:66" s="1392" customFormat="1" ht="14.25">
      <c r="A48" s="1398" t="s">
        <v>268</v>
      </c>
      <c r="B48" s="1399">
        <v>2398000</v>
      </c>
      <c r="C48" s="1399">
        <v>2464795</v>
      </c>
      <c r="D48" s="1399">
        <v>66795</v>
      </c>
      <c r="E48" s="1400"/>
      <c r="F48" s="1400"/>
      <c r="G48" s="1400">
        <v>7970</v>
      </c>
      <c r="H48" s="1400"/>
      <c r="I48" s="1400"/>
      <c r="J48" s="1400">
        <v>72000</v>
      </c>
      <c r="K48" s="1400">
        <v>-6600</v>
      </c>
      <c r="L48" s="1400"/>
      <c r="M48" s="1400"/>
      <c r="N48" s="1400">
        <v>-853</v>
      </c>
      <c r="O48" s="1400"/>
      <c r="P48" s="1400">
        <v>-902</v>
      </c>
      <c r="Q48" s="1400"/>
      <c r="R48" s="1400"/>
      <c r="S48" s="1400"/>
      <c r="T48" s="1400"/>
      <c r="U48" s="1400"/>
      <c r="V48" s="1400"/>
      <c r="W48" s="1400"/>
      <c r="X48" s="1400"/>
      <c r="Y48" s="1400"/>
      <c r="Z48" s="1400"/>
      <c r="AA48" s="1400"/>
      <c r="AB48" s="1400"/>
      <c r="AC48" s="1400"/>
      <c r="AD48" s="1400"/>
      <c r="AE48" s="1400">
        <v>-4820</v>
      </c>
      <c r="AF48" s="1400"/>
      <c r="AG48" s="1400"/>
      <c r="AH48" s="1400"/>
      <c r="AI48" s="1400"/>
      <c r="AJ48" s="1400"/>
      <c r="AK48" s="1400"/>
      <c r="AL48" s="1400"/>
      <c r="AM48" s="1400"/>
      <c r="AN48" s="1400"/>
      <c r="AO48" s="1400"/>
      <c r="AP48" s="1400"/>
      <c r="AQ48" s="1400"/>
      <c r="AR48" s="1400"/>
      <c r="AS48" s="1400"/>
      <c r="AT48" s="1400"/>
      <c r="AU48" s="1400"/>
      <c r="AV48" s="1400"/>
      <c r="AW48" s="1400"/>
      <c r="AX48" s="1400"/>
      <c r="AY48" s="1400"/>
      <c r="AZ48" s="1400"/>
      <c r="BA48" s="1400"/>
      <c r="BB48" s="1400"/>
      <c r="BC48" s="1400"/>
      <c r="BD48" s="1400"/>
      <c r="BE48" s="1400"/>
      <c r="BF48" s="1400"/>
      <c r="BG48" s="1400"/>
      <c r="BH48" s="1400"/>
      <c r="BI48" s="1400"/>
      <c r="BJ48" s="1400"/>
      <c r="BK48" s="1400"/>
      <c r="BL48" s="1400"/>
      <c r="BM48" s="1397"/>
      <c r="BN48" s="1397"/>
    </row>
    <row r="49" spans="1:66" s="1392" customFormat="1" ht="14.25">
      <c r="A49" s="1398" t="s">
        <v>269</v>
      </c>
      <c r="B49" s="1399">
        <v>1728379</v>
      </c>
      <c r="C49" s="1399">
        <v>1728379</v>
      </c>
      <c r="D49" s="1399">
        <v>0</v>
      </c>
      <c r="E49" s="1400"/>
      <c r="F49" s="1400"/>
      <c r="G49" s="1400"/>
      <c r="H49" s="1400"/>
      <c r="I49" s="1400"/>
      <c r="J49" s="1400"/>
      <c r="K49" s="1400"/>
      <c r="L49" s="1400"/>
      <c r="M49" s="1400"/>
      <c r="N49" s="1400"/>
      <c r="O49" s="1400"/>
      <c r="P49" s="1400"/>
      <c r="Q49" s="1400"/>
      <c r="R49" s="1400"/>
      <c r="S49" s="1400"/>
      <c r="T49" s="1400"/>
      <c r="U49" s="1400"/>
      <c r="V49" s="1400"/>
      <c r="W49" s="1400"/>
      <c r="X49" s="1400"/>
      <c r="Y49" s="1400"/>
      <c r="Z49" s="1400"/>
      <c r="AA49" s="1400"/>
      <c r="AB49" s="1400"/>
      <c r="AC49" s="1400"/>
      <c r="AD49" s="1400"/>
      <c r="AE49" s="1400"/>
      <c r="AF49" s="1400"/>
      <c r="AG49" s="1400"/>
      <c r="AH49" s="1400"/>
      <c r="AI49" s="1400"/>
      <c r="AJ49" s="1400"/>
      <c r="AK49" s="1400"/>
      <c r="AL49" s="1400"/>
      <c r="AM49" s="1400"/>
      <c r="AN49" s="1400"/>
      <c r="AO49" s="1400"/>
      <c r="AP49" s="1400"/>
      <c r="AQ49" s="1400"/>
      <c r="AR49" s="1400"/>
      <c r="AS49" s="1400"/>
      <c r="AT49" s="1400"/>
      <c r="AU49" s="1400"/>
      <c r="AV49" s="1400"/>
      <c r="AW49" s="1400"/>
      <c r="AX49" s="1400"/>
      <c r="AY49" s="1400"/>
      <c r="AZ49" s="1400"/>
      <c r="BA49" s="1400"/>
      <c r="BB49" s="1400"/>
      <c r="BC49" s="1400"/>
      <c r="BD49" s="1400"/>
      <c r="BE49" s="1400"/>
      <c r="BF49" s="1400"/>
      <c r="BG49" s="1400"/>
      <c r="BH49" s="1400"/>
      <c r="BI49" s="1400"/>
      <c r="BJ49" s="1400"/>
      <c r="BK49" s="1400"/>
      <c r="BL49" s="1400"/>
      <c r="BM49" s="1397"/>
      <c r="BN49" s="1397"/>
    </row>
    <row r="50" spans="1:66" s="1392" customFormat="1" ht="14.25">
      <c r="A50" s="1398" t="s">
        <v>270</v>
      </c>
      <c r="B50" s="1399">
        <v>1668000</v>
      </c>
      <c r="C50" s="1399">
        <v>1660547</v>
      </c>
      <c r="D50" s="1399">
        <v>-7453</v>
      </c>
      <c r="E50" s="1400"/>
      <c r="F50" s="1400"/>
      <c r="G50" s="1400"/>
      <c r="H50" s="1400"/>
      <c r="I50" s="1400"/>
      <c r="J50" s="1400"/>
      <c r="K50" s="1400">
        <v>-6600</v>
      </c>
      <c r="L50" s="1400"/>
      <c r="M50" s="1400"/>
      <c r="N50" s="1400">
        <v>-853</v>
      </c>
      <c r="O50" s="1400"/>
      <c r="P50" s="1400"/>
      <c r="Q50" s="1400"/>
      <c r="R50" s="1400"/>
      <c r="S50" s="1400"/>
      <c r="T50" s="1400"/>
      <c r="U50" s="1400"/>
      <c r="V50" s="1400"/>
      <c r="W50" s="1400"/>
      <c r="X50" s="1400"/>
      <c r="Y50" s="1400"/>
      <c r="Z50" s="1400"/>
      <c r="AA50" s="1400"/>
      <c r="AB50" s="1400"/>
      <c r="AC50" s="1400"/>
      <c r="AD50" s="1400"/>
      <c r="AE50" s="1400"/>
      <c r="AF50" s="1400"/>
      <c r="AG50" s="1400"/>
      <c r="AH50" s="1400"/>
      <c r="AI50" s="1400"/>
      <c r="AJ50" s="1400"/>
      <c r="AK50" s="1400"/>
      <c r="AL50" s="1400"/>
      <c r="AM50" s="1400"/>
      <c r="AN50" s="1400"/>
      <c r="AO50" s="1400"/>
      <c r="AP50" s="1400"/>
      <c r="AQ50" s="1400"/>
      <c r="AR50" s="1400"/>
      <c r="AS50" s="1400"/>
      <c r="AT50" s="1400"/>
      <c r="AU50" s="1400"/>
      <c r="AV50" s="1400"/>
      <c r="AW50" s="1400"/>
      <c r="AX50" s="1400"/>
      <c r="AY50" s="1400"/>
      <c r="AZ50" s="1400"/>
      <c r="BA50" s="1400"/>
      <c r="BB50" s="1400"/>
      <c r="BC50" s="1400"/>
      <c r="BD50" s="1400"/>
      <c r="BE50" s="1400"/>
      <c r="BF50" s="1400"/>
      <c r="BG50" s="1400"/>
      <c r="BH50" s="1400"/>
      <c r="BI50" s="1400"/>
      <c r="BJ50" s="1400"/>
      <c r="BK50" s="1400"/>
      <c r="BL50" s="1400"/>
      <c r="BM50" s="1397"/>
      <c r="BN50" s="1397"/>
    </row>
    <row r="51" spans="1:66" s="1392" customFormat="1" ht="14.25">
      <c r="A51" s="1398" t="s">
        <v>271</v>
      </c>
      <c r="B51" s="1399">
        <v>720000</v>
      </c>
      <c r="C51" s="1399">
        <v>794248</v>
      </c>
      <c r="D51" s="1399">
        <v>74248</v>
      </c>
      <c r="E51" s="1400"/>
      <c r="F51" s="1400"/>
      <c r="G51" s="1400">
        <v>4170</v>
      </c>
      <c r="H51" s="1400"/>
      <c r="I51" s="1400"/>
      <c r="J51" s="1400">
        <v>72000</v>
      </c>
      <c r="K51" s="1400"/>
      <c r="L51" s="1400"/>
      <c r="M51" s="1400"/>
      <c r="N51" s="1400"/>
      <c r="O51" s="1400"/>
      <c r="P51" s="1400">
        <v>-902</v>
      </c>
      <c r="Q51" s="1400"/>
      <c r="R51" s="1400"/>
      <c r="S51" s="1400"/>
      <c r="T51" s="1400"/>
      <c r="U51" s="1400"/>
      <c r="V51" s="1400"/>
      <c r="W51" s="1400"/>
      <c r="X51" s="1400"/>
      <c r="Y51" s="1400"/>
      <c r="Z51" s="1400"/>
      <c r="AA51" s="1400"/>
      <c r="AB51" s="1400"/>
      <c r="AC51" s="1400"/>
      <c r="AD51" s="1400"/>
      <c r="AE51" s="1400">
        <v>-1020</v>
      </c>
      <c r="AF51" s="1400"/>
      <c r="AG51" s="1400"/>
      <c r="AH51" s="1400"/>
      <c r="AI51" s="1400"/>
      <c r="AJ51" s="1400"/>
      <c r="AK51" s="1400"/>
      <c r="AL51" s="1400"/>
      <c r="AM51" s="1400"/>
      <c r="AN51" s="1400"/>
      <c r="AO51" s="1400"/>
      <c r="AP51" s="1400"/>
      <c r="AQ51" s="1400"/>
      <c r="AR51" s="1400"/>
      <c r="AS51" s="1400"/>
      <c r="AT51" s="1400"/>
      <c r="AU51" s="1400"/>
      <c r="AV51" s="1400"/>
      <c r="AW51" s="1400"/>
      <c r="AX51" s="1400"/>
      <c r="AY51" s="1400"/>
      <c r="AZ51" s="1400"/>
      <c r="BA51" s="1400"/>
      <c r="BB51" s="1400"/>
      <c r="BC51" s="1400"/>
      <c r="BD51" s="1400"/>
      <c r="BE51" s="1400"/>
      <c r="BF51" s="1400"/>
      <c r="BG51" s="1400"/>
      <c r="BH51" s="1400"/>
      <c r="BI51" s="1400"/>
      <c r="BJ51" s="1400"/>
      <c r="BK51" s="1400"/>
      <c r="BL51" s="1400"/>
      <c r="BM51" s="1397"/>
      <c r="BN51" s="1397"/>
    </row>
    <row r="52" spans="1:66" s="1392" customFormat="1" ht="14.25">
      <c r="A52" s="1398" t="s">
        <v>272</v>
      </c>
      <c r="B52" s="1399">
        <v>5000</v>
      </c>
      <c r="C52" s="1399">
        <v>5000</v>
      </c>
      <c r="D52" s="1399">
        <v>0</v>
      </c>
      <c r="E52" s="1400"/>
      <c r="F52" s="1400"/>
      <c r="G52" s="1400">
        <v>3800</v>
      </c>
      <c r="H52" s="1400"/>
      <c r="I52" s="1400"/>
      <c r="J52" s="1400"/>
      <c r="K52" s="1400"/>
      <c r="L52" s="1400"/>
      <c r="M52" s="1400"/>
      <c r="N52" s="1400"/>
      <c r="O52" s="1400"/>
      <c r="P52" s="1400"/>
      <c r="Q52" s="1400"/>
      <c r="R52" s="1400"/>
      <c r="S52" s="1400"/>
      <c r="T52" s="1400"/>
      <c r="U52" s="1400"/>
      <c r="V52" s="1400"/>
      <c r="W52" s="1400"/>
      <c r="X52" s="1400"/>
      <c r="Y52" s="1400"/>
      <c r="Z52" s="1400"/>
      <c r="AA52" s="1400"/>
      <c r="AB52" s="1400"/>
      <c r="AC52" s="1400"/>
      <c r="AD52" s="1400"/>
      <c r="AE52" s="1400">
        <v>-3800</v>
      </c>
      <c r="AF52" s="1400"/>
      <c r="AG52" s="1400"/>
      <c r="AH52" s="1400"/>
      <c r="AI52" s="1400"/>
      <c r="AJ52" s="1400"/>
      <c r="AK52" s="1400"/>
      <c r="AL52" s="1400"/>
      <c r="AM52" s="1400"/>
      <c r="AN52" s="1400"/>
      <c r="AO52" s="1400"/>
      <c r="AP52" s="1400"/>
      <c r="AQ52" s="1400"/>
      <c r="AR52" s="1400"/>
      <c r="AS52" s="1400"/>
      <c r="AT52" s="1400"/>
      <c r="AU52" s="1400"/>
      <c r="AV52" s="1400"/>
      <c r="AW52" s="1400"/>
      <c r="AX52" s="1400"/>
      <c r="AY52" s="1400"/>
      <c r="AZ52" s="1400"/>
      <c r="BA52" s="1400"/>
      <c r="BB52" s="1400"/>
      <c r="BC52" s="1400"/>
      <c r="BD52" s="1400"/>
      <c r="BE52" s="1400"/>
      <c r="BF52" s="1400"/>
      <c r="BG52" s="1400"/>
      <c r="BH52" s="1400"/>
      <c r="BI52" s="1400"/>
      <c r="BJ52" s="1400"/>
      <c r="BK52" s="1400"/>
      <c r="BL52" s="1400"/>
      <c r="BM52" s="1397"/>
      <c r="BN52" s="1397"/>
    </row>
    <row r="53" spans="1:66" s="1392" customFormat="1" ht="14.25">
      <c r="A53" s="1398" t="s">
        <v>273</v>
      </c>
      <c r="B53" s="1399">
        <v>1044227</v>
      </c>
      <c r="C53" s="1399">
        <v>1044227</v>
      </c>
      <c r="D53" s="1399">
        <v>0</v>
      </c>
      <c r="E53" s="1400"/>
      <c r="F53" s="1400"/>
      <c r="G53" s="1400"/>
      <c r="H53" s="1400"/>
      <c r="I53" s="1400"/>
      <c r="J53" s="1400"/>
      <c r="K53" s="1400"/>
      <c r="L53" s="1400"/>
      <c r="M53" s="1400"/>
      <c r="N53" s="1400"/>
      <c r="O53" s="1400"/>
      <c r="P53" s="1400"/>
      <c r="Q53" s="1400"/>
      <c r="R53" s="1400"/>
      <c r="S53" s="1400"/>
      <c r="T53" s="1400"/>
      <c r="U53" s="1400"/>
      <c r="V53" s="1400"/>
      <c r="W53" s="1400"/>
      <c r="X53" s="1400"/>
      <c r="Y53" s="1400"/>
      <c r="Z53" s="1400"/>
      <c r="AA53" s="1400"/>
      <c r="AB53" s="1400"/>
      <c r="AC53" s="1400"/>
      <c r="AD53" s="1400"/>
      <c r="AE53" s="1400"/>
      <c r="AF53" s="1400"/>
      <c r="AG53" s="1400"/>
      <c r="AH53" s="1400"/>
      <c r="AI53" s="1400"/>
      <c r="AJ53" s="1400"/>
      <c r="AK53" s="1400"/>
      <c r="AL53" s="1400"/>
      <c r="AM53" s="1400"/>
      <c r="AN53" s="1400"/>
      <c r="AO53" s="1400"/>
      <c r="AP53" s="1400"/>
      <c r="AQ53" s="1400"/>
      <c r="AR53" s="1400"/>
      <c r="AS53" s="1400"/>
      <c r="AT53" s="1400"/>
      <c r="AU53" s="1400"/>
      <c r="AV53" s="1400"/>
      <c r="AW53" s="1400"/>
      <c r="AX53" s="1400"/>
      <c r="AY53" s="1400"/>
      <c r="AZ53" s="1400"/>
      <c r="BA53" s="1400"/>
      <c r="BB53" s="1400"/>
      <c r="BC53" s="1400"/>
      <c r="BD53" s="1400"/>
      <c r="BE53" s="1400"/>
      <c r="BF53" s="1400"/>
      <c r="BG53" s="1400"/>
      <c r="BH53" s="1400"/>
      <c r="BI53" s="1400"/>
      <c r="BJ53" s="1400"/>
      <c r="BK53" s="1400"/>
      <c r="BL53" s="1400"/>
      <c r="BM53" s="1397"/>
      <c r="BN53" s="1397"/>
    </row>
    <row r="54" spans="1:66" s="1392" customFormat="1" ht="14.25">
      <c r="A54" s="1398" t="s">
        <v>274</v>
      </c>
      <c r="B54" s="1399">
        <v>869008</v>
      </c>
      <c r="C54" s="1399">
        <v>797008</v>
      </c>
      <c r="D54" s="1399">
        <v>-72000</v>
      </c>
      <c r="E54" s="1400"/>
      <c r="F54" s="1400"/>
      <c r="G54" s="1400"/>
      <c r="H54" s="1400"/>
      <c r="I54" s="1400"/>
      <c r="J54" s="1400">
        <v>-72000</v>
      </c>
      <c r="K54" s="1400"/>
      <c r="L54" s="1400"/>
      <c r="M54" s="1400"/>
      <c r="N54" s="1400"/>
      <c r="O54" s="1400"/>
      <c r="P54" s="1400"/>
      <c r="Q54" s="1400"/>
      <c r="R54" s="1400"/>
      <c r="S54" s="1400"/>
      <c r="T54" s="1400"/>
      <c r="U54" s="1400"/>
      <c r="V54" s="1400"/>
      <c r="W54" s="1400"/>
      <c r="X54" s="1400"/>
      <c r="Y54" s="1400"/>
      <c r="Z54" s="1400"/>
      <c r="AA54" s="1400"/>
      <c r="AB54" s="1400"/>
      <c r="AC54" s="1400"/>
      <c r="AD54" s="1400"/>
      <c r="AE54" s="1400"/>
      <c r="AF54" s="1400"/>
      <c r="AG54" s="1400"/>
      <c r="AH54" s="1400"/>
      <c r="AI54" s="1400"/>
      <c r="AJ54" s="1400"/>
      <c r="AK54" s="1400"/>
      <c r="AL54" s="1400"/>
      <c r="AM54" s="1400"/>
      <c r="AN54" s="1400"/>
      <c r="AO54" s="1400"/>
      <c r="AP54" s="1400"/>
      <c r="AQ54" s="1400"/>
      <c r="AR54" s="1400"/>
      <c r="AS54" s="1400"/>
      <c r="AT54" s="1400"/>
      <c r="AU54" s="1400"/>
      <c r="AV54" s="1400"/>
      <c r="AW54" s="1400"/>
      <c r="AX54" s="1400"/>
      <c r="AY54" s="1400"/>
      <c r="AZ54" s="1400"/>
      <c r="BA54" s="1400"/>
      <c r="BB54" s="1400"/>
      <c r="BC54" s="1400"/>
      <c r="BD54" s="1400"/>
      <c r="BE54" s="1400"/>
      <c r="BF54" s="1400"/>
      <c r="BG54" s="1400"/>
      <c r="BH54" s="1400"/>
      <c r="BI54" s="1400"/>
      <c r="BJ54" s="1400"/>
      <c r="BK54" s="1400"/>
      <c r="BL54" s="1400"/>
      <c r="BM54" s="1397"/>
      <c r="BN54" s="1397"/>
    </row>
    <row r="55" spans="1:66" s="1392" customFormat="1" ht="14.25">
      <c r="A55" s="1398" t="s">
        <v>275</v>
      </c>
      <c r="B55" s="1399">
        <v>1040</v>
      </c>
      <c r="C55" s="1399">
        <v>1040</v>
      </c>
      <c r="D55" s="1399">
        <v>0</v>
      </c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0"/>
      <c r="X55" s="1400"/>
      <c r="Y55" s="1400"/>
      <c r="Z55" s="1400"/>
      <c r="AA55" s="1400"/>
      <c r="AB55" s="1400"/>
      <c r="AC55" s="1400"/>
      <c r="AD55" s="1400"/>
      <c r="AE55" s="1400"/>
      <c r="AF55" s="1400"/>
      <c r="AG55" s="1400"/>
      <c r="AH55" s="1400"/>
      <c r="AI55" s="1400"/>
      <c r="AJ55" s="1400"/>
      <c r="AK55" s="1400"/>
      <c r="AL55" s="1400"/>
      <c r="AM55" s="1400"/>
      <c r="AN55" s="1400"/>
      <c r="AO55" s="1400"/>
      <c r="AP55" s="1400"/>
      <c r="AQ55" s="1400"/>
      <c r="AR55" s="1400"/>
      <c r="AS55" s="1400"/>
      <c r="AT55" s="1400"/>
      <c r="AU55" s="1400"/>
      <c r="AV55" s="1400"/>
      <c r="AW55" s="1400"/>
      <c r="AX55" s="1400"/>
      <c r="AY55" s="1400"/>
      <c r="AZ55" s="1400"/>
      <c r="BA55" s="1400"/>
      <c r="BB55" s="1400"/>
      <c r="BC55" s="1400"/>
      <c r="BD55" s="1400"/>
      <c r="BE55" s="1400"/>
      <c r="BF55" s="1400"/>
      <c r="BG55" s="1400"/>
      <c r="BH55" s="1400"/>
      <c r="BI55" s="1400"/>
      <c r="BJ55" s="1400"/>
      <c r="BK55" s="1400"/>
      <c r="BL55" s="1400"/>
      <c r="BM55" s="1397"/>
      <c r="BN55" s="1397"/>
    </row>
    <row r="56" spans="1:66" s="1392" customFormat="1" ht="14.25">
      <c r="A56" s="1398" t="s">
        <v>276</v>
      </c>
      <c r="B56" s="1399"/>
      <c r="C56" s="1399">
        <v>166515</v>
      </c>
      <c r="D56" s="1399">
        <v>166515</v>
      </c>
      <c r="E56" s="1400">
        <v>155496</v>
      </c>
      <c r="F56" s="1400"/>
      <c r="G56" s="1400"/>
      <c r="H56" s="1400"/>
      <c r="I56" s="1400"/>
      <c r="J56" s="1400"/>
      <c r="K56" s="1400"/>
      <c r="L56" s="1400"/>
      <c r="M56" s="1400"/>
      <c r="N56" s="1400">
        <v>41156</v>
      </c>
      <c r="O56" s="1400"/>
      <c r="P56" s="1400"/>
      <c r="Q56" s="1400"/>
      <c r="R56" s="1400"/>
      <c r="S56" s="1400"/>
      <c r="T56" s="1400"/>
      <c r="U56" s="1400"/>
      <c r="V56" s="1400"/>
      <c r="W56" s="1400"/>
      <c r="X56" s="1400">
        <v>-35496</v>
      </c>
      <c r="Y56" s="1400"/>
      <c r="Z56" s="1400"/>
      <c r="AA56" s="1400"/>
      <c r="AB56" s="1400"/>
      <c r="AC56" s="1400"/>
      <c r="AD56" s="1400"/>
      <c r="AE56" s="1400"/>
      <c r="AF56" s="1400"/>
      <c r="AG56" s="1400"/>
      <c r="AH56" s="1400"/>
      <c r="AI56" s="1400"/>
      <c r="AJ56" s="1400"/>
      <c r="AK56" s="1400"/>
      <c r="AL56" s="1400"/>
      <c r="AM56" s="1400">
        <v>359</v>
      </c>
      <c r="AN56" s="1400"/>
      <c r="AO56" s="1400"/>
      <c r="AP56" s="1400"/>
      <c r="AQ56" s="1400">
        <v>5000</v>
      </c>
      <c r="AR56" s="1400"/>
      <c r="AS56" s="1400"/>
      <c r="AT56" s="1400"/>
      <c r="AU56" s="1400"/>
      <c r="AV56" s="1400"/>
      <c r="AW56" s="1400"/>
      <c r="AX56" s="1400"/>
      <c r="AY56" s="1400"/>
      <c r="AZ56" s="1400"/>
      <c r="BA56" s="1400"/>
      <c r="BB56" s="1400"/>
      <c r="BC56" s="1400"/>
      <c r="BD56" s="1400"/>
      <c r="BE56" s="1400"/>
      <c r="BF56" s="1400"/>
      <c r="BG56" s="1400"/>
      <c r="BH56" s="1400"/>
      <c r="BI56" s="1400"/>
      <c r="BJ56" s="1400"/>
      <c r="BK56" s="1400"/>
      <c r="BL56" s="1400"/>
      <c r="BM56" s="1397"/>
      <c r="BN56" s="1397"/>
    </row>
    <row r="57" spans="1:66" s="1404" customFormat="1" ht="14.25">
      <c r="A57" s="1398" t="s">
        <v>277</v>
      </c>
      <c r="B57" s="1402">
        <v>10202</v>
      </c>
      <c r="C57" s="1402">
        <v>10202</v>
      </c>
      <c r="D57" s="1402">
        <v>0</v>
      </c>
      <c r="E57" s="1403"/>
      <c r="F57" s="1403"/>
      <c r="G57" s="1403"/>
      <c r="H57" s="1403"/>
      <c r="I57" s="1403"/>
      <c r="J57" s="1403"/>
      <c r="K57" s="1403"/>
      <c r="L57" s="1403"/>
      <c r="M57" s="1403"/>
      <c r="N57" s="1403"/>
      <c r="O57" s="1403"/>
      <c r="P57" s="1403"/>
      <c r="Q57" s="1403"/>
      <c r="R57" s="1403"/>
      <c r="S57" s="1403"/>
      <c r="T57" s="1403"/>
      <c r="U57" s="1403"/>
      <c r="V57" s="1403"/>
      <c r="W57" s="1403"/>
      <c r="X57" s="1403"/>
      <c r="Y57" s="1403"/>
      <c r="Z57" s="1403"/>
      <c r="AA57" s="1403"/>
      <c r="AB57" s="1403"/>
      <c r="AC57" s="1403"/>
      <c r="AD57" s="1403"/>
      <c r="AE57" s="1403"/>
      <c r="AF57" s="1403"/>
      <c r="AG57" s="1403"/>
      <c r="AH57" s="1403"/>
      <c r="AI57" s="1403"/>
      <c r="AJ57" s="1403"/>
      <c r="AK57" s="1403"/>
      <c r="AL57" s="1403"/>
      <c r="AM57" s="1403"/>
      <c r="AN57" s="1403"/>
      <c r="AO57" s="1403"/>
      <c r="AP57" s="1403"/>
      <c r="AQ57" s="1403"/>
      <c r="AR57" s="1403"/>
      <c r="AS57" s="1403"/>
      <c r="AT57" s="1403"/>
      <c r="AU57" s="1403"/>
      <c r="AV57" s="1403"/>
      <c r="AW57" s="1403"/>
      <c r="AX57" s="1403"/>
      <c r="AY57" s="1403"/>
      <c r="AZ57" s="1403"/>
      <c r="BA57" s="1403"/>
      <c r="BB57" s="1403"/>
      <c r="BC57" s="1403"/>
      <c r="BD57" s="1403"/>
      <c r="BE57" s="1403"/>
      <c r="BF57" s="1403"/>
      <c r="BG57" s="1403"/>
      <c r="BH57" s="1403"/>
      <c r="BI57" s="1403"/>
      <c r="BJ57" s="1403"/>
      <c r="BK57" s="1403"/>
      <c r="BL57" s="1403"/>
      <c r="BM57" s="1397"/>
      <c r="BN57" s="1397"/>
    </row>
    <row r="58" spans="1:66" s="1404" customFormat="1" ht="14.25">
      <c r="A58" s="1398" t="s">
        <v>278</v>
      </c>
      <c r="B58" s="1402">
        <v>12702</v>
      </c>
      <c r="C58" s="1402">
        <v>12702</v>
      </c>
      <c r="D58" s="1402">
        <v>0</v>
      </c>
      <c r="E58" s="1403"/>
      <c r="F58" s="1403"/>
      <c r="G58" s="1403"/>
      <c r="H58" s="1403"/>
      <c r="I58" s="1403"/>
      <c r="J58" s="1403"/>
      <c r="K58" s="1403"/>
      <c r="L58" s="1403"/>
      <c r="M58" s="1403"/>
      <c r="N58" s="1403"/>
      <c r="O58" s="1403"/>
      <c r="P58" s="1403"/>
      <c r="Q58" s="1403"/>
      <c r="R58" s="1403"/>
      <c r="S58" s="1403"/>
      <c r="T58" s="1403"/>
      <c r="U58" s="1403"/>
      <c r="V58" s="1403"/>
      <c r="W58" s="1403"/>
      <c r="X58" s="1403"/>
      <c r="Y58" s="1403"/>
      <c r="Z58" s="1403"/>
      <c r="AA58" s="1403"/>
      <c r="AB58" s="1403"/>
      <c r="AC58" s="1403"/>
      <c r="AD58" s="1403"/>
      <c r="AE58" s="1403"/>
      <c r="AF58" s="1403"/>
      <c r="AG58" s="1403"/>
      <c r="AH58" s="1403"/>
      <c r="AI58" s="1403"/>
      <c r="AJ58" s="1403"/>
      <c r="AK58" s="1403"/>
      <c r="AL58" s="1403"/>
      <c r="AM58" s="1403"/>
      <c r="AN58" s="1403"/>
      <c r="AO58" s="1403"/>
      <c r="AP58" s="1403"/>
      <c r="AQ58" s="1403"/>
      <c r="AR58" s="1403"/>
      <c r="AS58" s="1403"/>
      <c r="AT58" s="1403"/>
      <c r="AU58" s="1403"/>
      <c r="AV58" s="1403"/>
      <c r="AW58" s="1403"/>
      <c r="AX58" s="1403"/>
      <c r="AY58" s="1403"/>
      <c r="AZ58" s="1403"/>
      <c r="BA58" s="1403"/>
      <c r="BB58" s="1403"/>
      <c r="BC58" s="1403"/>
      <c r="BD58" s="1403"/>
      <c r="BE58" s="1403"/>
      <c r="BF58" s="1403"/>
      <c r="BG58" s="1403"/>
      <c r="BH58" s="1403"/>
      <c r="BI58" s="1403"/>
      <c r="BJ58" s="1403"/>
      <c r="BK58" s="1403"/>
      <c r="BL58" s="1403"/>
      <c r="BM58" s="1397"/>
      <c r="BN58" s="1397"/>
    </row>
    <row r="59" spans="1:66" s="1404" customFormat="1" ht="14.25">
      <c r="A59" s="1398" t="s">
        <v>279</v>
      </c>
      <c r="B59" s="1402">
        <v>25000</v>
      </c>
      <c r="C59" s="1402">
        <v>23704</v>
      </c>
      <c r="D59" s="1402">
        <v>-1296</v>
      </c>
      <c r="E59" s="1403"/>
      <c r="F59" s="1403"/>
      <c r="G59" s="1403"/>
      <c r="H59" s="1403"/>
      <c r="I59" s="1403"/>
      <c r="J59" s="1403"/>
      <c r="K59" s="1403"/>
      <c r="L59" s="1403"/>
      <c r="M59" s="1403"/>
      <c r="N59" s="1403"/>
      <c r="O59" s="1403"/>
      <c r="P59" s="1403"/>
      <c r="Q59" s="1403"/>
      <c r="R59" s="1403"/>
      <c r="S59" s="1403"/>
      <c r="T59" s="1403"/>
      <c r="U59" s="1403"/>
      <c r="V59" s="1403"/>
      <c r="W59" s="1403"/>
      <c r="X59" s="1403"/>
      <c r="Y59" s="1403"/>
      <c r="Z59" s="1403"/>
      <c r="AA59" s="1403"/>
      <c r="AB59" s="1403"/>
      <c r="AC59" s="1403"/>
      <c r="AD59" s="1403"/>
      <c r="AE59" s="1403"/>
      <c r="AF59" s="1403"/>
      <c r="AG59" s="1403"/>
      <c r="AH59" s="1403"/>
      <c r="AI59" s="1403"/>
      <c r="AJ59" s="1403"/>
      <c r="AK59" s="1403"/>
      <c r="AL59" s="1403"/>
      <c r="AM59" s="1403"/>
      <c r="AN59" s="1403"/>
      <c r="AO59" s="1403"/>
      <c r="AP59" s="1403"/>
      <c r="AQ59" s="1403"/>
      <c r="AR59" s="1403"/>
      <c r="AS59" s="1403"/>
      <c r="AT59" s="1403"/>
      <c r="AU59" s="1403"/>
      <c r="AV59" s="1403"/>
      <c r="AW59" s="1403"/>
      <c r="AX59" s="1403"/>
      <c r="AY59" s="1403"/>
      <c r="AZ59" s="1403"/>
      <c r="BA59" s="1403">
        <v>-1290</v>
      </c>
      <c r="BB59" s="1403"/>
      <c r="BC59" s="1403"/>
      <c r="BD59" s="1403"/>
      <c r="BE59" s="1403"/>
      <c r="BF59" s="1403"/>
      <c r="BG59" s="1403"/>
      <c r="BH59" s="1403"/>
      <c r="BI59" s="1403"/>
      <c r="BJ59" s="1403">
        <v>-6</v>
      </c>
      <c r="BK59" s="1403"/>
      <c r="BL59" s="1403"/>
      <c r="BM59" s="1397"/>
      <c r="BN59" s="1397"/>
    </row>
    <row r="60" spans="1:66" s="1404" customFormat="1" ht="14.25">
      <c r="A60" s="1398" t="s">
        <v>280</v>
      </c>
      <c r="B60" s="1402">
        <v>400</v>
      </c>
      <c r="C60" s="1402">
        <v>400</v>
      </c>
      <c r="D60" s="1402">
        <v>0</v>
      </c>
      <c r="E60" s="1403"/>
      <c r="F60" s="1403"/>
      <c r="G60" s="1403"/>
      <c r="H60" s="1403"/>
      <c r="I60" s="1403"/>
      <c r="J60" s="1403"/>
      <c r="K60" s="1403"/>
      <c r="L60" s="1403"/>
      <c r="M60" s="1403"/>
      <c r="N60" s="1403"/>
      <c r="O60" s="1403"/>
      <c r="P60" s="1403"/>
      <c r="Q60" s="1403"/>
      <c r="R60" s="1403"/>
      <c r="S60" s="1403"/>
      <c r="T60" s="1403"/>
      <c r="U60" s="1403"/>
      <c r="V60" s="1403"/>
      <c r="W60" s="1403"/>
      <c r="X60" s="1403"/>
      <c r="Y60" s="1403"/>
      <c r="Z60" s="1403"/>
      <c r="AA60" s="1403"/>
      <c r="AB60" s="1403"/>
      <c r="AC60" s="1403"/>
      <c r="AD60" s="1403"/>
      <c r="AE60" s="1403"/>
      <c r="AF60" s="1403"/>
      <c r="AG60" s="1403"/>
      <c r="AH60" s="1403"/>
      <c r="AI60" s="1403"/>
      <c r="AJ60" s="1403"/>
      <c r="AK60" s="1403"/>
      <c r="AL60" s="1403"/>
      <c r="AM60" s="1403"/>
      <c r="AN60" s="1403"/>
      <c r="AO60" s="1403"/>
      <c r="AP60" s="1403"/>
      <c r="AQ60" s="1403"/>
      <c r="AR60" s="1403"/>
      <c r="AS60" s="1403"/>
      <c r="AT60" s="1403"/>
      <c r="AU60" s="1403"/>
      <c r="AV60" s="1403"/>
      <c r="AW60" s="1403"/>
      <c r="AX60" s="1403"/>
      <c r="AY60" s="1403"/>
      <c r="AZ60" s="1403"/>
      <c r="BA60" s="1403"/>
      <c r="BB60" s="1403"/>
      <c r="BC60" s="1403"/>
      <c r="BD60" s="1403"/>
      <c r="BE60" s="1403"/>
      <c r="BF60" s="1403"/>
      <c r="BG60" s="1403"/>
      <c r="BH60" s="1403"/>
      <c r="BI60" s="1403"/>
      <c r="BJ60" s="1403"/>
      <c r="BK60" s="1403"/>
      <c r="BL60" s="1403"/>
      <c r="BM60" s="1397"/>
      <c r="BN60" s="1397"/>
    </row>
    <row r="61" spans="1:66" s="1392" customFormat="1" ht="28.5">
      <c r="A61" s="1405" t="s">
        <v>281</v>
      </c>
      <c r="B61" s="1399">
        <v>1302200</v>
      </c>
      <c r="C61" s="1399">
        <v>1299296</v>
      </c>
      <c r="D61" s="1399">
        <v>-2904</v>
      </c>
      <c r="E61" s="1400"/>
      <c r="F61" s="1400"/>
      <c r="G61" s="1400"/>
      <c r="H61" s="1400"/>
      <c r="I61" s="1400"/>
      <c r="J61" s="1400"/>
      <c r="K61" s="1400">
        <v>-2432</v>
      </c>
      <c r="L61" s="1400"/>
      <c r="M61" s="1400"/>
      <c r="N61" s="1400"/>
      <c r="O61" s="1400"/>
      <c r="P61" s="1400"/>
      <c r="Q61" s="1400"/>
      <c r="R61" s="1400"/>
      <c r="S61" s="1400"/>
      <c r="T61" s="1400"/>
      <c r="U61" s="1400"/>
      <c r="V61" s="1400"/>
      <c r="W61" s="1400">
        <v>598</v>
      </c>
      <c r="X61" s="1400"/>
      <c r="Y61" s="1400"/>
      <c r="Z61" s="1400"/>
      <c r="AA61" s="1400"/>
      <c r="AB61" s="1400"/>
      <c r="AC61" s="1400"/>
      <c r="AD61" s="1400">
        <v>-429</v>
      </c>
      <c r="AE61" s="1400"/>
      <c r="AF61" s="1400"/>
      <c r="AG61" s="1400"/>
      <c r="AH61" s="1400"/>
      <c r="AI61" s="1400"/>
      <c r="AJ61" s="1400"/>
      <c r="AK61" s="1400"/>
      <c r="AL61" s="1400">
        <v>-293</v>
      </c>
      <c r="AM61" s="1400"/>
      <c r="AN61" s="1400"/>
      <c r="AO61" s="1400"/>
      <c r="AP61" s="1400"/>
      <c r="AQ61" s="1400"/>
      <c r="AR61" s="1400"/>
      <c r="AS61" s="1400"/>
      <c r="AT61" s="1400"/>
      <c r="AU61" s="1400"/>
      <c r="AV61" s="1400"/>
      <c r="AW61" s="1400">
        <v>-586</v>
      </c>
      <c r="AX61" s="1400"/>
      <c r="AY61" s="1400"/>
      <c r="AZ61" s="1400"/>
      <c r="BA61" s="1400"/>
      <c r="BB61" s="1400">
        <v>-332</v>
      </c>
      <c r="BC61" s="1400"/>
      <c r="BD61" s="1400"/>
      <c r="BE61" s="1400"/>
      <c r="BF61" s="1400"/>
      <c r="BG61" s="1400"/>
      <c r="BH61" s="1400"/>
      <c r="BI61" s="1400">
        <v>570</v>
      </c>
      <c r="BJ61" s="1400"/>
      <c r="BK61" s="1400"/>
      <c r="BL61" s="1400"/>
      <c r="BM61" s="1397"/>
      <c r="BN61" s="1397"/>
    </row>
    <row r="62" spans="1:66" s="1392" customFormat="1" ht="14.25">
      <c r="A62" s="1398" t="s">
        <v>282</v>
      </c>
      <c r="B62" s="1399">
        <v>325550</v>
      </c>
      <c r="C62" s="1399">
        <v>324532</v>
      </c>
      <c r="D62" s="1399">
        <v>-1018</v>
      </c>
      <c r="E62" s="1400"/>
      <c r="F62" s="1400"/>
      <c r="G62" s="1400"/>
      <c r="H62" s="1400"/>
      <c r="I62" s="1400"/>
      <c r="J62" s="1400"/>
      <c r="K62" s="1400">
        <v>-608</v>
      </c>
      <c r="L62" s="1400"/>
      <c r="M62" s="1400"/>
      <c r="N62" s="1400"/>
      <c r="O62" s="1400"/>
      <c r="P62" s="1400"/>
      <c r="Q62" s="1400"/>
      <c r="R62" s="1400"/>
      <c r="S62" s="1400"/>
      <c r="T62" s="1400"/>
      <c r="U62" s="1400"/>
      <c r="V62" s="1400"/>
      <c r="W62" s="1400"/>
      <c r="X62" s="1400"/>
      <c r="Y62" s="1400"/>
      <c r="Z62" s="1400"/>
      <c r="AA62" s="1400"/>
      <c r="AB62" s="1400"/>
      <c r="AC62" s="1400"/>
      <c r="AD62" s="1400">
        <v>-107</v>
      </c>
      <c r="AE62" s="1400"/>
      <c r="AF62" s="1400"/>
      <c r="AG62" s="1400"/>
      <c r="AH62" s="1400"/>
      <c r="AI62" s="1400"/>
      <c r="AJ62" s="1400"/>
      <c r="AK62" s="1400"/>
      <c r="AL62" s="1400">
        <v>-73</v>
      </c>
      <c r="AM62" s="1400"/>
      <c r="AN62" s="1400"/>
      <c r="AO62" s="1400"/>
      <c r="AP62" s="1400"/>
      <c r="AQ62" s="1400"/>
      <c r="AR62" s="1400"/>
      <c r="AS62" s="1400"/>
      <c r="AT62" s="1400"/>
      <c r="AU62" s="1400"/>
      <c r="AV62" s="1400"/>
      <c r="AW62" s="1400">
        <v>-147</v>
      </c>
      <c r="AX62" s="1400"/>
      <c r="AY62" s="1400"/>
      <c r="AZ62" s="1400"/>
      <c r="BA62" s="1400"/>
      <c r="BB62" s="1400">
        <v>-83</v>
      </c>
      <c r="BC62" s="1400"/>
      <c r="BD62" s="1400"/>
      <c r="BE62" s="1400"/>
      <c r="BF62" s="1400"/>
      <c r="BG62" s="1400"/>
      <c r="BH62" s="1400"/>
      <c r="BI62" s="1400"/>
      <c r="BJ62" s="1400"/>
      <c r="BK62" s="1400"/>
      <c r="BL62" s="1400"/>
      <c r="BM62" s="1397"/>
      <c r="BN62" s="1397"/>
    </row>
    <row r="63" spans="1:66" s="1392" customFormat="1" ht="14.25">
      <c r="A63" s="1398" t="s">
        <v>283</v>
      </c>
      <c r="B63" s="1399">
        <v>976650</v>
      </c>
      <c r="C63" s="1399">
        <v>973596</v>
      </c>
      <c r="D63" s="1399">
        <v>-3054</v>
      </c>
      <c r="E63" s="1400"/>
      <c r="F63" s="1400"/>
      <c r="G63" s="1400"/>
      <c r="H63" s="1400"/>
      <c r="I63" s="1400"/>
      <c r="J63" s="1400"/>
      <c r="K63" s="1400">
        <v>-1824</v>
      </c>
      <c r="L63" s="1400"/>
      <c r="M63" s="1400"/>
      <c r="N63" s="1400"/>
      <c r="O63" s="1400"/>
      <c r="P63" s="1400"/>
      <c r="Q63" s="1400"/>
      <c r="R63" s="1400"/>
      <c r="S63" s="1400"/>
      <c r="T63" s="1400"/>
      <c r="U63" s="1400"/>
      <c r="V63" s="1400"/>
      <c r="W63" s="1400"/>
      <c r="X63" s="1400"/>
      <c r="Y63" s="1400"/>
      <c r="Z63" s="1400"/>
      <c r="AA63" s="1400"/>
      <c r="AB63" s="1400"/>
      <c r="AC63" s="1400"/>
      <c r="AD63" s="1400">
        <v>-322</v>
      </c>
      <c r="AE63" s="1400"/>
      <c r="AF63" s="1400"/>
      <c r="AG63" s="1400"/>
      <c r="AH63" s="1400"/>
      <c r="AI63" s="1400"/>
      <c r="AJ63" s="1400"/>
      <c r="AK63" s="1400"/>
      <c r="AL63" s="1400">
        <v>-220</v>
      </c>
      <c r="AM63" s="1400"/>
      <c r="AN63" s="1400"/>
      <c r="AO63" s="1400"/>
      <c r="AP63" s="1400"/>
      <c r="AQ63" s="1400"/>
      <c r="AR63" s="1400"/>
      <c r="AS63" s="1400"/>
      <c r="AT63" s="1400"/>
      <c r="AU63" s="1400"/>
      <c r="AV63" s="1400"/>
      <c r="AW63" s="1400">
        <v>-439</v>
      </c>
      <c r="AX63" s="1400"/>
      <c r="AY63" s="1400"/>
      <c r="AZ63" s="1400"/>
      <c r="BA63" s="1400"/>
      <c r="BB63" s="1400">
        <v>-249</v>
      </c>
      <c r="BC63" s="1400"/>
      <c r="BD63" s="1400"/>
      <c r="BE63" s="1400"/>
      <c r="BF63" s="1400"/>
      <c r="BG63" s="1400"/>
      <c r="BH63" s="1400"/>
      <c r="BI63" s="1400"/>
      <c r="BJ63" s="1400"/>
      <c r="BK63" s="1400"/>
      <c r="BL63" s="1400"/>
      <c r="BM63" s="1397"/>
      <c r="BN63" s="1397"/>
    </row>
    <row r="64" spans="1:66" s="1392" customFormat="1" ht="14.25">
      <c r="A64" s="1398" t="s">
        <v>284</v>
      </c>
      <c r="B64" s="1399"/>
      <c r="C64" s="1399">
        <v>295</v>
      </c>
      <c r="D64" s="1399">
        <v>295</v>
      </c>
      <c r="E64" s="1400"/>
      <c r="F64" s="1400"/>
      <c r="G64" s="1400"/>
      <c r="H64" s="1400"/>
      <c r="I64" s="1400"/>
      <c r="J64" s="1400"/>
      <c r="K64" s="1400"/>
      <c r="L64" s="1400"/>
      <c r="M64" s="1400"/>
      <c r="N64" s="1400"/>
      <c r="O64" s="1400"/>
      <c r="P64" s="1400"/>
      <c r="Q64" s="1400"/>
      <c r="R64" s="1400"/>
      <c r="S64" s="1400"/>
      <c r="T64" s="1400"/>
      <c r="U64" s="1400"/>
      <c r="V64" s="1400"/>
      <c r="W64" s="1400">
        <v>150</v>
      </c>
      <c r="X64" s="1400"/>
      <c r="Y64" s="1400"/>
      <c r="Z64" s="1400"/>
      <c r="AA64" s="1400"/>
      <c r="AB64" s="1400"/>
      <c r="AC64" s="1400"/>
      <c r="AD64" s="1400"/>
      <c r="AE64" s="1400"/>
      <c r="AF64" s="1400"/>
      <c r="AG64" s="1400"/>
      <c r="AH64" s="1400"/>
      <c r="AI64" s="1400"/>
      <c r="AJ64" s="1400"/>
      <c r="AK64" s="1400"/>
      <c r="AL64" s="1400"/>
      <c r="AM64" s="1400"/>
      <c r="AN64" s="1400"/>
      <c r="AO64" s="1400"/>
      <c r="AP64" s="1400"/>
      <c r="AQ64" s="1400"/>
      <c r="AR64" s="1400"/>
      <c r="AS64" s="1400"/>
      <c r="AT64" s="1400"/>
      <c r="AU64" s="1400"/>
      <c r="AV64" s="1400"/>
      <c r="AW64" s="1400"/>
      <c r="AX64" s="1400"/>
      <c r="AY64" s="1400"/>
      <c r="AZ64" s="1400"/>
      <c r="BA64" s="1400"/>
      <c r="BB64" s="1400"/>
      <c r="BC64" s="1400"/>
      <c r="BD64" s="1400"/>
      <c r="BE64" s="1400"/>
      <c r="BF64" s="1400"/>
      <c r="BG64" s="1400"/>
      <c r="BH64" s="1400"/>
      <c r="BI64" s="1400">
        <v>145</v>
      </c>
      <c r="BJ64" s="1400"/>
      <c r="BK64" s="1400"/>
      <c r="BL64" s="1400"/>
      <c r="BM64" s="1397"/>
      <c r="BN64" s="1397"/>
    </row>
    <row r="65" spans="1:66" s="1392" customFormat="1" ht="14.25">
      <c r="A65" s="1398" t="s">
        <v>285</v>
      </c>
      <c r="B65" s="1399"/>
      <c r="C65" s="1399">
        <v>873</v>
      </c>
      <c r="D65" s="1399">
        <v>873</v>
      </c>
      <c r="E65" s="1400"/>
      <c r="F65" s="1400"/>
      <c r="G65" s="1400"/>
      <c r="H65" s="1400"/>
      <c r="I65" s="1400"/>
      <c r="J65" s="1400"/>
      <c r="K65" s="1400"/>
      <c r="L65" s="1400"/>
      <c r="M65" s="1400"/>
      <c r="N65" s="1400"/>
      <c r="O65" s="1400"/>
      <c r="P65" s="1400"/>
      <c r="Q65" s="1400"/>
      <c r="R65" s="1400"/>
      <c r="S65" s="1400"/>
      <c r="T65" s="1400"/>
      <c r="U65" s="1400"/>
      <c r="V65" s="1400"/>
      <c r="W65" s="1400">
        <v>448</v>
      </c>
      <c r="X65" s="1400"/>
      <c r="Y65" s="1400"/>
      <c r="Z65" s="1400"/>
      <c r="AA65" s="1400"/>
      <c r="AB65" s="1400"/>
      <c r="AC65" s="1400"/>
      <c r="AD65" s="1400"/>
      <c r="AE65" s="1400"/>
      <c r="AF65" s="1400"/>
      <c r="AG65" s="1400"/>
      <c r="AH65" s="1400"/>
      <c r="AI65" s="1400"/>
      <c r="AJ65" s="1400"/>
      <c r="AK65" s="1400"/>
      <c r="AL65" s="1400"/>
      <c r="AM65" s="1400"/>
      <c r="AN65" s="1400"/>
      <c r="AO65" s="1400"/>
      <c r="AP65" s="1400"/>
      <c r="AQ65" s="1400"/>
      <c r="AR65" s="1400"/>
      <c r="AS65" s="1400"/>
      <c r="AT65" s="1400"/>
      <c r="AU65" s="1400"/>
      <c r="AV65" s="1400"/>
      <c r="AW65" s="1400"/>
      <c r="AX65" s="1400"/>
      <c r="AY65" s="1400"/>
      <c r="AZ65" s="1400"/>
      <c r="BA65" s="1400"/>
      <c r="BB65" s="1400"/>
      <c r="BC65" s="1400"/>
      <c r="BD65" s="1400"/>
      <c r="BE65" s="1400"/>
      <c r="BF65" s="1400"/>
      <c r="BG65" s="1400"/>
      <c r="BH65" s="1400"/>
      <c r="BI65" s="1400">
        <v>425</v>
      </c>
      <c r="BJ65" s="1400"/>
      <c r="BK65" s="1400"/>
      <c r="BL65" s="1400"/>
      <c r="BM65" s="1397"/>
      <c r="BN65" s="1397"/>
    </row>
    <row r="66" spans="1:66" s="1392" customFormat="1" ht="28.5">
      <c r="A66" s="1405" t="s">
        <v>286</v>
      </c>
      <c r="B66" s="1399">
        <v>6709580</v>
      </c>
      <c r="C66" s="1399">
        <v>6324580</v>
      </c>
      <c r="D66" s="1399">
        <v>-385000</v>
      </c>
      <c r="E66" s="1400"/>
      <c r="F66" s="1400"/>
      <c r="G66" s="1400"/>
      <c r="H66" s="1400"/>
      <c r="I66" s="1400"/>
      <c r="J66" s="1400"/>
      <c r="K66" s="1400"/>
      <c r="L66" s="1400"/>
      <c r="M66" s="1400"/>
      <c r="N66" s="1400"/>
      <c r="O66" s="1400"/>
      <c r="P66" s="1400"/>
      <c r="Q66" s="1400"/>
      <c r="R66" s="1400"/>
      <c r="S66" s="1400"/>
      <c r="T66" s="1400"/>
      <c r="U66" s="1400"/>
      <c r="V66" s="1400"/>
      <c r="W66" s="1400"/>
      <c r="X66" s="1400"/>
      <c r="Y66" s="1400"/>
      <c r="Z66" s="1400"/>
      <c r="AA66" s="1400"/>
      <c r="AB66" s="1400"/>
      <c r="AC66" s="1400"/>
      <c r="AD66" s="1400"/>
      <c r="AE66" s="1400"/>
      <c r="AF66" s="1400"/>
      <c r="AG66" s="1400"/>
      <c r="AH66" s="1400"/>
      <c r="AI66" s="1400"/>
      <c r="AJ66" s="1400"/>
      <c r="AK66" s="1400"/>
      <c r="AL66" s="1400"/>
      <c r="AM66" s="1400"/>
      <c r="AN66" s="1400">
        <v>-385000</v>
      </c>
      <c r="AO66" s="1400"/>
      <c r="AP66" s="1400"/>
      <c r="AQ66" s="1400"/>
      <c r="AR66" s="1400"/>
      <c r="AS66" s="1400"/>
      <c r="AT66" s="1400"/>
      <c r="AU66" s="1400"/>
      <c r="AV66" s="1400"/>
      <c r="AW66" s="1400"/>
      <c r="AX66" s="1400"/>
      <c r="AY66" s="1400"/>
      <c r="AZ66" s="1400"/>
      <c r="BA66" s="1400"/>
      <c r="BB66" s="1400"/>
      <c r="BC66" s="1400"/>
      <c r="BD66" s="1400"/>
      <c r="BE66" s="1400"/>
      <c r="BF66" s="1400"/>
      <c r="BG66" s="1400"/>
      <c r="BH66" s="1400"/>
      <c r="BI66" s="1400"/>
      <c r="BJ66" s="1400"/>
      <c r="BK66" s="1400"/>
      <c r="BL66" s="1400"/>
      <c r="BM66" s="1397"/>
      <c r="BN66" s="1397"/>
    </row>
    <row r="67" spans="1:66" s="1392" customFormat="1" ht="14.25">
      <c r="A67" s="1398" t="s">
        <v>287</v>
      </c>
      <c r="B67" s="1399">
        <v>555450</v>
      </c>
      <c r="C67" s="1399">
        <v>170450</v>
      </c>
      <c r="D67" s="1399">
        <v>-385000</v>
      </c>
      <c r="E67" s="1400"/>
      <c r="F67" s="1400"/>
      <c r="G67" s="1400"/>
      <c r="H67" s="1400"/>
      <c r="I67" s="1400"/>
      <c r="J67" s="1400"/>
      <c r="K67" s="1400"/>
      <c r="L67" s="1400"/>
      <c r="M67" s="1400"/>
      <c r="N67" s="1400"/>
      <c r="O67" s="1400"/>
      <c r="P67" s="1400"/>
      <c r="Q67" s="1400"/>
      <c r="R67" s="1400"/>
      <c r="S67" s="1400"/>
      <c r="T67" s="1400"/>
      <c r="U67" s="1400"/>
      <c r="V67" s="1400"/>
      <c r="W67" s="1400"/>
      <c r="X67" s="1400"/>
      <c r="Y67" s="1400"/>
      <c r="Z67" s="1400"/>
      <c r="AA67" s="1400"/>
      <c r="AB67" s="1400"/>
      <c r="AC67" s="1400"/>
      <c r="AD67" s="1400"/>
      <c r="AE67" s="1400"/>
      <c r="AF67" s="1400"/>
      <c r="AG67" s="1400"/>
      <c r="AH67" s="1400"/>
      <c r="AI67" s="1400"/>
      <c r="AJ67" s="1400"/>
      <c r="AK67" s="1400"/>
      <c r="AL67" s="1400"/>
      <c r="AM67" s="1400"/>
      <c r="AN67" s="1400">
        <v>-385000</v>
      </c>
      <c r="AO67" s="1400"/>
      <c r="AP67" s="1400"/>
      <c r="AQ67" s="1400"/>
      <c r="AR67" s="1400"/>
      <c r="AS67" s="1400"/>
      <c r="AT67" s="1400"/>
      <c r="AU67" s="1400"/>
      <c r="AV67" s="1400"/>
      <c r="AW67" s="1400"/>
      <c r="AX67" s="1400"/>
      <c r="AY67" s="1400"/>
      <c r="AZ67" s="1400"/>
      <c r="BA67" s="1400"/>
      <c r="BB67" s="1400"/>
      <c r="BC67" s="1400"/>
      <c r="BD67" s="1400"/>
      <c r="BE67" s="1400"/>
      <c r="BF67" s="1400"/>
      <c r="BG67" s="1400"/>
      <c r="BH67" s="1400"/>
      <c r="BI67" s="1400"/>
      <c r="BJ67" s="1400"/>
      <c r="BK67" s="1400"/>
      <c r="BL67" s="1400"/>
      <c r="BM67" s="1397"/>
      <c r="BN67" s="1397"/>
    </row>
    <row r="68" spans="1:66" s="1392" customFormat="1" ht="14.25">
      <c r="A68" s="1398" t="s">
        <v>288</v>
      </c>
      <c r="B68" s="1399">
        <v>1923330</v>
      </c>
      <c r="C68" s="1399">
        <v>1923330</v>
      </c>
      <c r="D68" s="1399">
        <v>0</v>
      </c>
      <c r="E68" s="1400"/>
      <c r="F68" s="1400"/>
      <c r="G68" s="1400"/>
      <c r="H68" s="1400"/>
      <c r="I68" s="1400"/>
      <c r="J68" s="1400"/>
      <c r="K68" s="1400"/>
      <c r="L68" s="1400"/>
      <c r="M68" s="1400"/>
      <c r="N68" s="1400"/>
      <c r="O68" s="1400"/>
      <c r="P68" s="1400"/>
      <c r="Q68" s="1400"/>
      <c r="R68" s="1400"/>
      <c r="S68" s="1400"/>
      <c r="T68" s="1400"/>
      <c r="U68" s="1400"/>
      <c r="V68" s="1400"/>
      <c r="W68" s="1400"/>
      <c r="X68" s="1400"/>
      <c r="Y68" s="1400"/>
      <c r="Z68" s="1400"/>
      <c r="AA68" s="1400"/>
      <c r="AB68" s="1400"/>
      <c r="AC68" s="1400"/>
      <c r="AD68" s="1400"/>
      <c r="AE68" s="1400"/>
      <c r="AF68" s="1400"/>
      <c r="AG68" s="1400"/>
      <c r="AH68" s="1400"/>
      <c r="AI68" s="1400"/>
      <c r="AJ68" s="1400"/>
      <c r="AK68" s="1400"/>
      <c r="AL68" s="1400"/>
      <c r="AM68" s="1400"/>
      <c r="AN68" s="1400"/>
      <c r="AO68" s="1400"/>
      <c r="AP68" s="1400"/>
      <c r="AQ68" s="1400"/>
      <c r="AR68" s="1400"/>
      <c r="AS68" s="1400"/>
      <c r="AT68" s="1400"/>
      <c r="AU68" s="1400"/>
      <c r="AV68" s="1400"/>
      <c r="AW68" s="1400"/>
      <c r="AX68" s="1400"/>
      <c r="AY68" s="1400"/>
      <c r="AZ68" s="1400"/>
      <c r="BA68" s="1400"/>
      <c r="BB68" s="1400"/>
      <c r="BC68" s="1400"/>
      <c r="BD68" s="1400"/>
      <c r="BE68" s="1400"/>
      <c r="BF68" s="1400"/>
      <c r="BG68" s="1400"/>
      <c r="BH68" s="1400"/>
      <c r="BI68" s="1400"/>
      <c r="BJ68" s="1400"/>
      <c r="BK68" s="1400"/>
      <c r="BL68" s="1400"/>
      <c r="BM68" s="1397"/>
      <c r="BN68" s="1397"/>
    </row>
    <row r="69" spans="1:66" s="1392" customFormat="1" ht="14.25">
      <c r="A69" s="1398" t="s">
        <v>289</v>
      </c>
      <c r="B69" s="1399">
        <v>634620</v>
      </c>
      <c r="C69" s="1399">
        <v>634620</v>
      </c>
      <c r="D69" s="1399">
        <v>0</v>
      </c>
      <c r="E69" s="1400"/>
      <c r="F69" s="1400"/>
      <c r="G69" s="1400"/>
      <c r="H69" s="1400"/>
      <c r="I69" s="1400"/>
      <c r="J69" s="1400"/>
      <c r="K69" s="1400"/>
      <c r="L69" s="1400"/>
      <c r="M69" s="1400"/>
      <c r="N69" s="1400"/>
      <c r="O69" s="1400"/>
      <c r="P69" s="1400"/>
      <c r="Q69" s="1400"/>
      <c r="R69" s="1400"/>
      <c r="S69" s="1400"/>
      <c r="T69" s="1400"/>
      <c r="U69" s="1400"/>
      <c r="V69" s="1400"/>
      <c r="W69" s="1400"/>
      <c r="X69" s="1400"/>
      <c r="Y69" s="1400"/>
      <c r="Z69" s="1400"/>
      <c r="AA69" s="1400"/>
      <c r="AB69" s="1400"/>
      <c r="AC69" s="1400"/>
      <c r="AD69" s="1400"/>
      <c r="AE69" s="1400"/>
      <c r="AF69" s="1400"/>
      <c r="AG69" s="1400"/>
      <c r="AH69" s="1400"/>
      <c r="AI69" s="1400"/>
      <c r="AJ69" s="1400"/>
      <c r="AK69" s="1400"/>
      <c r="AL69" s="1400"/>
      <c r="AM69" s="1400"/>
      <c r="AN69" s="1400"/>
      <c r="AO69" s="1400"/>
      <c r="AP69" s="1400"/>
      <c r="AQ69" s="1400"/>
      <c r="AR69" s="1400"/>
      <c r="AS69" s="1400"/>
      <c r="AT69" s="1400"/>
      <c r="AU69" s="1400"/>
      <c r="AV69" s="1400"/>
      <c r="AW69" s="1400"/>
      <c r="AX69" s="1400"/>
      <c r="AY69" s="1400"/>
      <c r="AZ69" s="1400"/>
      <c r="BA69" s="1400"/>
      <c r="BB69" s="1400"/>
      <c r="BC69" s="1400"/>
      <c r="BD69" s="1400"/>
      <c r="BE69" s="1400"/>
      <c r="BF69" s="1400"/>
      <c r="BG69" s="1400"/>
      <c r="BH69" s="1400"/>
      <c r="BI69" s="1400"/>
      <c r="BJ69" s="1400"/>
      <c r="BK69" s="1400"/>
      <c r="BL69" s="1400"/>
      <c r="BM69" s="1397"/>
      <c r="BN69" s="1397"/>
    </row>
    <row r="70" spans="1:66" s="1392" customFormat="1" ht="14.25">
      <c r="A70" s="1398" t="s">
        <v>290</v>
      </c>
      <c r="B70" s="1399">
        <v>3596180</v>
      </c>
      <c r="C70" s="1399">
        <v>3596180</v>
      </c>
      <c r="D70" s="1399">
        <v>0</v>
      </c>
      <c r="E70" s="1400"/>
      <c r="F70" s="1400"/>
      <c r="G70" s="1400"/>
      <c r="H70" s="1400"/>
      <c r="I70" s="1400"/>
      <c r="J70" s="1400"/>
      <c r="K70" s="1400"/>
      <c r="L70" s="1400"/>
      <c r="M70" s="1400"/>
      <c r="N70" s="1400"/>
      <c r="O70" s="1400"/>
      <c r="P70" s="1400"/>
      <c r="Q70" s="1400"/>
      <c r="R70" s="1400"/>
      <c r="S70" s="1400"/>
      <c r="T70" s="1400"/>
      <c r="U70" s="1400"/>
      <c r="V70" s="1400"/>
      <c r="W70" s="1400"/>
      <c r="X70" s="1400"/>
      <c r="Y70" s="1400"/>
      <c r="Z70" s="1400"/>
      <c r="AA70" s="1400"/>
      <c r="AB70" s="1400"/>
      <c r="AC70" s="1400"/>
      <c r="AD70" s="1400"/>
      <c r="AE70" s="1400"/>
      <c r="AF70" s="1400"/>
      <c r="AG70" s="1400"/>
      <c r="AH70" s="1400"/>
      <c r="AI70" s="1400"/>
      <c r="AJ70" s="1400"/>
      <c r="AK70" s="1400"/>
      <c r="AL70" s="1400"/>
      <c r="AM70" s="1400"/>
      <c r="AN70" s="1400"/>
      <c r="AO70" s="1400"/>
      <c r="AP70" s="1400"/>
      <c r="AQ70" s="1400"/>
      <c r="AR70" s="1400"/>
      <c r="AS70" s="1400"/>
      <c r="AT70" s="1400"/>
      <c r="AU70" s="1400"/>
      <c r="AV70" s="1400"/>
      <c r="AW70" s="1400"/>
      <c r="AX70" s="1400"/>
      <c r="AY70" s="1400"/>
      <c r="AZ70" s="1400"/>
      <c r="BA70" s="1400"/>
      <c r="BB70" s="1400"/>
      <c r="BC70" s="1400"/>
      <c r="BD70" s="1400"/>
      <c r="BE70" s="1400"/>
      <c r="BF70" s="1400"/>
      <c r="BG70" s="1400"/>
      <c r="BH70" s="1400"/>
      <c r="BI70" s="1400"/>
      <c r="BJ70" s="1400"/>
      <c r="BK70" s="1400"/>
      <c r="BL70" s="1400"/>
      <c r="BM70" s="1397"/>
      <c r="BN70" s="1397"/>
    </row>
    <row r="71" spans="1:66" s="1392" customFormat="1" ht="28.5">
      <c r="A71" s="1405" t="s">
        <v>291</v>
      </c>
      <c r="B71" s="1399">
        <v>68750</v>
      </c>
      <c r="C71" s="1399">
        <v>68750</v>
      </c>
      <c r="D71" s="1399">
        <v>0</v>
      </c>
      <c r="E71" s="1400"/>
      <c r="F71" s="1400"/>
      <c r="G71" s="1400"/>
      <c r="H71" s="1400"/>
      <c r="I71" s="1400"/>
      <c r="J71" s="1400"/>
      <c r="K71" s="1400"/>
      <c r="L71" s="1400"/>
      <c r="M71" s="1400"/>
      <c r="N71" s="1400"/>
      <c r="O71" s="1400"/>
      <c r="P71" s="1400"/>
      <c r="Q71" s="1400"/>
      <c r="R71" s="1400"/>
      <c r="S71" s="1400"/>
      <c r="T71" s="1400"/>
      <c r="U71" s="1400"/>
      <c r="V71" s="1400"/>
      <c r="W71" s="1400"/>
      <c r="X71" s="1400"/>
      <c r="Y71" s="1400"/>
      <c r="Z71" s="1400"/>
      <c r="AA71" s="1400"/>
      <c r="AB71" s="1400"/>
      <c r="AC71" s="1400"/>
      <c r="AD71" s="1400"/>
      <c r="AE71" s="1400"/>
      <c r="AF71" s="1400"/>
      <c r="AG71" s="1400"/>
      <c r="AH71" s="1400"/>
      <c r="AI71" s="1400"/>
      <c r="AJ71" s="1400"/>
      <c r="AK71" s="1400"/>
      <c r="AL71" s="1400"/>
      <c r="AM71" s="1400"/>
      <c r="AN71" s="1400"/>
      <c r="AO71" s="1400"/>
      <c r="AP71" s="1400"/>
      <c r="AQ71" s="1400"/>
      <c r="AR71" s="1400"/>
      <c r="AS71" s="1400"/>
      <c r="AT71" s="1400"/>
      <c r="AU71" s="1400"/>
      <c r="AV71" s="1400"/>
      <c r="AW71" s="1400"/>
      <c r="AX71" s="1400"/>
      <c r="AY71" s="1400"/>
      <c r="AZ71" s="1400"/>
      <c r="BA71" s="1400"/>
      <c r="BB71" s="1400"/>
      <c r="BC71" s="1400"/>
      <c r="BD71" s="1400"/>
      <c r="BE71" s="1400"/>
      <c r="BF71" s="1400"/>
      <c r="BG71" s="1400"/>
      <c r="BH71" s="1400"/>
      <c r="BI71" s="1400"/>
      <c r="BJ71" s="1400"/>
      <c r="BK71" s="1400"/>
      <c r="BL71" s="1400"/>
      <c r="BM71" s="1397"/>
      <c r="BN71" s="1397"/>
    </row>
    <row r="72" spans="1:66" s="1392" customFormat="1" ht="14.25">
      <c r="A72" s="1398" t="s">
        <v>292</v>
      </c>
      <c r="B72" s="1399">
        <v>9375</v>
      </c>
      <c r="C72" s="1399">
        <v>9375</v>
      </c>
      <c r="D72" s="1399">
        <v>0</v>
      </c>
      <c r="E72" s="1400"/>
      <c r="F72" s="1400"/>
      <c r="G72" s="1400"/>
      <c r="H72" s="1400"/>
      <c r="I72" s="1400"/>
      <c r="J72" s="1400"/>
      <c r="K72" s="1400"/>
      <c r="L72" s="1400"/>
      <c r="M72" s="1400"/>
      <c r="N72" s="1400"/>
      <c r="O72" s="1400"/>
      <c r="P72" s="1400"/>
      <c r="Q72" s="1400"/>
      <c r="R72" s="1400"/>
      <c r="S72" s="1400"/>
      <c r="T72" s="1400"/>
      <c r="U72" s="1400"/>
      <c r="V72" s="1400"/>
      <c r="W72" s="1400"/>
      <c r="X72" s="1400"/>
      <c r="Y72" s="1400"/>
      <c r="Z72" s="1400"/>
      <c r="AA72" s="1400"/>
      <c r="AB72" s="1400"/>
      <c r="AC72" s="1400"/>
      <c r="AD72" s="1400"/>
      <c r="AE72" s="1400"/>
      <c r="AF72" s="1400"/>
      <c r="AG72" s="1400"/>
      <c r="AH72" s="1400"/>
      <c r="AI72" s="1400"/>
      <c r="AJ72" s="1400"/>
      <c r="AK72" s="1400"/>
      <c r="AL72" s="1400"/>
      <c r="AM72" s="1400"/>
      <c r="AN72" s="1400"/>
      <c r="AO72" s="1400"/>
      <c r="AP72" s="1400"/>
      <c r="AQ72" s="1400"/>
      <c r="AR72" s="1400"/>
      <c r="AS72" s="1400"/>
      <c r="AT72" s="1400"/>
      <c r="AU72" s="1400"/>
      <c r="AV72" s="1400"/>
      <c r="AW72" s="1400"/>
      <c r="AX72" s="1400"/>
      <c r="AY72" s="1400"/>
      <c r="AZ72" s="1400"/>
      <c r="BA72" s="1400"/>
      <c r="BB72" s="1400"/>
      <c r="BC72" s="1400"/>
      <c r="BD72" s="1400"/>
      <c r="BE72" s="1400"/>
      <c r="BF72" s="1400"/>
      <c r="BG72" s="1400"/>
      <c r="BH72" s="1400"/>
      <c r="BI72" s="1400"/>
      <c r="BJ72" s="1400"/>
      <c r="BK72" s="1400"/>
      <c r="BL72" s="1400"/>
      <c r="BM72" s="1397"/>
      <c r="BN72" s="1397"/>
    </row>
    <row r="73" spans="1:66" s="1392" customFormat="1" ht="14.25">
      <c r="A73" s="1398" t="s">
        <v>293</v>
      </c>
      <c r="B73" s="1399">
        <v>59375</v>
      </c>
      <c r="C73" s="1399">
        <v>59375</v>
      </c>
      <c r="D73" s="1399">
        <v>0</v>
      </c>
      <c r="E73" s="1400"/>
      <c r="F73" s="1400"/>
      <c r="G73" s="1400"/>
      <c r="H73" s="1400"/>
      <c r="I73" s="1400"/>
      <c r="J73" s="1400"/>
      <c r="K73" s="1400"/>
      <c r="L73" s="1400"/>
      <c r="M73" s="1400"/>
      <c r="N73" s="1400"/>
      <c r="O73" s="1400"/>
      <c r="P73" s="1400"/>
      <c r="Q73" s="1400"/>
      <c r="R73" s="1400"/>
      <c r="S73" s="1400"/>
      <c r="T73" s="1400"/>
      <c r="U73" s="1400"/>
      <c r="V73" s="1400"/>
      <c r="W73" s="1400"/>
      <c r="X73" s="1400"/>
      <c r="Y73" s="1400"/>
      <c r="Z73" s="1400"/>
      <c r="AA73" s="1400"/>
      <c r="AB73" s="1400"/>
      <c r="AC73" s="1400"/>
      <c r="AD73" s="1400"/>
      <c r="AE73" s="1400"/>
      <c r="AF73" s="1400"/>
      <c r="AG73" s="1400"/>
      <c r="AH73" s="1400"/>
      <c r="AI73" s="1400"/>
      <c r="AJ73" s="1400"/>
      <c r="AK73" s="1400"/>
      <c r="AL73" s="1400"/>
      <c r="AM73" s="1400"/>
      <c r="AN73" s="1400"/>
      <c r="AO73" s="1400"/>
      <c r="AP73" s="1400"/>
      <c r="AQ73" s="1400"/>
      <c r="AR73" s="1400"/>
      <c r="AS73" s="1400"/>
      <c r="AT73" s="1400"/>
      <c r="AU73" s="1400"/>
      <c r="AV73" s="1400"/>
      <c r="AW73" s="1400"/>
      <c r="AX73" s="1400"/>
      <c r="AY73" s="1400"/>
      <c r="AZ73" s="1400"/>
      <c r="BA73" s="1400"/>
      <c r="BB73" s="1400"/>
      <c r="BC73" s="1400"/>
      <c r="BD73" s="1400"/>
      <c r="BE73" s="1400"/>
      <c r="BF73" s="1400"/>
      <c r="BG73" s="1400"/>
      <c r="BH73" s="1400"/>
      <c r="BI73" s="1400"/>
      <c r="BJ73" s="1400"/>
      <c r="BK73" s="1400"/>
      <c r="BL73" s="1400"/>
      <c r="BM73" s="1397"/>
      <c r="BN73" s="1397"/>
    </row>
    <row r="75" s="1406" customFormat="1" ht="12.75"/>
    <row r="76" spans="1:8" s="1406" customFormat="1" ht="12.75">
      <c r="A76" s="976" t="s">
        <v>1408</v>
      </c>
      <c r="H76" s="978" t="s">
        <v>496</v>
      </c>
    </row>
    <row r="77" spans="1:8" s="1406" customFormat="1" ht="12.75">
      <c r="A77" s="976" t="s">
        <v>497</v>
      </c>
      <c r="H77" s="978" t="s">
        <v>498</v>
      </c>
    </row>
    <row r="87" ht="12.75">
      <c r="A87" s="977"/>
    </row>
    <row r="88" ht="12.75">
      <c r="A88" s="977"/>
    </row>
    <row r="89" ht="12.75">
      <c r="A89" s="977"/>
    </row>
    <row r="90" ht="12.75">
      <c r="A90" s="977"/>
    </row>
    <row r="91" ht="12.75">
      <c r="A91" s="977"/>
    </row>
    <row r="92" ht="12.75">
      <c r="A92" s="977"/>
    </row>
    <row r="93" ht="12.75">
      <c r="A93" s="977"/>
    </row>
    <row r="94" ht="12.75">
      <c r="A94" s="977"/>
    </row>
    <row r="95" ht="12.75">
      <c r="A95" s="977"/>
    </row>
    <row r="96" ht="12.75">
      <c r="A96" s="977"/>
    </row>
    <row r="97" ht="12.75">
      <c r="A97" s="977"/>
    </row>
    <row r="98" ht="12.75">
      <c r="A98" s="977"/>
    </row>
    <row r="99" ht="12.75">
      <c r="A99" s="977"/>
    </row>
    <row r="100" ht="12.75">
      <c r="A100" s="977"/>
    </row>
    <row r="101" ht="12.75">
      <c r="A101" s="977"/>
    </row>
    <row r="102" ht="12.75">
      <c r="A102" s="977"/>
    </row>
    <row r="103" ht="12.75">
      <c r="A103" s="977"/>
    </row>
    <row r="104" ht="12.75">
      <c r="A104" s="977"/>
    </row>
    <row r="105" ht="12.75">
      <c r="A105" s="977"/>
    </row>
    <row r="106" ht="12.75">
      <c r="A106" s="977"/>
    </row>
    <row r="107" ht="12.75">
      <c r="A107" s="977"/>
    </row>
    <row r="108" ht="12.75">
      <c r="A108" s="977"/>
    </row>
    <row r="109" ht="12.75">
      <c r="A109" s="977"/>
    </row>
    <row r="110" ht="12.75">
      <c r="A110" s="977"/>
    </row>
    <row r="111" ht="12.75">
      <c r="A111" s="977"/>
    </row>
    <row r="112" ht="12.75">
      <c r="A112" s="977"/>
    </row>
    <row r="113" ht="12.75">
      <c r="A113" s="977"/>
    </row>
    <row r="114" ht="12.75">
      <c r="A114" s="977"/>
    </row>
    <row r="115" ht="12.75">
      <c r="A115" s="977"/>
    </row>
    <row r="116" ht="12.75">
      <c r="A116" s="977"/>
    </row>
    <row r="117" ht="12.75">
      <c r="A117" s="977"/>
    </row>
    <row r="118" ht="12.75">
      <c r="A118" s="977"/>
    </row>
    <row r="119" ht="12.75">
      <c r="A119" s="977"/>
    </row>
  </sheetData>
  <sheetProtection/>
  <mergeCells count="3">
    <mergeCell ref="C4:C7"/>
    <mergeCell ref="A4:A7"/>
    <mergeCell ref="B4:B7"/>
  </mergeCells>
  <printOptions horizontalCentered="1"/>
  <pageMargins left="0.4724409448818898" right="0.3937007874015748" top="0.984251968503937" bottom="0.984251968503937" header="0.5118110236220472" footer="0.5118110236220472"/>
  <pageSetup fitToWidth="3" fitToHeight="1" horizontalDpi="600" verticalDpi="600" orientation="landscape" paperSize="8" scale="48" r:id="rId1"/>
  <headerFooter alignWithMargins="0">
    <oddHeader>&amp;L&amp;"Arial,Tučné"&amp;12Kapitola 333 MŠMT
období 2007&amp;R&amp;"Times New Roman,Tučné"&amp;12Příloha č. 10
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Z349"/>
  <sheetViews>
    <sheetView zoomScale="75" zoomScaleNormal="75" workbookViewId="0" topLeftCell="A1">
      <pane xSplit="1" ySplit="18" topLeftCell="B78" activePane="bottomRight" state="frozen"/>
      <selection pane="topLeft" activeCell="A62" sqref="A62:IV85"/>
      <selection pane="topRight" activeCell="A62" sqref="A62:IV85"/>
      <selection pane="bottomLeft" activeCell="A62" sqref="A62:IV85"/>
      <selection pane="bottomRight" activeCell="D86" sqref="D86"/>
    </sheetView>
  </sheetViews>
  <sheetFormatPr defaultColWidth="9.00390625" defaultRowHeight="12.75"/>
  <cols>
    <col min="1" max="1" width="47.75390625" style="341" customWidth="1"/>
    <col min="2" max="2" width="15.375" style="341" customWidth="1"/>
    <col min="3" max="3" width="13.875" style="341" customWidth="1"/>
    <col min="4" max="4" width="15.25390625" style="341" customWidth="1"/>
    <col min="5" max="5" width="9.625" style="341" customWidth="1"/>
    <col min="6" max="6" width="8.125" style="341" customWidth="1"/>
    <col min="7" max="7" width="16.625" style="341" customWidth="1"/>
    <col min="8" max="8" width="13.875" style="341" customWidth="1"/>
    <col min="9" max="9" width="15.00390625" style="341" customWidth="1"/>
    <col min="10" max="11" width="11.00390625" style="341" bestFit="1" customWidth="1"/>
    <col min="12" max="12" width="17.625" style="341" customWidth="1"/>
    <col min="13" max="13" width="13.875" style="341" customWidth="1"/>
    <col min="14" max="14" width="15.625" style="341" bestFit="1" customWidth="1"/>
    <col min="15" max="15" width="12.875" style="341" customWidth="1"/>
    <col min="16" max="16" width="9.125" style="341" customWidth="1"/>
    <col min="17" max="17" width="19.375" style="341" bestFit="1" customWidth="1"/>
    <col min="18" max="18" width="12.75390625" style="341" customWidth="1"/>
    <col min="19" max="19" width="8.75390625" style="341" customWidth="1"/>
    <col min="20" max="20" width="12.125" style="341" customWidth="1"/>
    <col min="21" max="21" width="12.25390625" style="341" customWidth="1"/>
    <col min="22" max="22" width="14.875" style="341" customWidth="1"/>
    <col min="23" max="23" width="10.375" style="341" bestFit="1" customWidth="1"/>
    <col min="24" max="16384" width="9.125" style="341" customWidth="1"/>
  </cols>
  <sheetData>
    <row r="4" ht="24" customHeight="1"/>
    <row r="6" spans="1:22" s="260" customFormat="1" ht="23.25">
      <c r="A6" s="816" t="s">
        <v>883</v>
      </c>
      <c r="L6" s="259"/>
      <c r="V6" s="34"/>
    </row>
    <row r="7" spans="1:25" s="263" customFormat="1" ht="20.25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411" t="s">
        <v>882</v>
      </c>
      <c r="X7" s="262"/>
      <c r="Y7" s="262"/>
    </row>
    <row r="8" spans="2:23" s="410" customFormat="1" ht="33" customHeight="1">
      <c r="B8" s="1781" t="s">
        <v>789</v>
      </c>
      <c r="C8" s="1781"/>
      <c r="D8" s="1781"/>
      <c r="E8" s="1781"/>
      <c r="F8" s="1781"/>
      <c r="G8" s="1781"/>
      <c r="H8" s="1781"/>
      <c r="I8" s="1781"/>
      <c r="J8" s="1781"/>
      <c r="K8" s="1781"/>
      <c r="L8" s="1781"/>
      <c r="M8" s="1781"/>
      <c r="N8" s="1781"/>
      <c r="O8" s="1781"/>
      <c r="P8" s="1781"/>
      <c r="Q8" s="1781"/>
      <c r="R8" s="1781"/>
      <c r="S8" s="1781"/>
      <c r="T8" s="1781"/>
      <c r="U8" s="1781"/>
      <c r="V8" s="1781"/>
      <c r="W8" s="1781"/>
    </row>
    <row r="9" spans="1:23" s="262" customFormat="1" ht="20.25" customHeight="1">
      <c r="A9" s="264"/>
      <c r="B9" s="1781"/>
      <c r="C9" s="1781"/>
      <c r="D9" s="1781"/>
      <c r="E9" s="1781"/>
      <c r="F9" s="1781"/>
      <c r="G9" s="1781"/>
      <c r="H9" s="1781"/>
      <c r="I9" s="1781"/>
      <c r="J9" s="1781"/>
      <c r="K9" s="1781"/>
      <c r="L9" s="1781"/>
      <c r="M9" s="1781"/>
      <c r="N9" s="1781"/>
      <c r="O9" s="1781"/>
      <c r="P9" s="1781"/>
      <c r="Q9" s="1781"/>
      <c r="R9" s="1781"/>
      <c r="S9" s="1781"/>
      <c r="T9" s="1781"/>
      <c r="U9" s="1781"/>
      <c r="V9" s="1781"/>
      <c r="W9" s="1781"/>
    </row>
    <row r="10" spans="1:23" s="262" customFormat="1" ht="20.25">
      <c r="A10" s="264"/>
      <c r="B10" s="265"/>
      <c r="C10" s="266"/>
      <c r="D10" s="266"/>
      <c r="E10" s="266"/>
      <c r="F10" s="267"/>
      <c r="G10" s="268"/>
      <c r="H10" s="268"/>
      <c r="I10" s="268"/>
      <c r="J10" s="268"/>
      <c r="K10" s="268"/>
      <c r="L10" s="268"/>
      <c r="M10" s="268"/>
      <c r="N10" s="266"/>
      <c r="O10" s="266"/>
      <c r="P10" s="266"/>
      <c r="Q10" s="266"/>
      <c r="R10" s="266"/>
      <c r="S10" s="266"/>
      <c r="T10" s="266"/>
      <c r="U10" s="266"/>
      <c r="V10" s="266"/>
      <c r="W10" s="266"/>
    </row>
    <row r="11" spans="2:23" s="262" customFormat="1" ht="13.5" thickBot="1"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</row>
    <row r="12" spans="1:23" s="263" customFormat="1" ht="15.75" thickBot="1" thickTop="1">
      <c r="A12" s="270"/>
      <c r="B12" s="271" t="s">
        <v>790</v>
      </c>
      <c r="C12" s="272"/>
      <c r="D12" s="272"/>
      <c r="E12" s="272"/>
      <c r="F12" s="273"/>
      <c r="G12" s="272" t="s">
        <v>791</v>
      </c>
      <c r="H12" s="272"/>
      <c r="I12" s="272"/>
      <c r="J12" s="272"/>
      <c r="K12" s="272"/>
      <c r="L12" s="1777" t="s">
        <v>880</v>
      </c>
      <c r="M12" s="1778"/>
      <c r="N12" s="1778"/>
      <c r="O12" s="1778"/>
      <c r="P12" s="1779"/>
      <c r="Q12" s="1777" t="s">
        <v>792</v>
      </c>
      <c r="R12" s="1779"/>
      <c r="S12" s="274"/>
      <c r="T12" s="275" t="s">
        <v>793</v>
      </c>
      <c r="U12" s="276"/>
      <c r="V12" s="277"/>
      <c r="W12" s="278"/>
    </row>
    <row r="13" spans="1:23" s="263" customFormat="1" ht="13.5" thickBot="1">
      <c r="A13" s="279"/>
      <c r="B13" s="280" t="s">
        <v>794</v>
      </c>
      <c r="C13" s="281" t="s">
        <v>795</v>
      </c>
      <c r="D13" s="282"/>
      <c r="E13" s="283"/>
      <c r="F13" s="284"/>
      <c r="G13" s="280" t="s">
        <v>794</v>
      </c>
      <c r="H13" s="281" t="s">
        <v>795</v>
      </c>
      <c r="I13" s="282"/>
      <c r="J13" s="283"/>
      <c r="K13" s="285"/>
      <c r="L13" s="280" t="s">
        <v>794</v>
      </c>
      <c r="M13" s="281" t="s">
        <v>795</v>
      </c>
      <c r="N13" s="282"/>
      <c r="O13" s="283"/>
      <c r="P13" s="284"/>
      <c r="Q13" s="280" t="s">
        <v>796</v>
      </c>
      <c r="R13" s="286" t="s">
        <v>797</v>
      </c>
      <c r="S13" s="287" t="s">
        <v>798</v>
      </c>
      <c r="T13" s="288" t="s">
        <v>799</v>
      </c>
      <c r="U13" s="289"/>
      <c r="V13" s="290"/>
      <c r="W13" s="291" t="s">
        <v>800</v>
      </c>
    </row>
    <row r="14" spans="1:23" s="263" customFormat="1" ht="12.75">
      <c r="A14" s="279"/>
      <c r="B14" s="280" t="s">
        <v>801</v>
      </c>
      <c r="C14" s="292" t="s">
        <v>802</v>
      </c>
      <c r="D14" s="292" t="s">
        <v>794</v>
      </c>
      <c r="E14" s="292" t="s">
        <v>803</v>
      </c>
      <c r="F14" s="284" t="s">
        <v>804</v>
      </c>
      <c r="G14" s="280" t="s">
        <v>801</v>
      </c>
      <c r="H14" s="292" t="s">
        <v>802</v>
      </c>
      <c r="I14" s="292" t="s">
        <v>794</v>
      </c>
      <c r="J14" s="292" t="s">
        <v>803</v>
      </c>
      <c r="K14" s="284" t="s">
        <v>804</v>
      </c>
      <c r="L14" s="280" t="s">
        <v>801</v>
      </c>
      <c r="M14" s="292" t="s">
        <v>802</v>
      </c>
      <c r="N14" s="292" t="s">
        <v>794</v>
      </c>
      <c r="O14" s="292" t="s">
        <v>804</v>
      </c>
      <c r="P14" s="284" t="s">
        <v>804</v>
      </c>
      <c r="Q14" s="280" t="s">
        <v>805</v>
      </c>
      <c r="R14" s="293" t="s">
        <v>806</v>
      </c>
      <c r="S14" s="287" t="s">
        <v>807</v>
      </c>
      <c r="T14" s="294"/>
      <c r="U14" s="295"/>
      <c r="V14" s="296" t="s">
        <v>808</v>
      </c>
      <c r="W14" s="291" t="s">
        <v>809</v>
      </c>
    </row>
    <row r="15" spans="1:23" s="263" customFormat="1" ht="12.75">
      <c r="A15" s="279"/>
      <c r="B15" s="280" t="s">
        <v>810</v>
      </c>
      <c r="C15" s="292" t="s">
        <v>811</v>
      </c>
      <c r="D15" s="292" t="s">
        <v>812</v>
      </c>
      <c r="E15" s="292" t="s">
        <v>813</v>
      </c>
      <c r="F15" s="284" t="s">
        <v>814</v>
      </c>
      <c r="G15" s="280" t="s">
        <v>810</v>
      </c>
      <c r="H15" s="292" t="s">
        <v>811</v>
      </c>
      <c r="I15" s="292" t="s">
        <v>812</v>
      </c>
      <c r="J15" s="292" t="s">
        <v>815</v>
      </c>
      <c r="K15" s="284" t="s">
        <v>814</v>
      </c>
      <c r="L15" s="280" t="s">
        <v>810</v>
      </c>
      <c r="M15" s="292" t="s">
        <v>811</v>
      </c>
      <c r="N15" s="292" t="s">
        <v>812</v>
      </c>
      <c r="O15" s="292" t="s">
        <v>816</v>
      </c>
      <c r="P15" s="284" t="s">
        <v>814</v>
      </c>
      <c r="Q15" s="280" t="s">
        <v>810</v>
      </c>
      <c r="R15" s="293" t="s">
        <v>812</v>
      </c>
      <c r="S15" s="287" t="s">
        <v>817</v>
      </c>
      <c r="T15" s="297" t="s">
        <v>818</v>
      </c>
      <c r="U15" s="298" t="s">
        <v>819</v>
      </c>
      <c r="V15" s="299" t="s">
        <v>820</v>
      </c>
      <c r="W15" s="291" t="s">
        <v>821</v>
      </c>
    </row>
    <row r="16" spans="1:23" s="263" customFormat="1" ht="12.75">
      <c r="A16" s="279"/>
      <c r="B16" s="280" t="s">
        <v>822</v>
      </c>
      <c r="C16" s="292" t="s">
        <v>823</v>
      </c>
      <c r="D16" s="292"/>
      <c r="E16" s="292" t="s">
        <v>824</v>
      </c>
      <c r="F16" s="284"/>
      <c r="G16" s="280" t="s">
        <v>822</v>
      </c>
      <c r="H16" s="292" t="s">
        <v>823</v>
      </c>
      <c r="I16" s="292"/>
      <c r="J16" s="292" t="s">
        <v>825</v>
      </c>
      <c r="K16" s="284"/>
      <c r="L16" s="280" t="s">
        <v>822</v>
      </c>
      <c r="M16" s="292" t="s">
        <v>823</v>
      </c>
      <c r="N16" s="292"/>
      <c r="O16" s="292" t="s">
        <v>826</v>
      </c>
      <c r="P16" s="284"/>
      <c r="Q16" s="280" t="s">
        <v>827</v>
      </c>
      <c r="R16" s="293"/>
      <c r="S16" s="287" t="s">
        <v>828</v>
      </c>
      <c r="T16" s="297" t="s">
        <v>819</v>
      </c>
      <c r="U16" s="298" t="s">
        <v>821</v>
      </c>
      <c r="V16" s="299" t="s">
        <v>829</v>
      </c>
      <c r="W16" s="291" t="s">
        <v>830</v>
      </c>
    </row>
    <row r="17" spans="1:23" s="263" customFormat="1" ht="13.5" thickBot="1">
      <c r="A17" s="300"/>
      <c r="B17" s="301" t="s">
        <v>831</v>
      </c>
      <c r="C17" s="302" t="s">
        <v>788</v>
      </c>
      <c r="D17" s="302" t="s">
        <v>788</v>
      </c>
      <c r="E17" s="302"/>
      <c r="F17" s="303" t="s">
        <v>832</v>
      </c>
      <c r="G17" s="301" t="s">
        <v>831</v>
      </c>
      <c r="H17" s="302" t="s">
        <v>788</v>
      </c>
      <c r="I17" s="302" t="s">
        <v>788</v>
      </c>
      <c r="J17" s="302" t="s">
        <v>833</v>
      </c>
      <c r="K17" s="303" t="s">
        <v>832</v>
      </c>
      <c r="L17" s="301" t="s">
        <v>831</v>
      </c>
      <c r="M17" s="302" t="s">
        <v>788</v>
      </c>
      <c r="N17" s="302" t="s">
        <v>788</v>
      </c>
      <c r="O17" s="302" t="s">
        <v>834</v>
      </c>
      <c r="P17" s="303" t="s">
        <v>832</v>
      </c>
      <c r="Q17" s="301" t="s">
        <v>835</v>
      </c>
      <c r="R17" s="304" t="s">
        <v>788</v>
      </c>
      <c r="S17" s="305" t="s">
        <v>788</v>
      </c>
      <c r="T17" s="306" t="s">
        <v>788</v>
      </c>
      <c r="U17" s="307" t="s">
        <v>788</v>
      </c>
      <c r="V17" s="308" t="s">
        <v>788</v>
      </c>
      <c r="W17" s="309">
        <v>2007</v>
      </c>
    </row>
    <row r="18" spans="1:23" s="263" customFormat="1" ht="13.5" thickBot="1">
      <c r="A18" s="310" t="s">
        <v>817</v>
      </c>
      <c r="B18" s="311">
        <v>1</v>
      </c>
      <c r="C18" s="312">
        <v>2</v>
      </c>
      <c r="D18" s="312">
        <v>3</v>
      </c>
      <c r="E18" s="312">
        <v>4</v>
      </c>
      <c r="F18" s="312">
        <v>5</v>
      </c>
      <c r="G18" s="311">
        <v>6</v>
      </c>
      <c r="H18" s="312">
        <v>7</v>
      </c>
      <c r="I18" s="312">
        <v>8</v>
      </c>
      <c r="J18" s="312">
        <v>9</v>
      </c>
      <c r="K18" s="312">
        <v>10</v>
      </c>
      <c r="L18" s="311">
        <v>11</v>
      </c>
      <c r="M18" s="312">
        <v>12</v>
      </c>
      <c r="N18" s="312">
        <v>13</v>
      </c>
      <c r="O18" s="312">
        <v>14</v>
      </c>
      <c r="P18" s="313">
        <v>15</v>
      </c>
      <c r="Q18" s="314">
        <v>16</v>
      </c>
      <c r="R18" s="315">
        <v>17</v>
      </c>
      <c r="S18" s="316">
        <v>18</v>
      </c>
      <c r="T18" s="314">
        <v>19</v>
      </c>
      <c r="U18" s="317">
        <v>20</v>
      </c>
      <c r="V18" s="318">
        <v>21</v>
      </c>
      <c r="W18" s="319">
        <v>22</v>
      </c>
    </row>
    <row r="19" spans="1:23" s="262" customFormat="1" ht="15">
      <c r="A19" s="320" t="s">
        <v>836</v>
      </c>
      <c r="B19" s="344"/>
      <c r="C19" s="343"/>
      <c r="D19" s="343"/>
      <c r="E19" s="850"/>
      <c r="F19" s="851"/>
      <c r="G19" s="343"/>
      <c r="H19" s="343"/>
      <c r="I19" s="343"/>
      <c r="J19" s="850"/>
      <c r="K19" s="851"/>
      <c r="L19" s="344"/>
      <c r="M19" s="343"/>
      <c r="N19" s="343"/>
      <c r="O19" s="850"/>
      <c r="P19" s="851"/>
      <c r="Q19" s="321"/>
      <c r="R19" s="322"/>
      <c r="S19" s="360"/>
      <c r="T19" s="323"/>
      <c r="U19" s="324"/>
      <c r="V19" s="852"/>
      <c r="W19" s="853"/>
    </row>
    <row r="20" spans="1:23" s="262" customFormat="1" ht="15">
      <c r="A20" s="325" t="s">
        <v>837</v>
      </c>
      <c r="B20" s="327">
        <f>IF(C20+D20=B25+B48,B48+B25,"chyba")</f>
        <v>414812</v>
      </c>
      <c r="C20" s="326">
        <f>C25+C48</f>
        <v>27841</v>
      </c>
      <c r="D20" s="326">
        <f>D25+D48</f>
        <v>386971</v>
      </c>
      <c r="E20" s="854">
        <f>E25+E48</f>
        <v>1226</v>
      </c>
      <c r="F20" s="855">
        <f>IF(E20=0,0,ROUND(D20/E20/12*1000,0))</f>
        <v>26303</v>
      </c>
      <c r="G20" s="327">
        <f>IF(H20+I20=G25+G48,G48+G25,"chyba")</f>
        <v>463570</v>
      </c>
      <c r="H20" s="326">
        <f>H25+H48</f>
        <v>38517</v>
      </c>
      <c r="I20" s="326">
        <f>I25+I48</f>
        <v>425053</v>
      </c>
      <c r="J20" s="854">
        <f>J25+J48</f>
        <v>1326</v>
      </c>
      <c r="K20" s="855">
        <f>IF(J20=0,0,ROUND(I20/J20/12*1000,0))</f>
        <v>26713</v>
      </c>
      <c r="L20" s="327">
        <f>IF(M20+N20=L25+L48,L48+L25,"chyba")</f>
        <v>420034.84</v>
      </c>
      <c r="M20" s="326">
        <f>M25+M48</f>
        <v>28136.61</v>
      </c>
      <c r="N20" s="326">
        <f>N25+N48</f>
        <v>391898.23000000004</v>
      </c>
      <c r="O20" s="854">
        <f>O25+O48</f>
        <v>1181</v>
      </c>
      <c r="P20" s="855">
        <f>IF(O20=0,0,ROUND(N20/O20/12*1000,0))</f>
        <v>27653</v>
      </c>
      <c r="Q20" s="326">
        <f>Q25+Q48</f>
        <v>46627.47</v>
      </c>
      <c r="R20" s="326">
        <f>R25+R48</f>
        <v>34711.78</v>
      </c>
      <c r="S20" s="856"/>
      <c r="T20" s="327">
        <f>T25+T48</f>
        <v>6878.61</v>
      </c>
      <c r="U20" s="328">
        <f>U25+U48</f>
        <v>0</v>
      </c>
      <c r="V20" s="857">
        <f>V25+V48</f>
        <v>0</v>
      </c>
      <c r="W20" s="858">
        <f>W25+W48</f>
        <v>0</v>
      </c>
    </row>
    <row r="21" spans="1:23" s="262" customFormat="1" ht="12.75">
      <c r="A21" s="329" t="s">
        <v>838</v>
      </c>
      <c r="B21" s="331"/>
      <c r="C21" s="330"/>
      <c r="D21" s="330"/>
      <c r="E21" s="383"/>
      <c r="F21" s="346"/>
      <c r="G21" s="331"/>
      <c r="H21" s="330"/>
      <c r="I21" s="330"/>
      <c r="J21" s="383"/>
      <c r="K21" s="346"/>
      <c r="L21" s="331"/>
      <c r="M21" s="330"/>
      <c r="N21" s="330"/>
      <c r="O21" s="383"/>
      <c r="P21" s="346"/>
      <c r="Q21" s="330"/>
      <c r="R21" s="330"/>
      <c r="S21" s="360"/>
      <c r="T21" s="331"/>
      <c r="U21" s="332"/>
      <c r="V21" s="361"/>
      <c r="W21" s="362"/>
    </row>
    <row r="22" spans="1:23" s="262" customFormat="1" ht="12.75">
      <c r="A22" s="333" t="s">
        <v>839</v>
      </c>
      <c r="B22" s="331">
        <f>C22+D22</f>
        <v>7000</v>
      </c>
      <c r="C22" s="332">
        <v>7000</v>
      </c>
      <c r="D22" s="330">
        <v>0</v>
      </c>
      <c r="E22" s="383"/>
      <c r="F22" s="346">
        <f>IF(E22=0,0,ROUND(D22/E22/12*1000,0))</f>
        <v>0</v>
      </c>
      <c r="G22" s="331">
        <f>H22+I22</f>
        <v>8398</v>
      </c>
      <c r="H22" s="332">
        <v>7141</v>
      </c>
      <c r="I22" s="330">
        <v>1257</v>
      </c>
      <c r="J22" s="383">
        <v>0</v>
      </c>
      <c r="K22" s="346">
        <f>IF(J22=0,0,ROUND(I22/J22/12*1000,0))</f>
        <v>0</v>
      </c>
      <c r="L22" s="331">
        <f>M22+N22</f>
        <v>5596.45</v>
      </c>
      <c r="M22" s="332">
        <v>4487.7</v>
      </c>
      <c r="N22" s="330">
        <v>1108.75</v>
      </c>
      <c r="O22" s="383">
        <v>3</v>
      </c>
      <c r="P22" s="346">
        <f>IF(O22=0,0,ROUND(N22/O22/12*1000,0))</f>
        <v>30799</v>
      </c>
      <c r="Q22" s="330"/>
      <c r="R22" s="330"/>
      <c r="S22" s="360"/>
      <c r="T22" s="331"/>
      <c r="U22" s="332"/>
      <c r="V22" s="361"/>
      <c r="W22" s="362"/>
    </row>
    <row r="23" spans="1:23" s="262" customFormat="1" ht="15" hidden="1" thickBot="1">
      <c r="A23" s="334" t="s">
        <v>840</v>
      </c>
      <c r="B23" s="336"/>
      <c r="C23" s="337"/>
      <c r="D23" s="859">
        <f>D28</f>
        <v>0</v>
      </c>
      <c r="E23" s="860">
        <f>E28</f>
        <v>0</v>
      </c>
      <c r="F23" s="861">
        <f>IF(E23=0,0,ROUND(D23/E23/12*1000,0))</f>
        <v>0</v>
      </c>
      <c r="G23" s="336"/>
      <c r="H23" s="337"/>
      <c r="I23" s="859">
        <f>I28</f>
        <v>0</v>
      </c>
      <c r="J23" s="860">
        <f>J28</f>
        <v>0</v>
      </c>
      <c r="K23" s="861">
        <f>IF(J23=0,0,ROUND(I23/J23/12*1000,0))</f>
        <v>0</v>
      </c>
      <c r="L23" s="336"/>
      <c r="M23" s="337"/>
      <c r="N23" s="859">
        <f>N28</f>
        <v>0</v>
      </c>
      <c r="O23" s="860">
        <f>O28</f>
        <v>0</v>
      </c>
      <c r="P23" s="861">
        <f>IF(O23=0,0,ROUND(N23/O23/12*1000,0))</f>
        <v>0</v>
      </c>
      <c r="Q23" s="335">
        <f>Q28</f>
        <v>0</v>
      </c>
      <c r="R23" s="335">
        <f>R28</f>
        <v>0</v>
      </c>
      <c r="S23" s="862"/>
      <c r="T23" s="336">
        <f>T28</f>
        <v>0</v>
      </c>
      <c r="U23" s="337">
        <f>U28</f>
        <v>0</v>
      </c>
      <c r="V23" s="338">
        <f>V28</f>
        <v>0</v>
      </c>
      <c r="W23" s="863"/>
    </row>
    <row r="24" spans="1:23" s="262" customFormat="1" ht="12.75">
      <c r="A24" s="339" t="s">
        <v>841</v>
      </c>
      <c r="B24" s="331"/>
      <c r="C24" s="330"/>
      <c r="D24" s="330"/>
      <c r="E24" s="383"/>
      <c r="F24" s="346"/>
      <c r="G24" s="331"/>
      <c r="H24" s="330"/>
      <c r="I24" s="330"/>
      <c r="J24" s="383"/>
      <c r="K24" s="346"/>
      <c r="L24" s="331"/>
      <c r="M24" s="330"/>
      <c r="N24" s="330"/>
      <c r="O24" s="383"/>
      <c r="P24" s="346"/>
      <c r="Q24" s="330"/>
      <c r="R24" s="330"/>
      <c r="S24" s="360"/>
      <c r="T24" s="331"/>
      <c r="U24" s="332"/>
      <c r="V24" s="361"/>
      <c r="W24" s="362"/>
    </row>
    <row r="25" spans="1:23" s="262" customFormat="1" ht="15">
      <c r="A25" s="340" t="s">
        <v>842</v>
      </c>
      <c r="B25" s="327">
        <f>C25+D25</f>
        <v>352249</v>
      </c>
      <c r="C25" s="326">
        <f>SUM(C30:C37,C39,C42,C45)</f>
        <v>3792</v>
      </c>
      <c r="D25" s="326">
        <f>SUM(D30:D37,D39,D42,D45)</f>
        <v>348457</v>
      </c>
      <c r="E25" s="854">
        <f>SUM(E30:E37,E39,E42,E45)</f>
        <v>1083</v>
      </c>
      <c r="F25" s="855">
        <f>IF(E25=0,0,ROUND(D25/E25/12*1000,0))</f>
        <v>26813</v>
      </c>
      <c r="G25" s="327">
        <f>H25+I25</f>
        <v>398308</v>
      </c>
      <c r="H25" s="326">
        <f>SUM(H30:H37,H39,H42,H45)</f>
        <v>12309</v>
      </c>
      <c r="I25" s="326">
        <f>SUM(I30:I37,I39,I42,I45)</f>
        <v>385999</v>
      </c>
      <c r="J25" s="854">
        <f>SUM(J30:J37,J39,J42,J45)</f>
        <v>1183</v>
      </c>
      <c r="K25" s="855">
        <f>IF(J25=0,0,ROUND(I25/J25/12*1000,0))</f>
        <v>27191</v>
      </c>
      <c r="L25" s="327">
        <f>M25+N25</f>
        <v>358525.54000000004</v>
      </c>
      <c r="M25" s="326">
        <f>SUM(M30:M37,M39,M42,M45)</f>
        <v>6739.37</v>
      </c>
      <c r="N25" s="326">
        <f>SUM(N30:N37,N39,N42,N45)</f>
        <v>351786.17000000004</v>
      </c>
      <c r="O25" s="854">
        <f>SUM(O30:O37,O39,O42,O45)</f>
        <v>1039</v>
      </c>
      <c r="P25" s="855">
        <f>IF(O25=0,0,ROUND(N25/O25/12*1000,0))</f>
        <v>28215</v>
      </c>
      <c r="Q25" s="326">
        <f>SUM(Q30:Q37,Q39,Q42,Q45)</f>
        <v>39572.28</v>
      </c>
      <c r="R25" s="326">
        <f>SUM(R30:R37,R39,R42,R45)</f>
        <v>34211.78</v>
      </c>
      <c r="S25" s="856"/>
      <c r="T25" s="327">
        <f>SUM(T30:T37,T39,T42,T45)</f>
        <v>0</v>
      </c>
      <c r="U25" s="328">
        <f>SUM(U30:U37,U39,U42,U45)</f>
        <v>0</v>
      </c>
      <c r="V25" s="857">
        <f>SUM(V30:V37,V39,V42,V45)</f>
        <v>0</v>
      </c>
      <c r="W25" s="858">
        <f>SUM(W30:W37,W39,W42,W45)</f>
        <v>0</v>
      </c>
    </row>
    <row r="26" spans="1:25" s="262" customFormat="1" ht="12.75">
      <c r="A26" s="329" t="s">
        <v>838</v>
      </c>
      <c r="B26" s="331"/>
      <c r="C26" s="330"/>
      <c r="D26" s="330"/>
      <c r="E26" s="383"/>
      <c r="F26" s="346"/>
      <c r="G26" s="331"/>
      <c r="H26" s="330"/>
      <c r="I26" s="330"/>
      <c r="J26" s="383"/>
      <c r="K26" s="346"/>
      <c r="L26" s="331"/>
      <c r="M26" s="330"/>
      <c r="N26" s="330"/>
      <c r="O26" s="383"/>
      <c r="P26" s="346"/>
      <c r="Q26" s="330"/>
      <c r="R26" s="330"/>
      <c r="S26" s="384"/>
      <c r="T26" s="331"/>
      <c r="U26" s="332"/>
      <c r="V26" s="361"/>
      <c r="W26" s="362"/>
      <c r="X26" s="333"/>
      <c r="Y26" s="341"/>
    </row>
    <row r="27" spans="1:25" s="262" customFormat="1" ht="13.5" thickBot="1">
      <c r="A27" s="333" t="s">
        <v>839</v>
      </c>
      <c r="B27" s="331">
        <f>C27+D27</f>
        <v>0</v>
      </c>
      <c r="C27" s="330">
        <v>0</v>
      </c>
      <c r="D27" s="330">
        <v>0</v>
      </c>
      <c r="E27" s="383"/>
      <c r="F27" s="346">
        <f>IF(E27=0,0,ROUND(D27/E27/12*1000,0))</f>
        <v>0</v>
      </c>
      <c r="G27" s="331">
        <f>H27+I27</f>
        <v>1398</v>
      </c>
      <c r="H27" s="330">
        <v>141</v>
      </c>
      <c r="I27" s="330">
        <v>1257</v>
      </c>
      <c r="J27" s="383">
        <v>0</v>
      </c>
      <c r="K27" s="346">
        <f>IF(J27=0,0,ROUND(I27/J27/12*1000,0))</f>
        <v>0</v>
      </c>
      <c r="L27" s="331">
        <f>M27+N27</f>
        <v>1108.75</v>
      </c>
      <c r="M27" s="330">
        <v>0</v>
      </c>
      <c r="N27" s="330">
        <v>1108.75</v>
      </c>
      <c r="O27" s="383">
        <v>3</v>
      </c>
      <c r="P27" s="346">
        <f>IF(O27=0,0,ROUND(N27/O27/12*1000,0))</f>
        <v>30799</v>
      </c>
      <c r="Q27" s="330"/>
      <c r="R27" s="330"/>
      <c r="S27" s="384"/>
      <c r="T27" s="331"/>
      <c r="U27" s="332"/>
      <c r="V27" s="361"/>
      <c r="W27" s="362"/>
      <c r="X27" s="333"/>
      <c r="Y27" s="341"/>
    </row>
    <row r="28" spans="1:25" s="262" customFormat="1" ht="13.5" hidden="1" thickBot="1">
      <c r="A28" s="334" t="s">
        <v>840</v>
      </c>
      <c r="B28" s="336"/>
      <c r="C28" s="335"/>
      <c r="D28" s="335">
        <f>SUM(D41,D44,D47)</f>
        <v>0</v>
      </c>
      <c r="E28" s="864">
        <f>SUM(E41,E44,E47)</f>
        <v>0</v>
      </c>
      <c r="F28" s="861">
        <f>IF(E28=0,0,ROUND(D28/E28/12*1000,0))</f>
        <v>0</v>
      </c>
      <c r="G28" s="336"/>
      <c r="H28" s="335"/>
      <c r="I28" s="335">
        <f>SUM(I41,I44,I47)</f>
        <v>0</v>
      </c>
      <c r="J28" s="864">
        <f>SUM(J41,J44,J47)</f>
        <v>0</v>
      </c>
      <c r="K28" s="861">
        <f>IF(J28=0,0,ROUND(I28/J28/12*1000,0))</f>
        <v>0</v>
      </c>
      <c r="L28" s="336"/>
      <c r="M28" s="335"/>
      <c r="N28" s="335">
        <f>SUM(N41,N44,N47)</f>
        <v>0</v>
      </c>
      <c r="O28" s="864">
        <f>SUM(O41,O44,O47)</f>
        <v>0</v>
      </c>
      <c r="P28" s="861">
        <f>IF(O28=0,0,ROUND(N28/O28/12*1000,0))</f>
        <v>0</v>
      </c>
      <c r="Q28" s="335">
        <f>SUM(Q41,Q44,Q47)</f>
        <v>0</v>
      </c>
      <c r="R28" s="335">
        <f>SUM(R41,R44,R47)</f>
        <v>0</v>
      </c>
      <c r="S28" s="865"/>
      <c r="T28" s="336">
        <f>SUM(T41,T44,T47)</f>
        <v>0</v>
      </c>
      <c r="U28" s="337">
        <f>SUM(U41,U44,U47)</f>
        <v>0</v>
      </c>
      <c r="V28" s="338">
        <f>SUM(V41,V44,V47)</f>
        <v>0</v>
      </c>
      <c r="W28" s="863"/>
      <c r="X28" s="333"/>
      <c r="Y28" s="341"/>
    </row>
    <row r="29" spans="1:25" s="262" customFormat="1" ht="12.75">
      <c r="A29" s="342" t="s">
        <v>843</v>
      </c>
      <c r="B29" s="344"/>
      <c r="C29" s="343"/>
      <c r="D29" s="343"/>
      <c r="E29" s="850"/>
      <c r="F29" s="851"/>
      <c r="G29" s="344"/>
      <c r="H29" s="343"/>
      <c r="I29" s="343"/>
      <c r="J29" s="850"/>
      <c r="K29" s="851"/>
      <c r="L29" s="344"/>
      <c r="M29" s="343"/>
      <c r="N29" s="343"/>
      <c r="O29" s="850"/>
      <c r="P29" s="851"/>
      <c r="Q29" s="343"/>
      <c r="R29" s="343"/>
      <c r="S29" s="866"/>
      <c r="T29" s="344"/>
      <c r="U29" s="345"/>
      <c r="V29" s="867"/>
      <c r="W29" s="868"/>
      <c r="X29" s="333"/>
      <c r="Y29" s="341"/>
    </row>
    <row r="30" spans="1:25" s="262" customFormat="1" ht="12.75">
      <c r="A30" s="333" t="s">
        <v>844</v>
      </c>
      <c r="B30" s="331">
        <f>C30+D30</f>
        <v>169760</v>
      </c>
      <c r="C30" s="330">
        <f>'[2]333MŠMT'!DF13</f>
        <v>2019</v>
      </c>
      <c r="D30" s="330">
        <f>'[2]333MŠMT'!DG13</f>
        <v>167741</v>
      </c>
      <c r="E30" s="383">
        <f>'[2]333MŠMT'!DH13</f>
        <v>491</v>
      </c>
      <c r="F30" s="346">
        <f>IF(E30=0,0,ROUND(D30/E30/12*1000,0))</f>
        <v>28469</v>
      </c>
      <c r="G30" s="331">
        <f>H30+I30</f>
        <v>215785</v>
      </c>
      <c r="H30" s="330">
        <f>'[1]SUMSchv.o.'!U28</f>
        <v>10536</v>
      </c>
      <c r="I30" s="330">
        <f>'[1]SUMSchv.o.'!V28</f>
        <v>205249</v>
      </c>
      <c r="J30" s="383">
        <f>'[1]SUMSchv.o.'!$X$28</f>
        <v>591</v>
      </c>
      <c r="K30" s="346">
        <f>IF(J30=0,0,ROUND(I30/J30/12*1000,0))</f>
        <v>28941</v>
      </c>
      <c r="L30" s="331">
        <f>M30+N30</f>
        <v>176484.96000000002</v>
      </c>
      <c r="M30" s="330">
        <v>5447.73</v>
      </c>
      <c r="N30" s="330">
        <v>171037.23</v>
      </c>
      <c r="O30" s="383">
        <v>469</v>
      </c>
      <c r="P30" s="346">
        <f>IF(O30=0,0,ROUND(N30/O30/12*1000,0))</f>
        <v>30390</v>
      </c>
      <c r="Q30" s="330">
        <v>39092.28</v>
      </c>
      <c r="R30" s="330">
        <v>34211.78</v>
      </c>
      <c r="S30" s="384"/>
      <c r="T30" s="331"/>
      <c r="U30" s="332"/>
      <c r="V30" s="361"/>
      <c r="W30" s="362"/>
      <c r="X30" s="333"/>
      <c r="Y30" s="341"/>
    </row>
    <row r="31" spans="1:25" s="262" customFormat="1" ht="12.75">
      <c r="A31" s="347"/>
      <c r="B31" s="356"/>
      <c r="C31" s="348"/>
      <c r="D31" s="348"/>
      <c r="E31" s="869"/>
      <c r="F31" s="870"/>
      <c r="G31" s="356"/>
      <c r="H31" s="348"/>
      <c r="I31" s="348"/>
      <c r="J31" s="869"/>
      <c r="K31" s="870"/>
      <c r="L31" s="356"/>
      <c r="M31" s="348"/>
      <c r="N31" s="348"/>
      <c r="O31" s="869"/>
      <c r="P31" s="870"/>
      <c r="Q31" s="348"/>
      <c r="R31" s="348"/>
      <c r="S31" s="871"/>
      <c r="T31" s="356"/>
      <c r="U31" s="357"/>
      <c r="V31" s="872"/>
      <c r="W31" s="873"/>
      <c r="X31" s="333"/>
      <c r="Y31" s="341"/>
    </row>
    <row r="32" spans="1:25" s="262" customFormat="1" ht="13.5" thickBot="1">
      <c r="A32" s="349" t="s">
        <v>845</v>
      </c>
      <c r="B32" s="817">
        <f aca="true" t="shared" si="0" ref="B32:B37">C32+D32</f>
        <v>182489</v>
      </c>
      <c r="C32" s="351">
        <f>'[2]333MŠMT'!DF19</f>
        <v>1773</v>
      </c>
      <c r="D32" s="351">
        <f>'[2]333MŠMT'!DG19</f>
        <v>180716</v>
      </c>
      <c r="E32" s="876">
        <f>'[2]333MŠMT'!DH19</f>
        <v>592</v>
      </c>
      <c r="F32" s="875">
        <f aca="true" t="shared" si="1" ref="F32:F37">IF(E32=0,0,ROUND(D32/E32/12*1000,0))</f>
        <v>25439</v>
      </c>
      <c r="G32" s="817">
        <f aca="true" t="shared" si="2" ref="G32:G37">H32+I32</f>
        <v>182523</v>
      </c>
      <c r="H32" s="351">
        <f>'[1]SUMSchv.o.'!AI28</f>
        <v>1773</v>
      </c>
      <c r="I32" s="351">
        <f>'[1]SUMSchv.o.'!AJ28</f>
        <v>180750</v>
      </c>
      <c r="J32" s="874">
        <f>'[1]SUMSchv.o.'!AK28</f>
        <v>592</v>
      </c>
      <c r="K32" s="875">
        <f aca="true" t="shared" si="3" ref="K32:K37">IF(J32=0,0,ROUND(I32/J32/12*1000,0))</f>
        <v>25443</v>
      </c>
      <c r="L32" s="817">
        <f aca="true" t="shared" si="4" ref="L32:L37">M32+N32</f>
        <v>182040.58000000002</v>
      </c>
      <c r="M32" s="351">
        <v>1291.64</v>
      </c>
      <c r="N32" s="351">
        <v>180748.94</v>
      </c>
      <c r="O32" s="876">
        <v>570</v>
      </c>
      <c r="P32" s="875">
        <f aca="true" t="shared" si="5" ref="P32:P37">IF(O32=0,0,ROUND(N32/O32/12*1000,0))</f>
        <v>26425</v>
      </c>
      <c r="Q32" s="351">
        <v>480</v>
      </c>
      <c r="R32" s="351"/>
      <c r="S32" s="877"/>
      <c r="T32" s="817"/>
      <c r="U32" s="818"/>
      <c r="V32" s="878"/>
      <c r="W32" s="879"/>
      <c r="X32" s="333"/>
      <c r="Y32" s="341"/>
    </row>
    <row r="33" spans="1:25" s="262" customFormat="1" ht="13.5" hidden="1" thickBot="1">
      <c r="A33" s="350" t="s">
        <v>846</v>
      </c>
      <c r="B33" s="817">
        <f t="shared" si="0"/>
        <v>0</v>
      </c>
      <c r="C33" s="351"/>
      <c r="D33" s="351"/>
      <c r="E33" s="876"/>
      <c r="F33" s="875">
        <f t="shared" si="1"/>
        <v>0</v>
      </c>
      <c r="G33" s="817">
        <f t="shared" si="2"/>
        <v>0</v>
      </c>
      <c r="H33" s="351"/>
      <c r="I33" s="351"/>
      <c r="J33" s="876"/>
      <c r="K33" s="875">
        <f t="shared" si="3"/>
        <v>0</v>
      </c>
      <c r="L33" s="817">
        <f t="shared" si="4"/>
        <v>0</v>
      </c>
      <c r="M33" s="351"/>
      <c r="N33" s="351"/>
      <c r="O33" s="876"/>
      <c r="P33" s="875">
        <f t="shared" si="5"/>
        <v>0</v>
      </c>
      <c r="Q33" s="351"/>
      <c r="R33" s="351"/>
      <c r="S33" s="877"/>
      <c r="T33" s="817"/>
      <c r="U33" s="818"/>
      <c r="V33" s="878"/>
      <c r="W33" s="879"/>
      <c r="X33" s="333"/>
      <c r="Y33" s="341"/>
    </row>
    <row r="34" spans="1:25" s="262" customFormat="1" ht="13.5" hidden="1" thickBot="1">
      <c r="A34" s="349"/>
      <c r="B34" s="817">
        <f t="shared" si="0"/>
        <v>0</v>
      </c>
      <c r="C34" s="351"/>
      <c r="D34" s="351"/>
      <c r="E34" s="876"/>
      <c r="F34" s="875">
        <f t="shared" si="1"/>
        <v>0</v>
      </c>
      <c r="G34" s="817">
        <f t="shared" si="2"/>
        <v>0</v>
      </c>
      <c r="H34" s="351"/>
      <c r="I34" s="351"/>
      <c r="J34" s="876"/>
      <c r="K34" s="875">
        <f t="shared" si="3"/>
        <v>0</v>
      </c>
      <c r="L34" s="817">
        <f t="shared" si="4"/>
        <v>0</v>
      </c>
      <c r="M34" s="351"/>
      <c r="N34" s="351"/>
      <c r="O34" s="876"/>
      <c r="P34" s="875">
        <f t="shared" si="5"/>
        <v>0</v>
      </c>
      <c r="Q34" s="351"/>
      <c r="R34" s="351"/>
      <c r="S34" s="877"/>
      <c r="T34" s="817"/>
      <c r="U34" s="818"/>
      <c r="V34" s="878"/>
      <c r="W34" s="879"/>
      <c r="X34" s="333"/>
      <c r="Y34" s="341"/>
    </row>
    <row r="35" spans="1:25" s="262" customFormat="1" ht="13.5" hidden="1" thickBot="1">
      <c r="A35" s="349"/>
      <c r="B35" s="817">
        <f t="shared" si="0"/>
        <v>0</v>
      </c>
      <c r="C35" s="351"/>
      <c r="D35" s="351"/>
      <c r="E35" s="876"/>
      <c r="F35" s="875">
        <f t="shared" si="1"/>
        <v>0</v>
      </c>
      <c r="G35" s="817">
        <f t="shared" si="2"/>
        <v>0</v>
      </c>
      <c r="H35" s="351"/>
      <c r="I35" s="351"/>
      <c r="J35" s="876"/>
      <c r="K35" s="875">
        <f t="shared" si="3"/>
        <v>0</v>
      </c>
      <c r="L35" s="817">
        <f t="shared" si="4"/>
        <v>0</v>
      </c>
      <c r="M35" s="351"/>
      <c r="N35" s="351"/>
      <c r="O35" s="876"/>
      <c r="P35" s="875">
        <f t="shared" si="5"/>
        <v>0</v>
      </c>
      <c r="Q35" s="351"/>
      <c r="R35" s="351"/>
      <c r="S35" s="877"/>
      <c r="T35" s="817"/>
      <c r="U35" s="818"/>
      <c r="V35" s="878"/>
      <c r="W35" s="879"/>
      <c r="X35" s="333"/>
      <c r="Y35" s="341"/>
    </row>
    <row r="36" spans="1:25" s="262" customFormat="1" ht="13.5" hidden="1" thickBot="1">
      <c r="A36" s="350"/>
      <c r="B36" s="817">
        <f t="shared" si="0"/>
        <v>0</v>
      </c>
      <c r="C36" s="351"/>
      <c r="D36" s="351"/>
      <c r="E36" s="876"/>
      <c r="F36" s="875">
        <f t="shared" si="1"/>
        <v>0</v>
      </c>
      <c r="G36" s="817">
        <f t="shared" si="2"/>
        <v>0</v>
      </c>
      <c r="H36" s="351"/>
      <c r="I36" s="351"/>
      <c r="J36" s="876"/>
      <c r="K36" s="875">
        <f t="shared" si="3"/>
        <v>0</v>
      </c>
      <c r="L36" s="817">
        <f t="shared" si="4"/>
        <v>0</v>
      </c>
      <c r="M36" s="351"/>
      <c r="N36" s="351"/>
      <c r="O36" s="876"/>
      <c r="P36" s="875">
        <f t="shared" si="5"/>
        <v>0</v>
      </c>
      <c r="Q36" s="351"/>
      <c r="R36" s="351"/>
      <c r="S36" s="877"/>
      <c r="T36" s="817"/>
      <c r="U36" s="818"/>
      <c r="V36" s="878"/>
      <c r="W36" s="879"/>
      <c r="X36" s="333"/>
      <c r="Y36" s="341"/>
    </row>
    <row r="37" spans="1:25" s="262" customFormat="1" ht="13.5" hidden="1" thickBot="1">
      <c r="A37" s="350"/>
      <c r="B37" s="817">
        <f t="shared" si="0"/>
        <v>0</v>
      </c>
      <c r="C37" s="351"/>
      <c r="D37" s="351"/>
      <c r="E37" s="876"/>
      <c r="F37" s="875">
        <f t="shared" si="1"/>
        <v>0</v>
      </c>
      <c r="G37" s="817">
        <f t="shared" si="2"/>
        <v>0</v>
      </c>
      <c r="H37" s="351"/>
      <c r="I37" s="351"/>
      <c r="J37" s="876"/>
      <c r="K37" s="875">
        <f t="shared" si="3"/>
        <v>0</v>
      </c>
      <c r="L37" s="817">
        <f t="shared" si="4"/>
        <v>0</v>
      </c>
      <c r="M37" s="351"/>
      <c r="N37" s="351"/>
      <c r="O37" s="876"/>
      <c r="P37" s="875">
        <f t="shared" si="5"/>
        <v>0</v>
      </c>
      <c r="Q37" s="351"/>
      <c r="R37" s="351"/>
      <c r="S37" s="877"/>
      <c r="T37" s="817"/>
      <c r="U37" s="818"/>
      <c r="V37" s="878"/>
      <c r="W37" s="879"/>
      <c r="X37" s="333"/>
      <c r="Y37" s="341"/>
    </row>
    <row r="38" spans="1:25" s="262" customFormat="1" ht="13.5" hidden="1" thickBot="1">
      <c r="A38" s="352"/>
      <c r="B38" s="358"/>
      <c r="C38" s="353"/>
      <c r="D38" s="353"/>
      <c r="E38" s="880"/>
      <c r="F38" s="881"/>
      <c r="G38" s="358"/>
      <c r="H38" s="353"/>
      <c r="I38" s="353"/>
      <c r="J38" s="880"/>
      <c r="K38" s="881"/>
      <c r="L38" s="358"/>
      <c r="M38" s="353"/>
      <c r="N38" s="353"/>
      <c r="O38" s="880"/>
      <c r="P38" s="881"/>
      <c r="Q38" s="353"/>
      <c r="R38" s="353"/>
      <c r="S38" s="882"/>
      <c r="T38" s="358"/>
      <c r="U38" s="359"/>
      <c r="V38" s="883"/>
      <c r="W38" s="884"/>
      <c r="X38" s="333"/>
      <c r="Y38" s="341"/>
    </row>
    <row r="39" spans="1:25" s="262" customFormat="1" ht="13.5" hidden="1" thickBot="1">
      <c r="A39" s="354" t="s">
        <v>847</v>
      </c>
      <c r="B39" s="358">
        <f>C39+D39</f>
        <v>0</v>
      </c>
      <c r="C39" s="353"/>
      <c r="D39" s="353"/>
      <c r="E39" s="880"/>
      <c r="F39" s="881">
        <f>IF(E39=0,0,ROUND(D39/E39/12*1000,0))</f>
        <v>0</v>
      </c>
      <c r="G39" s="358">
        <f>H39+I39</f>
        <v>0</v>
      </c>
      <c r="H39" s="353"/>
      <c r="I39" s="353"/>
      <c r="J39" s="880"/>
      <c r="K39" s="881">
        <f>IF(J39=0,0,ROUND(I39/J39/12*1000,0))</f>
        <v>0</v>
      </c>
      <c r="L39" s="358">
        <f>M39+N39</f>
        <v>0</v>
      </c>
      <c r="M39" s="353"/>
      <c r="N39" s="353"/>
      <c r="O39" s="880"/>
      <c r="P39" s="881">
        <f>IF(O39=0,0,ROUND(N39/O39/12*1000,0))</f>
        <v>0</v>
      </c>
      <c r="Q39" s="353"/>
      <c r="R39" s="353"/>
      <c r="S39" s="882"/>
      <c r="T39" s="358"/>
      <c r="U39" s="359"/>
      <c r="V39" s="883"/>
      <c r="W39" s="884"/>
      <c r="X39" s="333"/>
      <c r="Y39" s="341"/>
    </row>
    <row r="40" spans="1:25" s="262" customFormat="1" ht="13.5" hidden="1" thickBot="1">
      <c r="A40" s="279" t="s">
        <v>848</v>
      </c>
      <c r="B40" s="331"/>
      <c r="C40" s="330"/>
      <c r="D40" s="330"/>
      <c r="E40" s="383"/>
      <c r="F40" s="346"/>
      <c r="G40" s="331"/>
      <c r="H40" s="330"/>
      <c r="I40" s="330"/>
      <c r="J40" s="383"/>
      <c r="K40" s="346"/>
      <c r="L40" s="331"/>
      <c r="M40" s="330"/>
      <c r="N40" s="330"/>
      <c r="O40" s="383"/>
      <c r="P40" s="346"/>
      <c r="Q40" s="330"/>
      <c r="R40" s="330"/>
      <c r="S40" s="384"/>
      <c r="T40" s="331"/>
      <c r="U40" s="332"/>
      <c r="V40" s="361"/>
      <c r="W40" s="362"/>
      <c r="X40" s="333"/>
      <c r="Y40" s="341"/>
    </row>
    <row r="41" spans="1:25" s="262" customFormat="1" ht="13.5" hidden="1" thickBot="1">
      <c r="A41" s="355" t="s">
        <v>849</v>
      </c>
      <c r="B41" s="356">
        <f>C41+D41</f>
        <v>0</v>
      </c>
      <c r="C41" s="348"/>
      <c r="D41" s="348"/>
      <c r="E41" s="869"/>
      <c r="F41" s="870">
        <f>IF(E41=0,0,ROUND(D41/E41/12*1000,0))</f>
        <v>0</v>
      </c>
      <c r="G41" s="356">
        <f>H41+I41</f>
        <v>0</v>
      </c>
      <c r="H41" s="348"/>
      <c r="I41" s="348"/>
      <c r="J41" s="869"/>
      <c r="K41" s="870">
        <f>IF(J41=0,0,ROUND(I41/J41/12*1000,0))</f>
        <v>0</v>
      </c>
      <c r="L41" s="356">
        <f>M41+N41</f>
        <v>0</v>
      </c>
      <c r="M41" s="348"/>
      <c r="N41" s="348"/>
      <c r="O41" s="869"/>
      <c r="P41" s="870">
        <f>IF(O41=0,0,ROUND(N41/O41/12*1000,0))</f>
        <v>0</v>
      </c>
      <c r="Q41" s="348"/>
      <c r="R41" s="348"/>
      <c r="S41" s="871"/>
      <c r="T41" s="356"/>
      <c r="U41" s="357"/>
      <c r="V41" s="872"/>
      <c r="W41" s="873"/>
      <c r="X41" s="333"/>
      <c r="Y41" s="341"/>
    </row>
    <row r="42" spans="1:25" s="262" customFormat="1" ht="13.5" hidden="1" thickBot="1">
      <c r="A42" s="354" t="s">
        <v>847</v>
      </c>
      <c r="B42" s="358">
        <f>C42+D42</f>
        <v>0</v>
      </c>
      <c r="C42" s="353"/>
      <c r="D42" s="353"/>
      <c r="E42" s="880"/>
      <c r="F42" s="881">
        <f>IF(E42=0,0,ROUND(D42/E42/12*1000,0))</f>
        <v>0</v>
      </c>
      <c r="G42" s="358">
        <f>H42+I42</f>
        <v>0</v>
      </c>
      <c r="H42" s="353"/>
      <c r="I42" s="353"/>
      <c r="J42" s="880"/>
      <c r="K42" s="881">
        <f>IF(J42=0,0,ROUND(I42/J42/12*1000,0))</f>
        <v>0</v>
      </c>
      <c r="L42" s="358">
        <f>M42+N42</f>
        <v>0</v>
      </c>
      <c r="M42" s="353"/>
      <c r="N42" s="353"/>
      <c r="O42" s="880"/>
      <c r="P42" s="881">
        <f>IF(O42=0,0,ROUND(N42/O42/12*1000,0))</f>
        <v>0</v>
      </c>
      <c r="Q42" s="353"/>
      <c r="R42" s="353"/>
      <c r="S42" s="882"/>
      <c r="T42" s="358"/>
      <c r="U42" s="359"/>
      <c r="V42" s="883"/>
      <c r="W42" s="884"/>
      <c r="X42" s="333"/>
      <c r="Y42" s="341"/>
    </row>
    <row r="43" spans="1:25" s="263" customFormat="1" ht="13.5" hidden="1" thickBot="1">
      <c r="A43" s="279" t="s">
        <v>848</v>
      </c>
      <c r="B43" s="331"/>
      <c r="C43" s="330"/>
      <c r="D43" s="330"/>
      <c r="E43" s="383"/>
      <c r="F43" s="346"/>
      <c r="G43" s="331"/>
      <c r="H43" s="330"/>
      <c r="I43" s="330"/>
      <c r="J43" s="383"/>
      <c r="K43" s="346"/>
      <c r="L43" s="331"/>
      <c r="M43" s="330"/>
      <c r="N43" s="330"/>
      <c r="O43" s="383"/>
      <c r="P43" s="346"/>
      <c r="Q43" s="330"/>
      <c r="R43" s="330"/>
      <c r="S43" s="384"/>
      <c r="T43" s="331"/>
      <c r="U43" s="332"/>
      <c r="V43" s="361"/>
      <c r="W43" s="362"/>
      <c r="X43" s="363"/>
      <c r="Y43" s="364"/>
    </row>
    <row r="44" spans="1:25" s="262" customFormat="1" ht="13.5" hidden="1" thickBot="1">
      <c r="A44" s="355" t="s">
        <v>849</v>
      </c>
      <c r="B44" s="356">
        <f>C44+D44</f>
        <v>0</v>
      </c>
      <c r="C44" s="348"/>
      <c r="D44" s="348"/>
      <c r="E44" s="869"/>
      <c r="F44" s="870">
        <f>IF(E44=0,0,ROUND(D44/E44/12*1000,0))</f>
        <v>0</v>
      </c>
      <c r="G44" s="356">
        <f>H44+I44</f>
        <v>0</v>
      </c>
      <c r="H44" s="348"/>
      <c r="I44" s="348"/>
      <c r="J44" s="869"/>
      <c r="K44" s="870">
        <f>IF(J44=0,0,ROUND(I44/J44/12*1000,0))</f>
        <v>0</v>
      </c>
      <c r="L44" s="356">
        <f>M44+N44</f>
        <v>0</v>
      </c>
      <c r="M44" s="348"/>
      <c r="N44" s="348"/>
      <c r="O44" s="869"/>
      <c r="P44" s="870">
        <f>IF(O44=0,0,ROUND(N44/O44/12*1000,0))</f>
        <v>0</v>
      </c>
      <c r="Q44" s="348"/>
      <c r="R44" s="348"/>
      <c r="S44" s="871"/>
      <c r="T44" s="356"/>
      <c r="U44" s="357"/>
      <c r="V44" s="872"/>
      <c r="W44" s="873"/>
      <c r="X44" s="333"/>
      <c r="Y44" s="341"/>
    </row>
    <row r="45" spans="1:25" s="262" customFormat="1" ht="13.5" hidden="1" thickBot="1">
      <c r="A45" s="354" t="s">
        <v>847</v>
      </c>
      <c r="B45" s="358">
        <f>C45+D45</f>
        <v>0</v>
      </c>
      <c r="C45" s="353"/>
      <c r="D45" s="353"/>
      <c r="E45" s="880"/>
      <c r="F45" s="881">
        <f>IF(E45=0,0,ROUND(D45/E45/12*1000,0))</f>
        <v>0</v>
      </c>
      <c r="G45" s="358">
        <f>H45+I45</f>
        <v>0</v>
      </c>
      <c r="H45" s="353"/>
      <c r="I45" s="353"/>
      <c r="J45" s="880"/>
      <c r="K45" s="881">
        <f>IF(J45=0,0,ROUND(I45/J45/12*1000,0))</f>
        <v>0</v>
      </c>
      <c r="L45" s="358">
        <f>M45+N45</f>
        <v>0</v>
      </c>
      <c r="M45" s="353"/>
      <c r="N45" s="353"/>
      <c r="O45" s="880"/>
      <c r="P45" s="881">
        <f>IF(O45=0,0,ROUND(N45/O45/12*1000,0))</f>
        <v>0</v>
      </c>
      <c r="Q45" s="353"/>
      <c r="R45" s="353"/>
      <c r="S45" s="882"/>
      <c r="T45" s="358"/>
      <c r="U45" s="359"/>
      <c r="V45" s="883"/>
      <c r="W45" s="884"/>
      <c r="X45" s="333"/>
      <c r="Y45" s="341"/>
    </row>
    <row r="46" spans="1:25" s="263" customFormat="1" ht="13.5" hidden="1" thickBot="1">
      <c r="A46" s="279" t="s">
        <v>848</v>
      </c>
      <c r="B46" s="331"/>
      <c r="C46" s="330"/>
      <c r="D46" s="330"/>
      <c r="E46" s="383"/>
      <c r="F46" s="346"/>
      <c r="G46" s="331"/>
      <c r="H46" s="330"/>
      <c r="I46" s="330"/>
      <c r="J46" s="383"/>
      <c r="K46" s="346"/>
      <c r="L46" s="331"/>
      <c r="M46" s="330"/>
      <c r="N46" s="330"/>
      <c r="O46" s="383"/>
      <c r="P46" s="346"/>
      <c r="Q46" s="330"/>
      <c r="R46" s="330"/>
      <c r="S46" s="384"/>
      <c r="T46" s="331"/>
      <c r="U46" s="332"/>
      <c r="V46" s="361"/>
      <c r="W46" s="362"/>
      <c r="X46" s="363"/>
      <c r="Y46" s="364"/>
    </row>
    <row r="47" spans="1:25" s="262" customFormat="1" ht="13.5" hidden="1" thickBot="1">
      <c r="A47" s="334" t="s">
        <v>849</v>
      </c>
      <c r="B47" s="336">
        <f>C47+D47</f>
        <v>0</v>
      </c>
      <c r="C47" s="335"/>
      <c r="D47" s="335"/>
      <c r="E47" s="864"/>
      <c r="F47" s="861">
        <f>IF(E47=0,0,ROUND(D47/E47/12*1000,0))</f>
        <v>0</v>
      </c>
      <c r="G47" s="336">
        <f>H47+I47</f>
        <v>0</v>
      </c>
      <c r="H47" s="335"/>
      <c r="I47" s="335"/>
      <c r="J47" s="864"/>
      <c r="K47" s="861">
        <f>IF(J47=0,0,ROUND(I47/J47/12*1000,0))</f>
        <v>0</v>
      </c>
      <c r="L47" s="336">
        <f>M47+N47</f>
        <v>0</v>
      </c>
      <c r="M47" s="335"/>
      <c r="N47" s="335"/>
      <c r="O47" s="864"/>
      <c r="P47" s="861">
        <f>IF(O47=0,0,ROUND(N47/O47/12*1000,0))</f>
        <v>0</v>
      </c>
      <c r="Q47" s="335"/>
      <c r="R47" s="335"/>
      <c r="S47" s="865"/>
      <c r="T47" s="336"/>
      <c r="U47" s="337"/>
      <c r="V47" s="338"/>
      <c r="W47" s="863"/>
      <c r="X47" s="333"/>
      <c r="Y47" s="341"/>
    </row>
    <row r="48" spans="1:25" s="261" customFormat="1" ht="15.75" thickBot="1">
      <c r="A48" s="365" t="s">
        <v>850</v>
      </c>
      <c r="B48" s="888">
        <f>C48+D48</f>
        <v>62563</v>
      </c>
      <c r="C48" s="885">
        <f>'[2]333MŠMT'!DF41</f>
        <v>24049</v>
      </c>
      <c r="D48" s="885">
        <f>'[2]333MŠMT'!DG41</f>
        <v>38514</v>
      </c>
      <c r="E48" s="886">
        <f>'[2]333MŠMT'!DH41</f>
        <v>143</v>
      </c>
      <c r="F48" s="887">
        <f>IF(E48=0,0,ROUND(D48/E48/12*1000,0))</f>
        <v>22444</v>
      </c>
      <c r="G48" s="888">
        <f>H48+I48</f>
        <v>65262</v>
      </c>
      <c r="H48" s="885">
        <f>'[1]SUMSchv.o.'!ES28</f>
        <v>26208</v>
      </c>
      <c r="I48" s="885">
        <f>'[1]SUMSchv.o.'!ET28</f>
        <v>39054</v>
      </c>
      <c r="J48" s="886">
        <f>'[1]SUMSchv.o.'!EU28</f>
        <v>143</v>
      </c>
      <c r="K48" s="887">
        <f>IF(J48=0,0,ROUND(I48/J48/12*1000,0))</f>
        <v>22759</v>
      </c>
      <c r="L48" s="888">
        <f>M48+N48</f>
        <v>61509.3</v>
      </c>
      <c r="M48" s="885">
        <v>21397.24</v>
      </c>
      <c r="N48" s="885">
        <v>40112.06</v>
      </c>
      <c r="O48" s="886">
        <v>142</v>
      </c>
      <c r="P48" s="887">
        <f>IF(O48=0,0,ROUND(N48/O48/12*1000,0))</f>
        <v>23540</v>
      </c>
      <c r="Q48" s="885">
        <v>7055.19</v>
      </c>
      <c r="R48" s="885">
        <v>500</v>
      </c>
      <c r="S48" s="889"/>
      <c r="T48" s="888">
        <v>6878.61</v>
      </c>
      <c r="U48" s="890"/>
      <c r="V48" s="891"/>
      <c r="W48" s="892"/>
      <c r="X48" s="366"/>
      <c r="Y48" s="367"/>
    </row>
    <row r="49" spans="1:25" s="262" customFormat="1" ht="12.75">
      <c r="A49" s="368"/>
      <c r="B49" s="820"/>
      <c r="C49" s="819"/>
      <c r="D49" s="819"/>
      <c r="E49" s="893"/>
      <c r="F49" s="894"/>
      <c r="G49" s="820"/>
      <c r="H49" s="819"/>
      <c r="I49" s="819"/>
      <c r="J49" s="893"/>
      <c r="K49" s="894"/>
      <c r="L49" s="820"/>
      <c r="M49" s="819"/>
      <c r="N49" s="819"/>
      <c r="O49" s="893"/>
      <c r="P49" s="894"/>
      <c r="Q49" s="819"/>
      <c r="R49" s="819"/>
      <c r="S49" s="895"/>
      <c r="T49" s="820"/>
      <c r="U49" s="821"/>
      <c r="V49" s="896"/>
      <c r="W49" s="897"/>
      <c r="X49" s="333"/>
      <c r="Y49" s="341"/>
    </row>
    <row r="50" spans="1:24" s="372" customFormat="1" ht="15">
      <c r="A50" s="320" t="s">
        <v>851</v>
      </c>
      <c r="B50" s="369">
        <f>C50+D50</f>
        <v>52657892</v>
      </c>
      <c r="C50" s="822">
        <f>SUM(C51:C53)</f>
        <v>827456</v>
      </c>
      <c r="D50" s="822">
        <f>SUM(D51:D53)</f>
        <v>51830436</v>
      </c>
      <c r="E50" s="823">
        <f>SUM(E51:E53)</f>
        <v>228182</v>
      </c>
      <c r="F50" s="898">
        <f>IF(E50=0,0,ROUND(D50/E50/12*1000,0))</f>
        <v>18929</v>
      </c>
      <c r="G50" s="369">
        <f>H50+I50</f>
        <v>52472717</v>
      </c>
      <c r="H50" s="822">
        <f>SUM(H51:H53)</f>
        <v>794966</v>
      </c>
      <c r="I50" s="822">
        <f>SUM(I51:I53)</f>
        <v>51677751</v>
      </c>
      <c r="J50" s="823">
        <f>SUM(J51:J53)</f>
        <v>227930</v>
      </c>
      <c r="K50" s="898">
        <f>IF(J50=0,0,ROUND(I50/J50/12*1000,0))</f>
        <v>18894</v>
      </c>
      <c r="L50" s="369">
        <f>M50+N50</f>
        <v>53391627.68</v>
      </c>
      <c r="M50" s="822">
        <f>SUM(M51:M53)</f>
        <v>1120359.02</v>
      </c>
      <c r="N50" s="822">
        <f>SUM(N51:N53)</f>
        <v>52271268.66</v>
      </c>
      <c r="O50" s="822">
        <f>SUM(O51:O53)</f>
        <v>219209</v>
      </c>
      <c r="P50" s="898">
        <f>IF(O50=0,0,ROUND(N50/O50/12*1000,0))</f>
        <v>19871</v>
      </c>
      <c r="Q50" s="822">
        <f>SUM(Q51:Q53)</f>
        <v>232892.96000000002</v>
      </c>
      <c r="R50" s="822">
        <f>SUM(R51:R53)</f>
        <v>140260.01</v>
      </c>
      <c r="S50" s="899">
        <f>S55</f>
        <v>0</v>
      </c>
      <c r="T50" s="369">
        <f>SUM(T51:T53)</f>
        <v>133813.74</v>
      </c>
      <c r="U50" s="370">
        <f>SUM(U51:U53)</f>
        <v>113115.31</v>
      </c>
      <c r="V50" s="900">
        <f>SUM(V51:V53)</f>
        <v>915075.4</v>
      </c>
      <c r="W50" s="901">
        <f>SUM(W51:W53)</f>
        <v>0</v>
      </c>
      <c r="X50" s="371"/>
    </row>
    <row r="51" spans="1:24" s="372" customFormat="1" ht="14.25">
      <c r="A51" s="373" t="s">
        <v>852</v>
      </c>
      <c r="B51" s="905">
        <f>C51+D51</f>
        <v>412287</v>
      </c>
      <c r="C51" s="902">
        <f>'[2]333MŠMT'!DF62</f>
        <v>138574</v>
      </c>
      <c r="D51" s="902">
        <f>'[2]333MŠMT'!DG62</f>
        <v>273713</v>
      </c>
      <c r="E51" s="903">
        <f>'[2]333MŠMT'!DH62</f>
        <v>1050</v>
      </c>
      <c r="F51" s="904">
        <f>IF(E51=0,0,ROUND(D51/E51/12*1000,0))</f>
        <v>21723</v>
      </c>
      <c r="G51" s="905">
        <f>H51+I51</f>
        <v>304107</v>
      </c>
      <c r="H51" s="902">
        <f>'[3]Schv.o.'!DO7</f>
        <v>87533</v>
      </c>
      <c r="I51" s="902">
        <f>'[3]Schv.o.'!DP7</f>
        <v>216574</v>
      </c>
      <c r="J51" s="903">
        <f>'[3]Schv.o.'!DQ7</f>
        <v>1089</v>
      </c>
      <c r="K51" s="904">
        <f>IF(J51=0,0,ROUND(I51/J51/12*1000,0))</f>
        <v>16573</v>
      </c>
      <c r="L51" s="905">
        <f>M51+N51</f>
        <v>345342.49</v>
      </c>
      <c r="M51" s="902">
        <v>122026.05</v>
      </c>
      <c r="N51" s="902">
        <v>223316.44</v>
      </c>
      <c r="O51" s="903">
        <v>869</v>
      </c>
      <c r="P51" s="904">
        <f>IF(O51=0,0,ROUND(N51/O51/12*1000,0))</f>
        <v>21415</v>
      </c>
      <c r="Q51" s="902">
        <v>39461.64</v>
      </c>
      <c r="R51" s="902">
        <v>20160.64</v>
      </c>
      <c r="S51" s="906"/>
      <c r="T51" s="905">
        <v>78038</v>
      </c>
      <c r="U51" s="907">
        <v>4752.7</v>
      </c>
      <c r="V51" s="908">
        <v>8092.17</v>
      </c>
      <c r="W51" s="909"/>
      <c r="X51" s="371"/>
    </row>
    <row r="52" spans="1:24" s="372" customFormat="1" ht="14.25">
      <c r="A52" s="374" t="s">
        <v>853</v>
      </c>
      <c r="B52" s="905">
        <f>C52+D52</f>
        <v>51137435</v>
      </c>
      <c r="C52" s="902">
        <f>'[2]333MŠMT'!DF63</f>
        <v>677146</v>
      </c>
      <c r="D52" s="902">
        <f>'[2]333MŠMT'!DG63</f>
        <v>50460289</v>
      </c>
      <c r="E52" s="903">
        <f>'[2]333MŠMT'!DH63</f>
        <v>222784</v>
      </c>
      <c r="F52" s="904">
        <f>IF(E52=0,0,ROUND(D52/E52/12*1000,0))</f>
        <v>18875</v>
      </c>
      <c r="G52" s="905">
        <f>H52+I52</f>
        <v>51070129</v>
      </c>
      <c r="H52" s="902">
        <f>'[3]Schv.o.'!DV7</f>
        <v>693782</v>
      </c>
      <c r="I52" s="902">
        <f>'[3]Schv.o.'!DW7</f>
        <v>50376347</v>
      </c>
      <c r="J52" s="903">
        <f>'[3]Schv.o.'!DX7</f>
        <v>222493</v>
      </c>
      <c r="K52" s="904">
        <f>IF(J52=0,0,ROUND(I52/J52/12*1000,0))</f>
        <v>18868</v>
      </c>
      <c r="L52" s="905">
        <f>M52+N52</f>
        <v>51942122.07</v>
      </c>
      <c r="M52" s="902">
        <v>983346.88</v>
      </c>
      <c r="N52" s="902">
        <v>50958775.19</v>
      </c>
      <c r="O52" s="903">
        <v>214170</v>
      </c>
      <c r="P52" s="904">
        <f>IF(O52=0,0,ROUND(N52/O52/12*1000,0))</f>
        <v>19828</v>
      </c>
      <c r="Q52" s="902">
        <v>193431.32</v>
      </c>
      <c r="R52" s="902">
        <v>120099.37</v>
      </c>
      <c r="S52" s="906"/>
      <c r="T52" s="905">
        <v>55775.74</v>
      </c>
      <c r="U52" s="907">
        <v>104049.44</v>
      </c>
      <c r="V52" s="908">
        <v>905604.14</v>
      </c>
      <c r="W52" s="909"/>
      <c r="X52" s="371"/>
    </row>
    <row r="53" spans="1:24" s="372" customFormat="1" ht="14.25">
      <c r="A53" s="373" t="s">
        <v>854</v>
      </c>
      <c r="B53" s="905">
        <f>C53+D53</f>
        <v>1108170</v>
      </c>
      <c r="C53" s="902">
        <f>'[2]333MŠMT'!DF64</f>
        <v>11736</v>
      </c>
      <c r="D53" s="902">
        <f>'[2]333MŠMT'!DG64</f>
        <v>1096434</v>
      </c>
      <c r="E53" s="903">
        <f>'[2]333MŠMT'!DH64</f>
        <v>4348</v>
      </c>
      <c r="F53" s="904">
        <f>IF(E53=0,0,ROUND(D53/E53/12*1000,0))</f>
        <v>21014</v>
      </c>
      <c r="G53" s="905">
        <f>H53+I53</f>
        <v>1098481</v>
      </c>
      <c r="H53" s="902">
        <f>'[3]Schv.o.'!EC7</f>
        <v>13651</v>
      </c>
      <c r="I53" s="902">
        <f>'[3]Schv.o.'!ED7</f>
        <v>1084830</v>
      </c>
      <c r="J53" s="903">
        <f>'[3]Schv.o.'!EE7</f>
        <v>4348</v>
      </c>
      <c r="K53" s="904">
        <f>IF(J53=0,0,ROUND(I53/J53/12*1000,0))</f>
        <v>20792</v>
      </c>
      <c r="L53" s="905">
        <f>M53+N53</f>
        <v>1104163.12</v>
      </c>
      <c r="M53" s="902">
        <v>14986.09</v>
      </c>
      <c r="N53" s="902">
        <v>1089177.03</v>
      </c>
      <c r="O53" s="903">
        <v>4170</v>
      </c>
      <c r="P53" s="904">
        <f>IF(O53=0,0,ROUND(N53/O53/12*1000,0))</f>
        <v>21766</v>
      </c>
      <c r="Q53" s="902"/>
      <c r="R53" s="902"/>
      <c r="S53" s="906"/>
      <c r="T53" s="905">
        <v>0</v>
      </c>
      <c r="U53" s="907">
        <v>4313.17</v>
      </c>
      <c r="V53" s="908">
        <v>1379.09</v>
      </c>
      <c r="W53" s="909"/>
      <c r="X53" s="371"/>
    </row>
    <row r="54" spans="1:25" s="262" customFormat="1" ht="12.75">
      <c r="A54" s="375" t="s">
        <v>855</v>
      </c>
      <c r="B54" s="825"/>
      <c r="C54" s="824"/>
      <c r="D54" s="824"/>
      <c r="E54" s="841"/>
      <c r="F54" s="842"/>
      <c r="G54" s="825"/>
      <c r="H54" s="824"/>
      <c r="I54" s="824"/>
      <c r="J54" s="841"/>
      <c r="K54" s="842"/>
      <c r="L54" s="825"/>
      <c r="M54" s="824"/>
      <c r="N54" s="824"/>
      <c r="O54" s="841"/>
      <c r="P54" s="842"/>
      <c r="Q54" s="824"/>
      <c r="R54" s="824"/>
      <c r="S54" s="844"/>
      <c r="T54" s="825"/>
      <c r="U54" s="826"/>
      <c r="V54" s="843"/>
      <c r="W54" s="846"/>
      <c r="X54" s="333"/>
      <c r="Y54" s="341"/>
    </row>
    <row r="55" spans="1:23" s="262" customFormat="1" ht="12.75">
      <c r="A55" s="333" t="s">
        <v>856</v>
      </c>
      <c r="B55" s="825">
        <f>C55+D55</f>
        <v>5000</v>
      </c>
      <c r="C55" s="824">
        <v>2000</v>
      </c>
      <c r="D55" s="824">
        <v>3000</v>
      </c>
      <c r="E55" s="841"/>
      <c r="F55" s="842">
        <f>IF(E55=0,0,ROUND(D55/E55/12*1000,0))</f>
        <v>0</v>
      </c>
      <c r="G55" s="825">
        <f>H55+I55</f>
        <v>5000</v>
      </c>
      <c r="H55" s="824">
        <v>2000</v>
      </c>
      <c r="I55" s="824">
        <v>3000</v>
      </c>
      <c r="J55" s="841">
        <v>1</v>
      </c>
      <c r="K55" s="910" t="s">
        <v>857</v>
      </c>
      <c r="L55" s="825">
        <f>M55+N55</f>
        <v>2561</v>
      </c>
      <c r="M55" s="824">
        <v>1560</v>
      </c>
      <c r="N55" s="824">
        <v>1001</v>
      </c>
      <c r="O55" s="841">
        <v>0</v>
      </c>
      <c r="P55" s="842">
        <f>IF(O55=0,0,ROUND(N55/O55/12*1000,0))</f>
        <v>0</v>
      </c>
      <c r="Q55" s="824">
        <v>2439</v>
      </c>
      <c r="R55" s="824">
        <v>1999</v>
      </c>
      <c r="S55" s="844"/>
      <c r="T55" s="825"/>
      <c r="U55" s="826"/>
      <c r="V55" s="843">
        <v>469.44</v>
      </c>
      <c r="W55" s="846"/>
    </row>
    <row r="56" spans="1:23" s="262" customFormat="1" ht="13.5" thickBot="1">
      <c r="A56" s="376"/>
      <c r="B56" s="913"/>
      <c r="C56" s="827"/>
      <c r="D56" s="827"/>
      <c r="E56" s="911"/>
      <c r="F56" s="912"/>
      <c r="G56" s="913"/>
      <c r="H56" s="827"/>
      <c r="I56" s="827"/>
      <c r="J56" s="911"/>
      <c r="K56" s="912"/>
      <c r="L56" s="913"/>
      <c r="M56" s="827"/>
      <c r="N56" s="827"/>
      <c r="O56" s="911"/>
      <c r="P56" s="912"/>
      <c r="Q56" s="827"/>
      <c r="R56" s="827"/>
      <c r="S56" s="844"/>
      <c r="T56" s="828"/>
      <c r="U56" s="829"/>
      <c r="V56" s="914"/>
      <c r="W56" s="915"/>
    </row>
    <row r="57" spans="1:23" s="262" customFormat="1" ht="15.75" thickTop="1">
      <c r="A57" s="377" t="s">
        <v>858</v>
      </c>
      <c r="B57" s="830"/>
      <c r="C57" s="830"/>
      <c r="D57" s="830"/>
      <c r="E57" s="916"/>
      <c r="F57" s="917"/>
      <c r="G57" s="830"/>
      <c r="H57" s="830"/>
      <c r="I57" s="830"/>
      <c r="J57" s="916"/>
      <c r="K57" s="917"/>
      <c r="L57" s="830"/>
      <c r="M57" s="830"/>
      <c r="N57" s="830"/>
      <c r="O57" s="916"/>
      <c r="P57" s="917"/>
      <c r="Q57" s="830"/>
      <c r="R57" s="830"/>
      <c r="S57" s="918"/>
      <c r="T57" s="831"/>
      <c r="U57" s="832"/>
      <c r="V57" s="839"/>
      <c r="W57" s="919"/>
    </row>
    <row r="58" spans="1:23" s="261" customFormat="1" ht="15">
      <c r="A58" s="378" t="s">
        <v>859</v>
      </c>
      <c r="B58" s="822">
        <f>IF(B20+B50=C58+D58,B20+B50,"chyba")</f>
        <v>53072704</v>
      </c>
      <c r="C58" s="822">
        <f>C20+C50</f>
        <v>855297</v>
      </c>
      <c r="D58" s="822">
        <f>D20+D50</f>
        <v>52217407</v>
      </c>
      <c r="E58" s="823">
        <f>E20+E50</f>
        <v>229408</v>
      </c>
      <c r="F58" s="898">
        <f>IF(E58=0,0,ROUND(D58/E58/12*1000,0))</f>
        <v>18968</v>
      </c>
      <c r="G58" s="822">
        <f>IF(G20+G50=H58+I58,G20+G50,"chyba")</f>
        <v>52936287</v>
      </c>
      <c r="H58" s="822">
        <f>H20+H50</f>
        <v>833483</v>
      </c>
      <c r="I58" s="822">
        <f>I20+I50</f>
        <v>52102804</v>
      </c>
      <c r="J58" s="823">
        <f>J20+J50</f>
        <v>229256</v>
      </c>
      <c r="K58" s="898">
        <f>IF(J58=0,0,ROUND(I58/J58/12*1000,0))</f>
        <v>18939</v>
      </c>
      <c r="L58" s="822">
        <f>IF(L20+L50=M58+N58,L20+L50,"chyba")</f>
        <v>53811662.52</v>
      </c>
      <c r="M58" s="822">
        <f>M20+M50</f>
        <v>1148495.6300000001</v>
      </c>
      <c r="N58" s="822">
        <f>N20+N50</f>
        <v>52663166.88999999</v>
      </c>
      <c r="O58" s="823">
        <f>O20+O50</f>
        <v>220390</v>
      </c>
      <c r="P58" s="898">
        <f>IF(O58=0,0,ROUND(N58/O58/12*1000,0))</f>
        <v>19913</v>
      </c>
      <c r="Q58" s="822">
        <f>Q20+Q50</f>
        <v>279520.43000000005</v>
      </c>
      <c r="R58" s="822">
        <f>R20+R50</f>
        <v>174971.79</v>
      </c>
      <c r="S58" s="899">
        <f>S50</f>
        <v>0</v>
      </c>
      <c r="T58" s="369">
        <f>T20+T50</f>
        <v>140692.34999999998</v>
      </c>
      <c r="U58" s="370">
        <f>U20+U50</f>
        <v>113115.31</v>
      </c>
      <c r="V58" s="900">
        <f>V20+V50</f>
        <v>915075.4</v>
      </c>
      <c r="W58" s="901">
        <f>W20+W50</f>
        <v>0</v>
      </c>
    </row>
    <row r="59" spans="1:23" s="262" customFormat="1" ht="13.5" thickBot="1">
      <c r="A59" s="379"/>
      <c r="B59" s="834"/>
      <c r="C59" s="834"/>
      <c r="D59" s="834"/>
      <c r="E59" s="920"/>
      <c r="F59" s="921"/>
      <c r="G59" s="834"/>
      <c r="H59" s="834"/>
      <c r="I59" s="834"/>
      <c r="J59" s="920"/>
      <c r="K59" s="921"/>
      <c r="L59" s="834"/>
      <c r="M59" s="834"/>
      <c r="N59" s="834"/>
      <c r="O59" s="920"/>
      <c r="P59" s="921"/>
      <c r="Q59" s="834"/>
      <c r="R59" s="834"/>
      <c r="S59" s="922"/>
      <c r="T59" s="835"/>
      <c r="U59" s="836"/>
      <c r="V59" s="847"/>
      <c r="W59" s="923"/>
    </row>
    <row r="60" spans="1:23" s="263" customFormat="1" ht="16.5" thickBot="1" thickTop="1">
      <c r="A60" s="380" t="s">
        <v>860</v>
      </c>
      <c r="B60" s="837"/>
      <c r="C60" s="837"/>
      <c r="D60" s="837"/>
      <c r="E60" s="838"/>
      <c r="F60" s="838"/>
      <c r="G60" s="837"/>
      <c r="H60" s="837"/>
      <c r="I60" s="837"/>
      <c r="J60" s="838"/>
      <c r="K60" s="838"/>
      <c r="L60" s="837"/>
      <c r="M60" s="837"/>
      <c r="N60" s="837"/>
      <c r="O60" s="838"/>
      <c r="P60" s="838"/>
      <c r="Q60" s="837"/>
      <c r="R60" s="837"/>
      <c r="S60" s="837"/>
      <c r="T60" s="837"/>
      <c r="U60" s="837"/>
      <c r="V60" s="837"/>
      <c r="W60" s="837"/>
    </row>
    <row r="61" spans="1:23" s="262" customFormat="1" ht="13.5" thickTop="1">
      <c r="A61" s="381" t="s">
        <v>861</v>
      </c>
      <c r="B61" s="830"/>
      <c r="C61" s="830"/>
      <c r="D61" s="830"/>
      <c r="E61" s="916"/>
      <c r="F61" s="917"/>
      <c r="G61" s="830"/>
      <c r="H61" s="830"/>
      <c r="I61" s="830"/>
      <c r="J61" s="916"/>
      <c r="K61" s="917"/>
      <c r="L61" s="830"/>
      <c r="M61" s="830"/>
      <c r="N61" s="830"/>
      <c r="O61" s="916"/>
      <c r="P61" s="917"/>
      <c r="Q61" s="831"/>
      <c r="R61" s="839"/>
      <c r="S61" s="918"/>
      <c r="T61" s="830"/>
      <c r="U61" s="840"/>
      <c r="V61" s="840"/>
      <c r="W61" s="919"/>
    </row>
    <row r="62" spans="1:23" s="263" customFormat="1" ht="12.75">
      <c r="A62" s="382" t="s">
        <v>862</v>
      </c>
      <c r="B62" s="824">
        <f>C62+D62</f>
        <v>0</v>
      </c>
      <c r="C62" s="824"/>
      <c r="D62" s="824"/>
      <c r="E62" s="841"/>
      <c r="F62" s="842">
        <f>IF(E62=0,0,ROUND(D62/E62/12*1000,0))</f>
        <v>0</v>
      </c>
      <c r="G62" s="824">
        <f>H62+I62</f>
        <v>0</v>
      </c>
      <c r="H62" s="824"/>
      <c r="I62" s="824"/>
      <c r="J62" s="841"/>
      <c r="K62" s="842">
        <f>IF(J62=0,0,ROUND(I62/J62/12*1000,0))</f>
        <v>0</v>
      </c>
      <c r="L62" s="824">
        <f>M62+N62</f>
        <v>0</v>
      </c>
      <c r="M62" s="824"/>
      <c r="N62" s="824"/>
      <c r="O62" s="841"/>
      <c r="P62" s="842">
        <f>IF(O62=0,0,ROUND(N62/O62/12*1000,0))</f>
        <v>0</v>
      </c>
      <c r="Q62" s="825"/>
      <c r="R62" s="843"/>
      <c r="S62" s="844"/>
      <c r="T62" s="824"/>
      <c r="U62" s="845"/>
      <c r="V62" s="845"/>
      <c r="W62" s="846"/>
    </row>
    <row r="63" spans="1:23" s="262" customFormat="1" ht="13.5" thickBot="1">
      <c r="A63" s="385" t="s">
        <v>863</v>
      </c>
      <c r="B63" s="834"/>
      <c r="C63" s="834"/>
      <c r="D63" s="834"/>
      <c r="E63" s="920"/>
      <c r="F63" s="921"/>
      <c r="G63" s="834"/>
      <c r="H63" s="834"/>
      <c r="I63" s="834"/>
      <c r="J63" s="920"/>
      <c r="K63" s="921"/>
      <c r="L63" s="834"/>
      <c r="M63" s="834"/>
      <c r="N63" s="834"/>
      <c r="O63" s="920"/>
      <c r="P63" s="921"/>
      <c r="Q63" s="835"/>
      <c r="R63" s="847"/>
      <c r="S63" s="922"/>
      <c r="T63" s="834"/>
      <c r="U63" s="848"/>
      <c r="V63" s="848"/>
      <c r="W63" s="923"/>
    </row>
    <row r="64" spans="1:23" s="263" customFormat="1" ht="14.25" thickBot="1" thickTop="1">
      <c r="A64" s="386"/>
      <c r="B64" s="837"/>
      <c r="C64" s="837"/>
      <c r="D64" s="837"/>
      <c r="E64" s="838"/>
      <c r="F64" s="838"/>
      <c r="G64" s="837"/>
      <c r="H64" s="837"/>
      <c r="I64" s="837"/>
      <c r="J64" s="838"/>
      <c r="K64" s="838"/>
      <c r="L64" s="837"/>
      <c r="M64" s="837"/>
      <c r="N64" s="837"/>
      <c r="O64" s="838"/>
      <c r="P64" s="838"/>
      <c r="Q64" s="837"/>
      <c r="R64" s="837"/>
      <c r="S64" s="837"/>
      <c r="T64" s="837"/>
      <c r="U64" s="837"/>
      <c r="V64" s="837"/>
      <c r="W64" s="837"/>
    </row>
    <row r="65" spans="1:23" s="262" customFormat="1" ht="13.5" thickTop="1">
      <c r="A65" s="387"/>
      <c r="B65" s="830"/>
      <c r="C65" s="830"/>
      <c r="D65" s="830"/>
      <c r="E65" s="916"/>
      <c r="F65" s="917"/>
      <c r="G65" s="830"/>
      <c r="H65" s="830"/>
      <c r="I65" s="830"/>
      <c r="J65" s="916"/>
      <c r="K65" s="917"/>
      <c r="L65" s="830"/>
      <c r="M65" s="830"/>
      <c r="N65" s="830"/>
      <c r="O65" s="916"/>
      <c r="P65" s="917"/>
      <c r="Q65" s="831"/>
      <c r="R65" s="839"/>
      <c r="S65" s="918"/>
      <c r="T65" s="830"/>
      <c r="U65" s="840"/>
      <c r="V65" s="840"/>
      <c r="W65" s="919"/>
    </row>
    <row r="66" spans="1:23" s="262" customFormat="1" ht="12.75">
      <c r="A66" s="388" t="s">
        <v>864</v>
      </c>
      <c r="B66" s="824">
        <f>C66+D66</f>
        <v>0</v>
      </c>
      <c r="C66" s="824"/>
      <c r="D66" s="824"/>
      <c r="E66" s="841"/>
      <c r="F66" s="842"/>
      <c r="G66" s="824">
        <f>H66+I66</f>
        <v>0</v>
      </c>
      <c r="H66" s="824"/>
      <c r="I66" s="824"/>
      <c r="J66" s="841"/>
      <c r="K66" s="842">
        <f>IF(J66=0,0,ROUND(I66/J66/12*1000,0))</f>
        <v>0</v>
      </c>
      <c r="L66" s="824">
        <f>M66+N66</f>
        <v>15799272.4</v>
      </c>
      <c r="M66" s="824">
        <v>957738.84</v>
      </c>
      <c r="N66" s="824">
        <v>14841533.56</v>
      </c>
      <c r="O66" s="841">
        <v>47147</v>
      </c>
      <c r="P66" s="842">
        <f>IF(O66=0,0,ROUND(N66/O66/12*1000,0))</f>
        <v>26233</v>
      </c>
      <c r="Q66" s="825"/>
      <c r="R66" s="843"/>
      <c r="S66" s="844"/>
      <c r="T66" s="824"/>
      <c r="U66" s="845"/>
      <c r="V66" s="845"/>
      <c r="W66" s="846"/>
    </row>
    <row r="67" spans="1:23" s="262" customFormat="1" ht="13.5" thickBot="1">
      <c r="A67" s="389" t="s">
        <v>865</v>
      </c>
      <c r="B67" s="834"/>
      <c r="C67" s="834"/>
      <c r="D67" s="834"/>
      <c r="E67" s="920"/>
      <c r="F67" s="921"/>
      <c r="G67" s="833"/>
      <c r="H67" s="834"/>
      <c r="I67" s="834"/>
      <c r="J67" s="920"/>
      <c r="K67" s="921"/>
      <c r="L67" s="834"/>
      <c r="M67" s="834"/>
      <c r="N67" s="834"/>
      <c r="O67" s="920"/>
      <c r="P67" s="921"/>
      <c r="Q67" s="835"/>
      <c r="R67" s="847"/>
      <c r="S67" s="922"/>
      <c r="T67" s="834"/>
      <c r="U67" s="848"/>
      <c r="V67" s="848"/>
      <c r="W67" s="923"/>
    </row>
    <row r="68" spans="1:23" s="262" customFormat="1" ht="13.5" customHeight="1" thickTop="1">
      <c r="A68" s="341"/>
      <c r="B68" s="924"/>
      <c r="C68" s="924"/>
      <c r="D68" s="924"/>
      <c r="E68" s="924"/>
      <c r="F68" s="924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</row>
    <row r="69" spans="1:25" s="394" customFormat="1" ht="15.75" customHeight="1">
      <c r="A69" s="390"/>
      <c r="B69" s="390"/>
      <c r="C69" s="391"/>
      <c r="D69" s="391"/>
      <c r="E69" s="391"/>
      <c r="F69" s="391"/>
      <c r="G69" s="391"/>
      <c r="H69" s="391"/>
      <c r="I69" s="392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3"/>
      <c r="Y69" s="393"/>
    </row>
    <row r="70" spans="1:25" s="397" customFormat="1" ht="15" customHeight="1">
      <c r="A70" s="1780" t="s">
        <v>866</v>
      </c>
      <c r="B70" s="395" t="s">
        <v>867</v>
      </c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6"/>
      <c r="Y70" s="396"/>
    </row>
    <row r="71" spans="1:25" s="397" customFormat="1" ht="15" customHeight="1">
      <c r="A71" s="1780"/>
      <c r="B71" s="395" t="s">
        <v>881</v>
      </c>
      <c r="C71" s="391"/>
      <c r="D71" s="391"/>
      <c r="E71" s="391"/>
      <c r="F71" s="391"/>
      <c r="G71" s="391"/>
      <c r="H71" s="391"/>
      <c r="I71" s="392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6"/>
      <c r="Y71" s="396"/>
    </row>
    <row r="72" spans="1:25" s="397" customFormat="1" ht="15" customHeight="1">
      <c r="A72" s="1780"/>
      <c r="B72" s="395" t="s">
        <v>868</v>
      </c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5"/>
      <c r="Y72" s="396"/>
    </row>
    <row r="73" spans="1:25" s="397" customFormat="1" ht="15" customHeight="1">
      <c r="A73" s="1780"/>
      <c r="B73" s="395" t="s">
        <v>869</v>
      </c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6"/>
      <c r="V73" s="395"/>
      <c r="W73" s="395"/>
      <c r="X73" s="396"/>
      <c r="Y73" s="396"/>
    </row>
    <row r="74" spans="1:25" s="397" customFormat="1" ht="15" customHeight="1">
      <c r="A74" s="1780"/>
      <c r="B74" s="396" t="s">
        <v>870</v>
      </c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</row>
    <row r="75" spans="1:25" s="397" customFormat="1" ht="15" customHeight="1">
      <c r="A75" s="1780"/>
      <c r="B75" s="395" t="s">
        <v>871</v>
      </c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</row>
    <row r="76" spans="1:25" s="397" customFormat="1" ht="15" customHeight="1">
      <c r="A76" s="1780"/>
      <c r="B76" s="395" t="s">
        <v>872</v>
      </c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  <c r="X76" s="396"/>
      <c r="Y76" s="396"/>
    </row>
    <row r="77" spans="1:25" s="397" customFormat="1" ht="15" customHeight="1">
      <c r="A77" s="1780"/>
      <c r="B77" s="396" t="s">
        <v>873</v>
      </c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</row>
    <row r="78" spans="1:25" s="397" customFormat="1" ht="15" customHeight="1">
      <c r="A78" s="1780"/>
      <c r="B78" s="396" t="s">
        <v>874</v>
      </c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</row>
    <row r="79" spans="2:25" s="398" customFormat="1" ht="15" customHeight="1">
      <c r="B79" s="395" t="s">
        <v>875</v>
      </c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9"/>
      <c r="Y79" s="399"/>
    </row>
    <row r="80" spans="1:25" s="397" customFormat="1" ht="15" customHeight="1">
      <c r="A80" s="396"/>
      <c r="B80" s="395" t="s">
        <v>876</v>
      </c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</row>
    <row r="81" spans="1:25" s="400" customFormat="1" ht="15" customHeight="1">
      <c r="A81" s="395"/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5"/>
      <c r="Y81" s="395"/>
    </row>
    <row r="82" spans="1:25" s="402" customFormat="1" ht="15" customHeight="1">
      <c r="A82" s="396" t="s">
        <v>471</v>
      </c>
      <c r="B82" s="404" t="s">
        <v>879</v>
      </c>
      <c r="C82" s="401"/>
      <c r="D82" s="401"/>
      <c r="E82" s="401"/>
      <c r="F82" s="401"/>
      <c r="G82" s="401"/>
      <c r="H82" s="401" t="s">
        <v>472</v>
      </c>
      <c r="I82" s="401" t="s">
        <v>878</v>
      </c>
      <c r="J82" s="400"/>
      <c r="K82" s="401"/>
      <c r="L82" s="401"/>
      <c r="M82" s="401"/>
      <c r="N82" s="401" t="s">
        <v>877</v>
      </c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</row>
    <row r="83" spans="1:4" s="400" customFormat="1" ht="15" customHeight="1">
      <c r="A83" s="399" t="s">
        <v>767</v>
      </c>
      <c r="B83" s="404" t="s">
        <v>470</v>
      </c>
      <c r="C83" s="404"/>
      <c r="D83" s="404"/>
    </row>
    <row r="84" spans="1:26" s="403" customFormat="1" ht="15" customHeight="1">
      <c r="A84" s="400"/>
      <c r="C84" s="404"/>
      <c r="D84" s="404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</row>
    <row r="85" spans="2:22" s="403" customFormat="1" ht="15" customHeight="1">
      <c r="B85" s="406"/>
      <c r="C85" s="407"/>
      <c r="D85" s="407"/>
      <c r="V85" s="400"/>
    </row>
    <row r="86" s="403" customFormat="1" ht="15" customHeight="1">
      <c r="V86" s="400"/>
    </row>
    <row r="87" s="405" customFormat="1" ht="12.75">
      <c r="V87" s="408"/>
    </row>
    <row r="88" spans="1:23" ht="15">
      <c r="A88" s="409"/>
      <c r="B88" s="409"/>
      <c r="C88" s="367"/>
      <c r="D88" s="409"/>
      <c r="E88" s="409"/>
      <c r="F88" s="367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</row>
    <row r="89" spans="1:23" ht="14.25">
      <c r="A89" s="409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</row>
    <row r="90" spans="1:23" ht="14.25">
      <c r="A90" s="409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</row>
    <row r="91" spans="1:23" ht="14.25">
      <c r="A91" s="409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</row>
    <row r="92" spans="1:23" ht="14.25">
      <c r="A92" s="409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</row>
    <row r="93" spans="1:23" ht="14.25">
      <c r="A93" s="409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</row>
    <row r="94" spans="1:23" ht="14.25">
      <c r="A94" s="409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09"/>
      <c r="T94" s="409"/>
      <c r="U94" s="409"/>
      <c r="V94" s="409"/>
      <c r="W94" s="409"/>
    </row>
    <row r="95" spans="1:23" ht="14.25">
      <c r="A95" s="409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</row>
    <row r="96" spans="1:23" ht="14.25">
      <c r="A96" s="409"/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</row>
    <row r="97" spans="1:23" ht="14.25">
      <c r="A97" s="409"/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</row>
    <row r="98" spans="1:23" ht="14.25">
      <c r="A98" s="409"/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</row>
    <row r="99" spans="1:23" ht="14.25">
      <c r="A99" s="409"/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</row>
    <row r="100" spans="1:23" ht="14.25">
      <c r="A100" s="409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</row>
    <row r="101" spans="1:23" ht="14.25">
      <c r="A101" s="409"/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</row>
    <row r="102" spans="1:23" ht="14.25">
      <c r="A102" s="409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</row>
    <row r="103" spans="1:23" ht="14.25">
      <c r="A103" s="409"/>
      <c r="B103" s="409"/>
      <c r="C103" s="409"/>
      <c r="D103" s="409"/>
      <c r="E103" s="409"/>
      <c r="F103" s="409"/>
      <c r="G103" s="409"/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</row>
    <row r="104" spans="1:23" ht="14.25">
      <c r="A104" s="409"/>
      <c r="B104" s="409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</row>
    <row r="105" spans="1:23" ht="14.25">
      <c r="A105" s="409"/>
      <c r="B105" s="409"/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</row>
    <row r="106" spans="1:23" ht="14.25">
      <c r="A106" s="409"/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</row>
    <row r="107" spans="1:23" ht="14.25">
      <c r="A107" s="409"/>
      <c r="B107" s="409"/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</row>
    <row r="108" spans="1:23" ht="14.25">
      <c r="A108" s="409"/>
      <c r="B108" s="409"/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V108" s="409"/>
      <c r="W108" s="409"/>
    </row>
    <row r="109" spans="1:23" ht="14.25">
      <c r="A109" s="409"/>
      <c r="B109" s="409"/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  <c r="P109" s="409"/>
      <c r="Q109" s="409"/>
      <c r="R109" s="409"/>
      <c r="S109" s="409"/>
      <c r="T109" s="409"/>
      <c r="U109" s="409"/>
      <c r="V109" s="409"/>
      <c r="W109" s="409"/>
    </row>
    <row r="110" spans="1:23" ht="14.25">
      <c r="A110" s="409"/>
      <c r="B110" s="409"/>
      <c r="C110" s="409"/>
      <c r="D110" s="409"/>
      <c r="E110" s="409"/>
      <c r="F110" s="409"/>
      <c r="G110" s="409"/>
      <c r="H110" s="409"/>
      <c r="I110" s="409"/>
      <c r="J110" s="409"/>
      <c r="K110" s="409"/>
      <c r="L110" s="409"/>
      <c r="M110" s="409"/>
      <c r="N110" s="409"/>
      <c r="O110" s="409"/>
      <c r="P110" s="409"/>
      <c r="Q110" s="409"/>
      <c r="R110" s="409"/>
      <c r="S110" s="409"/>
      <c r="T110" s="409"/>
      <c r="U110" s="409"/>
      <c r="V110" s="409"/>
      <c r="W110" s="409"/>
    </row>
    <row r="111" spans="1:23" ht="14.25">
      <c r="A111" s="409"/>
      <c r="B111" s="409"/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</row>
    <row r="112" spans="1:23" ht="14.25">
      <c r="A112" s="409"/>
      <c r="B112" s="409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</row>
    <row r="113" spans="1:23" ht="14.25">
      <c r="A113" s="409"/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</row>
    <row r="114" spans="1:23" ht="14.25">
      <c r="A114" s="409"/>
      <c r="B114" s="409"/>
      <c r="C114" s="409"/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</row>
    <row r="115" spans="1:23" ht="14.25">
      <c r="A115" s="409"/>
      <c r="B115" s="409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</row>
    <row r="116" spans="1:23" ht="14.25">
      <c r="A116" s="409"/>
      <c r="B116" s="409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</row>
    <row r="117" spans="1:23" ht="14.25">
      <c r="A117" s="409"/>
      <c r="B117" s="409"/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409"/>
      <c r="U117" s="409"/>
      <c r="V117" s="409"/>
      <c r="W117" s="409"/>
    </row>
    <row r="118" spans="1:23" ht="14.25">
      <c r="A118" s="409"/>
      <c r="B118" s="409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</row>
    <row r="119" spans="1:23" ht="14.25">
      <c r="A119" s="409"/>
      <c r="B119" s="409"/>
      <c r="C119" s="409"/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9"/>
      <c r="Q119" s="409"/>
      <c r="R119" s="409"/>
      <c r="S119" s="409"/>
      <c r="T119" s="409"/>
      <c r="U119" s="409"/>
      <c r="V119" s="409"/>
      <c r="W119" s="409"/>
    </row>
    <row r="120" spans="1:23" ht="14.25">
      <c r="A120" s="409"/>
      <c r="B120" s="409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</row>
    <row r="121" spans="1:23" ht="14.25">
      <c r="A121" s="409"/>
      <c r="B121" s="409"/>
      <c r="C121" s="409"/>
      <c r="D121" s="409"/>
      <c r="E121" s="409"/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  <c r="S121" s="409"/>
      <c r="T121" s="409"/>
      <c r="U121" s="409"/>
      <c r="V121" s="409"/>
      <c r="W121" s="409"/>
    </row>
    <row r="122" spans="1:23" ht="14.25">
      <c r="A122" s="409"/>
      <c r="B122" s="409"/>
      <c r="C122" s="409"/>
      <c r="D122" s="409"/>
      <c r="E122" s="409"/>
      <c r="F122" s="409"/>
      <c r="G122" s="409"/>
      <c r="H122" s="409"/>
      <c r="I122" s="409"/>
      <c r="J122" s="409"/>
      <c r="K122" s="409"/>
      <c r="L122" s="409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</row>
    <row r="123" spans="1:23" ht="14.25">
      <c r="A123" s="409"/>
      <c r="B123" s="409"/>
      <c r="C123" s="409"/>
      <c r="D123" s="409"/>
      <c r="E123" s="409"/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09"/>
      <c r="Q123" s="409"/>
      <c r="R123" s="409"/>
      <c r="S123" s="409"/>
      <c r="T123" s="409"/>
      <c r="U123" s="409"/>
      <c r="V123" s="409"/>
      <c r="W123" s="409"/>
    </row>
    <row r="124" spans="1:23" ht="14.25">
      <c r="A124" s="409"/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</row>
    <row r="125" spans="1:23" ht="14.25">
      <c r="A125" s="409"/>
      <c r="B125" s="409"/>
      <c r="C125" s="409"/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09"/>
      <c r="V125" s="409"/>
      <c r="W125" s="409"/>
    </row>
    <row r="126" spans="1:23" ht="14.25">
      <c r="A126" s="409"/>
      <c r="B126" s="409"/>
      <c r="C126" s="409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</row>
    <row r="127" spans="1:23" ht="14.25">
      <c r="A127" s="409"/>
      <c r="B127" s="409"/>
      <c r="C127" s="409"/>
      <c r="D127" s="409"/>
      <c r="E127" s="409"/>
      <c r="F127" s="409"/>
      <c r="G127" s="409"/>
      <c r="H127" s="409"/>
      <c r="I127" s="409"/>
      <c r="J127" s="409"/>
      <c r="K127" s="409"/>
      <c r="L127" s="409"/>
      <c r="M127" s="409"/>
      <c r="N127" s="409"/>
      <c r="O127" s="409"/>
      <c r="P127" s="409"/>
      <c r="Q127" s="409"/>
      <c r="R127" s="409"/>
      <c r="S127" s="409"/>
      <c r="T127" s="409"/>
      <c r="U127" s="409"/>
      <c r="V127" s="409"/>
      <c r="W127" s="409"/>
    </row>
    <row r="128" spans="1:23" ht="14.25">
      <c r="A128" s="409"/>
      <c r="B128" s="409"/>
      <c r="C128" s="409"/>
      <c r="D128" s="409"/>
      <c r="E128" s="409"/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</row>
    <row r="129" spans="1:23" ht="14.25">
      <c r="A129" s="409"/>
      <c r="B129" s="409"/>
      <c r="C129" s="409"/>
      <c r="D129" s="409"/>
      <c r="E129" s="409"/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409"/>
      <c r="R129" s="409"/>
      <c r="S129" s="409"/>
      <c r="T129" s="409"/>
      <c r="U129" s="409"/>
      <c r="V129" s="409"/>
      <c r="W129" s="409"/>
    </row>
    <row r="130" spans="1:23" ht="14.25">
      <c r="A130" s="409"/>
      <c r="B130" s="409"/>
      <c r="C130" s="409"/>
      <c r="D130" s="409"/>
      <c r="E130" s="409"/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</row>
    <row r="131" spans="1:23" ht="14.25">
      <c r="A131" s="409"/>
      <c r="B131" s="409"/>
      <c r="C131" s="409"/>
      <c r="D131" s="409"/>
      <c r="E131" s="409"/>
      <c r="F131" s="409"/>
      <c r="G131" s="409"/>
      <c r="H131" s="409"/>
      <c r="I131" s="409"/>
      <c r="J131" s="409"/>
      <c r="K131" s="409"/>
      <c r="L131" s="40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</row>
    <row r="132" spans="1:23" ht="14.25">
      <c r="A132" s="409"/>
      <c r="B132" s="409"/>
      <c r="C132" s="409"/>
      <c r="D132" s="409"/>
      <c r="E132" s="409"/>
      <c r="F132" s="409"/>
      <c r="G132" s="409"/>
      <c r="H132" s="409"/>
      <c r="I132" s="409"/>
      <c r="J132" s="409"/>
      <c r="K132" s="409"/>
      <c r="L132" s="40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</row>
    <row r="133" spans="1:23" ht="14.25">
      <c r="A133" s="409"/>
      <c r="B133" s="409"/>
      <c r="C133" s="409"/>
      <c r="D133" s="409"/>
      <c r="E133" s="409"/>
      <c r="F133" s="409"/>
      <c r="G133" s="409"/>
      <c r="H133" s="409"/>
      <c r="I133" s="409"/>
      <c r="J133" s="409"/>
      <c r="K133" s="409"/>
      <c r="L133" s="40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</row>
    <row r="134" spans="1:23" ht="14.25">
      <c r="A134" s="409"/>
      <c r="B134" s="409"/>
      <c r="C134" s="409"/>
      <c r="D134" s="409"/>
      <c r="E134" s="409"/>
      <c r="F134" s="409"/>
      <c r="G134" s="409"/>
      <c r="H134" s="409"/>
      <c r="I134" s="409"/>
      <c r="J134" s="409"/>
      <c r="K134" s="409"/>
      <c r="L134" s="409"/>
      <c r="M134" s="409"/>
      <c r="N134" s="409"/>
      <c r="O134" s="409"/>
      <c r="P134" s="409"/>
      <c r="Q134" s="409"/>
      <c r="R134" s="409"/>
      <c r="S134" s="409"/>
      <c r="T134" s="409"/>
      <c r="U134" s="409"/>
      <c r="V134" s="409"/>
      <c r="W134" s="409"/>
    </row>
    <row r="135" spans="1:23" ht="14.25">
      <c r="A135" s="409"/>
      <c r="B135" s="409"/>
      <c r="C135" s="409"/>
      <c r="D135" s="409"/>
      <c r="E135" s="409"/>
      <c r="F135" s="409"/>
      <c r="G135" s="409"/>
      <c r="H135" s="409"/>
      <c r="I135" s="409"/>
      <c r="J135" s="409"/>
      <c r="K135" s="409"/>
      <c r="L135" s="409"/>
      <c r="M135" s="409"/>
      <c r="N135" s="409"/>
      <c r="O135" s="409"/>
      <c r="P135" s="409"/>
      <c r="Q135" s="409"/>
      <c r="R135" s="409"/>
      <c r="S135" s="409"/>
      <c r="T135" s="409"/>
      <c r="U135" s="409"/>
      <c r="V135" s="409"/>
      <c r="W135" s="409"/>
    </row>
    <row r="136" spans="1:23" ht="14.25">
      <c r="A136" s="409"/>
      <c r="B136" s="409"/>
      <c r="C136" s="409"/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V136" s="409"/>
      <c r="W136" s="409"/>
    </row>
    <row r="137" spans="1:23" ht="14.25">
      <c r="A137" s="409"/>
      <c r="B137" s="409"/>
      <c r="C137" s="409"/>
      <c r="D137" s="409"/>
      <c r="E137" s="409"/>
      <c r="F137" s="409"/>
      <c r="G137" s="409"/>
      <c r="H137" s="409"/>
      <c r="I137" s="409"/>
      <c r="J137" s="409"/>
      <c r="K137" s="409"/>
      <c r="L137" s="409"/>
      <c r="M137" s="409"/>
      <c r="N137" s="409"/>
      <c r="O137" s="409"/>
      <c r="P137" s="409"/>
      <c r="Q137" s="409"/>
      <c r="R137" s="409"/>
      <c r="S137" s="409"/>
      <c r="T137" s="409"/>
      <c r="U137" s="409"/>
      <c r="V137" s="409"/>
      <c r="W137" s="409"/>
    </row>
    <row r="138" spans="1:23" ht="14.25">
      <c r="A138" s="409"/>
      <c r="B138" s="409"/>
      <c r="C138" s="409"/>
      <c r="D138" s="409"/>
      <c r="E138" s="409"/>
      <c r="F138" s="409"/>
      <c r="G138" s="409"/>
      <c r="H138" s="409"/>
      <c r="I138" s="409"/>
      <c r="J138" s="409"/>
      <c r="K138" s="409"/>
      <c r="L138" s="409"/>
      <c r="M138" s="409"/>
      <c r="N138" s="409"/>
      <c r="O138" s="409"/>
      <c r="P138" s="409"/>
      <c r="Q138" s="409"/>
      <c r="R138" s="409"/>
      <c r="S138" s="409"/>
      <c r="T138" s="409"/>
      <c r="U138" s="409"/>
      <c r="V138" s="409"/>
      <c r="W138" s="409"/>
    </row>
    <row r="139" spans="1:23" ht="14.25">
      <c r="A139" s="409"/>
      <c r="B139" s="409"/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  <c r="Q139" s="409"/>
      <c r="R139" s="409"/>
      <c r="S139" s="409"/>
      <c r="T139" s="409"/>
      <c r="U139" s="409"/>
      <c r="V139" s="409"/>
      <c r="W139" s="409"/>
    </row>
    <row r="140" spans="1:23" ht="14.25">
      <c r="A140" s="409"/>
      <c r="B140" s="409"/>
      <c r="C140" s="409"/>
      <c r="D140" s="409"/>
      <c r="E140" s="409"/>
      <c r="F140" s="409"/>
      <c r="G140" s="409"/>
      <c r="H140" s="409"/>
      <c r="I140" s="409"/>
      <c r="J140" s="409"/>
      <c r="K140" s="409"/>
      <c r="L140" s="409"/>
      <c r="M140" s="409"/>
      <c r="N140" s="409"/>
      <c r="O140" s="409"/>
      <c r="P140" s="409"/>
      <c r="Q140" s="409"/>
      <c r="R140" s="409"/>
      <c r="S140" s="409"/>
      <c r="T140" s="409"/>
      <c r="U140" s="409"/>
      <c r="V140" s="409"/>
      <c r="W140" s="409"/>
    </row>
    <row r="141" spans="1:23" ht="14.25">
      <c r="A141" s="409"/>
      <c r="B141" s="409"/>
      <c r="C141" s="409"/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  <c r="P141" s="409"/>
      <c r="Q141" s="409"/>
      <c r="R141" s="409"/>
      <c r="S141" s="409"/>
      <c r="T141" s="409"/>
      <c r="U141" s="409"/>
      <c r="V141" s="409"/>
      <c r="W141" s="409"/>
    </row>
    <row r="142" spans="1:23" ht="14.25">
      <c r="A142" s="409"/>
      <c r="B142" s="409"/>
      <c r="C142" s="409"/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</row>
    <row r="143" spans="1:23" ht="14.25">
      <c r="A143" s="409"/>
      <c r="B143" s="409"/>
      <c r="C143" s="409"/>
      <c r="D143" s="409"/>
      <c r="E143" s="409"/>
      <c r="F143" s="409"/>
      <c r="G143" s="409"/>
      <c r="H143" s="409"/>
      <c r="I143" s="409"/>
      <c r="J143" s="409"/>
      <c r="K143" s="409"/>
      <c r="L143" s="409"/>
      <c r="M143" s="409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</row>
    <row r="144" spans="1:23" ht="14.25">
      <c r="A144" s="409"/>
      <c r="B144" s="409"/>
      <c r="C144" s="409"/>
      <c r="D144" s="409"/>
      <c r="E144" s="409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09"/>
      <c r="S144" s="409"/>
      <c r="T144" s="409"/>
      <c r="U144" s="409"/>
      <c r="V144" s="409"/>
      <c r="W144" s="409"/>
    </row>
    <row r="145" spans="1:23" ht="14.25">
      <c r="A145" s="409"/>
      <c r="B145" s="409"/>
      <c r="C145" s="409"/>
      <c r="D145" s="409"/>
      <c r="E145" s="409"/>
      <c r="F145" s="409"/>
      <c r="G145" s="409"/>
      <c r="H145" s="409"/>
      <c r="I145" s="409"/>
      <c r="J145" s="409"/>
      <c r="K145" s="409"/>
      <c r="L145" s="409"/>
      <c r="M145" s="409"/>
      <c r="N145" s="409"/>
      <c r="O145" s="409"/>
      <c r="P145" s="409"/>
      <c r="Q145" s="409"/>
      <c r="R145" s="409"/>
      <c r="S145" s="409"/>
      <c r="T145" s="409"/>
      <c r="U145" s="409"/>
      <c r="V145" s="409"/>
      <c r="W145" s="409"/>
    </row>
    <row r="146" spans="1:23" ht="14.25">
      <c r="A146" s="409"/>
      <c r="B146" s="409"/>
      <c r="C146" s="409"/>
      <c r="D146" s="409"/>
      <c r="E146" s="409"/>
      <c r="F146" s="409"/>
      <c r="G146" s="409"/>
      <c r="H146" s="409"/>
      <c r="I146" s="409"/>
      <c r="J146" s="409"/>
      <c r="K146" s="409"/>
      <c r="L146" s="409"/>
      <c r="M146" s="409"/>
      <c r="N146" s="409"/>
      <c r="O146" s="409"/>
      <c r="P146" s="409"/>
      <c r="Q146" s="409"/>
      <c r="R146" s="409"/>
      <c r="S146" s="409"/>
      <c r="T146" s="409"/>
      <c r="U146" s="409"/>
      <c r="V146" s="409"/>
      <c r="W146" s="409"/>
    </row>
    <row r="147" spans="1:23" ht="14.25">
      <c r="A147" s="409"/>
      <c r="B147" s="409"/>
      <c r="C147" s="409"/>
      <c r="D147" s="409"/>
      <c r="E147" s="409"/>
      <c r="F147" s="409"/>
      <c r="G147" s="409"/>
      <c r="H147" s="409"/>
      <c r="I147" s="409"/>
      <c r="J147" s="409"/>
      <c r="K147" s="409"/>
      <c r="L147" s="409"/>
      <c r="M147" s="409"/>
      <c r="N147" s="409"/>
      <c r="O147" s="409"/>
      <c r="P147" s="409"/>
      <c r="Q147" s="409"/>
      <c r="R147" s="409"/>
      <c r="S147" s="409"/>
      <c r="T147" s="409"/>
      <c r="U147" s="409"/>
      <c r="V147" s="409"/>
      <c r="W147" s="409"/>
    </row>
    <row r="148" spans="1:23" ht="14.25">
      <c r="A148" s="409"/>
      <c r="B148" s="409"/>
      <c r="C148" s="409"/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09"/>
      <c r="O148" s="409"/>
      <c r="P148" s="409"/>
      <c r="Q148" s="409"/>
      <c r="R148" s="409"/>
      <c r="S148" s="409"/>
      <c r="T148" s="409"/>
      <c r="U148" s="409"/>
      <c r="V148" s="409"/>
      <c r="W148" s="409"/>
    </row>
    <row r="149" spans="1:23" ht="14.25">
      <c r="A149" s="409"/>
      <c r="B149" s="409"/>
      <c r="C149" s="409"/>
      <c r="D149" s="409"/>
      <c r="E149" s="409"/>
      <c r="F149" s="409"/>
      <c r="G149" s="409"/>
      <c r="H149" s="409"/>
      <c r="I149" s="409"/>
      <c r="J149" s="409"/>
      <c r="K149" s="409"/>
      <c r="L149" s="409"/>
      <c r="M149" s="409"/>
      <c r="N149" s="409"/>
      <c r="O149" s="409"/>
      <c r="P149" s="409"/>
      <c r="Q149" s="409"/>
      <c r="R149" s="409"/>
      <c r="S149" s="409"/>
      <c r="T149" s="409"/>
      <c r="U149" s="409"/>
      <c r="V149" s="409"/>
      <c r="W149" s="409"/>
    </row>
    <row r="150" spans="1:23" ht="14.25">
      <c r="A150" s="409"/>
      <c r="B150" s="409"/>
      <c r="C150" s="409"/>
      <c r="D150" s="409"/>
      <c r="E150" s="409"/>
      <c r="F150" s="409"/>
      <c r="G150" s="409"/>
      <c r="H150" s="409"/>
      <c r="I150" s="409"/>
      <c r="J150" s="409"/>
      <c r="K150" s="409"/>
      <c r="L150" s="409"/>
      <c r="M150" s="409"/>
      <c r="N150" s="409"/>
      <c r="O150" s="409"/>
      <c r="P150" s="409"/>
      <c r="Q150" s="409"/>
      <c r="R150" s="409"/>
      <c r="S150" s="409"/>
      <c r="T150" s="409"/>
      <c r="U150" s="409"/>
      <c r="V150" s="409"/>
      <c r="W150" s="409"/>
    </row>
    <row r="151" spans="1:23" ht="14.25">
      <c r="A151" s="409"/>
      <c r="B151" s="409"/>
      <c r="C151" s="409"/>
      <c r="D151" s="409"/>
      <c r="E151" s="409"/>
      <c r="F151" s="409"/>
      <c r="G151" s="409"/>
      <c r="H151" s="409"/>
      <c r="I151" s="409"/>
      <c r="J151" s="409"/>
      <c r="K151" s="409"/>
      <c r="L151" s="409"/>
      <c r="M151" s="409"/>
      <c r="N151" s="409"/>
      <c r="O151" s="409"/>
      <c r="P151" s="409"/>
      <c r="Q151" s="409"/>
      <c r="R151" s="409"/>
      <c r="S151" s="409"/>
      <c r="T151" s="409"/>
      <c r="U151" s="409"/>
      <c r="V151" s="409"/>
      <c r="W151" s="409"/>
    </row>
    <row r="152" spans="1:23" ht="14.25">
      <c r="A152" s="409"/>
      <c r="B152" s="409"/>
      <c r="C152" s="409"/>
      <c r="D152" s="409"/>
      <c r="E152" s="409"/>
      <c r="F152" s="409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409"/>
      <c r="R152" s="409"/>
      <c r="S152" s="409"/>
      <c r="T152" s="409"/>
      <c r="U152" s="409"/>
      <c r="V152" s="409"/>
      <c r="W152" s="409"/>
    </row>
    <row r="153" spans="1:23" ht="14.25">
      <c r="A153" s="409"/>
      <c r="B153" s="409"/>
      <c r="C153" s="409"/>
      <c r="D153" s="409"/>
      <c r="E153" s="409"/>
      <c r="F153" s="409"/>
      <c r="G153" s="409"/>
      <c r="H153" s="409"/>
      <c r="I153" s="409"/>
      <c r="J153" s="409"/>
      <c r="K153" s="409"/>
      <c r="L153" s="409"/>
      <c r="M153" s="409"/>
      <c r="N153" s="409"/>
      <c r="O153" s="409"/>
      <c r="P153" s="409"/>
      <c r="Q153" s="409"/>
      <c r="R153" s="409"/>
      <c r="S153" s="409"/>
      <c r="T153" s="409"/>
      <c r="U153" s="409"/>
      <c r="V153" s="409"/>
      <c r="W153" s="409"/>
    </row>
    <row r="154" spans="1:23" ht="14.25">
      <c r="A154" s="409"/>
      <c r="B154" s="409"/>
      <c r="C154" s="409"/>
      <c r="D154" s="409"/>
      <c r="E154" s="409"/>
      <c r="F154" s="409"/>
      <c r="G154" s="409"/>
      <c r="H154" s="409"/>
      <c r="I154" s="409"/>
      <c r="J154" s="409"/>
      <c r="K154" s="409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</row>
    <row r="155" spans="1:23" ht="14.25">
      <c r="A155" s="409"/>
      <c r="B155" s="409"/>
      <c r="C155" s="409"/>
      <c r="D155" s="409"/>
      <c r="E155" s="409"/>
      <c r="F155" s="409"/>
      <c r="G155" s="409"/>
      <c r="H155" s="409"/>
      <c r="I155" s="409"/>
      <c r="J155" s="409"/>
      <c r="K155" s="409"/>
      <c r="L155" s="409"/>
      <c r="M155" s="409"/>
      <c r="N155" s="409"/>
      <c r="O155" s="409"/>
      <c r="P155" s="409"/>
      <c r="Q155" s="409"/>
      <c r="R155" s="409"/>
      <c r="S155" s="409"/>
      <c r="T155" s="409"/>
      <c r="U155" s="409"/>
      <c r="V155" s="409"/>
      <c r="W155" s="409"/>
    </row>
    <row r="156" spans="1:23" ht="14.25">
      <c r="A156" s="409"/>
      <c r="B156" s="409"/>
      <c r="C156" s="409"/>
      <c r="D156" s="409"/>
      <c r="E156" s="409"/>
      <c r="F156" s="409"/>
      <c r="G156" s="409"/>
      <c r="H156" s="409"/>
      <c r="I156" s="409"/>
      <c r="J156" s="409"/>
      <c r="K156" s="409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</row>
    <row r="157" spans="1:23" ht="14.25">
      <c r="A157" s="409"/>
      <c r="B157" s="409"/>
      <c r="C157" s="409"/>
      <c r="D157" s="409"/>
      <c r="E157" s="409"/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  <c r="P157" s="409"/>
      <c r="Q157" s="409"/>
      <c r="R157" s="409"/>
      <c r="S157" s="409"/>
      <c r="T157" s="409"/>
      <c r="U157" s="409"/>
      <c r="V157" s="409"/>
      <c r="W157" s="409"/>
    </row>
    <row r="158" spans="1:23" ht="14.25">
      <c r="A158" s="409"/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</row>
    <row r="159" spans="1:23" ht="14.25">
      <c r="A159" s="409"/>
      <c r="B159" s="409"/>
      <c r="C159" s="409"/>
      <c r="D159" s="409"/>
      <c r="E159" s="409"/>
      <c r="F159" s="409"/>
      <c r="G159" s="409"/>
      <c r="H159" s="409"/>
      <c r="I159" s="409"/>
      <c r="J159" s="409"/>
      <c r="K159" s="409"/>
      <c r="L159" s="409"/>
      <c r="M159" s="409"/>
      <c r="N159" s="409"/>
      <c r="O159" s="409"/>
      <c r="P159" s="409"/>
      <c r="Q159" s="409"/>
      <c r="R159" s="409"/>
      <c r="S159" s="409"/>
      <c r="T159" s="409"/>
      <c r="U159" s="409"/>
      <c r="V159" s="409"/>
      <c r="W159" s="409"/>
    </row>
    <row r="160" spans="1:23" ht="14.25">
      <c r="A160" s="409"/>
      <c r="B160" s="409"/>
      <c r="C160" s="409"/>
      <c r="D160" s="409"/>
      <c r="E160" s="409"/>
      <c r="F160" s="409"/>
      <c r="G160" s="409"/>
      <c r="H160" s="409"/>
      <c r="I160" s="409"/>
      <c r="J160" s="409"/>
      <c r="K160" s="409"/>
      <c r="L160" s="409"/>
      <c r="M160" s="409"/>
      <c r="N160" s="409"/>
      <c r="O160" s="409"/>
      <c r="P160" s="409"/>
      <c r="Q160" s="409"/>
      <c r="R160" s="409"/>
      <c r="S160" s="409"/>
      <c r="T160" s="409"/>
      <c r="U160" s="409"/>
      <c r="V160" s="409"/>
      <c r="W160" s="409"/>
    </row>
    <row r="161" spans="1:23" ht="14.25">
      <c r="A161" s="409"/>
      <c r="B161" s="409"/>
      <c r="C161" s="409"/>
      <c r="D161" s="409"/>
      <c r="E161" s="409"/>
      <c r="F161" s="409"/>
      <c r="G161" s="409"/>
      <c r="H161" s="409"/>
      <c r="I161" s="409"/>
      <c r="J161" s="409"/>
      <c r="K161" s="409"/>
      <c r="L161" s="409"/>
      <c r="M161" s="409"/>
      <c r="N161" s="409"/>
      <c r="O161" s="409"/>
      <c r="P161" s="409"/>
      <c r="Q161" s="409"/>
      <c r="R161" s="409"/>
      <c r="S161" s="409"/>
      <c r="T161" s="409"/>
      <c r="U161" s="409"/>
      <c r="V161" s="409"/>
      <c r="W161" s="409"/>
    </row>
    <row r="162" spans="1:23" ht="14.25">
      <c r="A162" s="409"/>
      <c r="B162" s="409"/>
      <c r="C162" s="409"/>
      <c r="D162" s="409"/>
      <c r="E162" s="409"/>
      <c r="F162" s="409"/>
      <c r="G162" s="409"/>
      <c r="H162" s="409"/>
      <c r="I162" s="409"/>
      <c r="J162" s="409"/>
      <c r="K162" s="409"/>
      <c r="L162" s="409"/>
      <c r="M162" s="409"/>
      <c r="N162" s="409"/>
      <c r="O162" s="409"/>
      <c r="P162" s="409"/>
      <c r="Q162" s="409"/>
      <c r="R162" s="409"/>
      <c r="S162" s="409"/>
      <c r="T162" s="409"/>
      <c r="U162" s="409"/>
      <c r="V162" s="409"/>
      <c r="W162" s="409"/>
    </row>
    <row r="163" spans="1:23" ht="14.25">
      <c r="A163" s="409"/>
      <c r="B163" s="409"/>
      <c r="C163" s="409"/>
      <c r="D163" s="409"/>
      <c r="E163" s="409"/>
      <c r="F163" s="409"/>
      <c r="G163" s="409"/>
      <c r="H163" s="409"/>
      <c r="I163" s="409"/>
      <c r="J163" s="409"/>
      <c r="K163" s="409"/>
      <c r="L163" s="409"/>
      <c r="M163" s="409"/>
      <c r="N163" s="409"/>
      <c r="O163" s="409"/>
      <c r="P163" s="409"/>
      <c r="Q163" s="409"/>
      <c r="R163" s="409"/>
      <c r="S163" s="409"/>
      <c r="T163" s="409"/>
      <c r="U163" s="409"/>
      <c r="V163" s="409"/>
      <c r="W163" s="409"/>
    </row>
    <row r="164" spans="1:23" ht="14.25">
      <c r="A164" s="409"/>
      <c r="B164" s="409"/>
      <c r="C164" s="409"/>
      <c r="D164" s="409"/>
      <c r="E164" s="409"/>
      <c r="F164" s="409"/>
      <c r="G164" s="409"/>
      <c r="H164" s="409"/>
      <c r="I164" s="409"/>
      <c r="J164" s="409"/>
      <c r="K164" s="409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V164" s="409"/>
      <c r="W164" s="409"/>
    </row>
    <row r="165" spans="1:23" ht="14.25">
      <c r="A165" s="409"/>
      <c r="B165" s="409"/>
      <c r="C165" s="409"/>
      <c r="D165" s="409"/>
      <c r="E165" s="409"/>
      <c r="F165" s="409"/>
      <c r="G165" s="409"/>
      <c r="H165" s="409"/>
      <c r="I165" s="409"/>
      <c r="J165" s="409"/>
      <c r="K165" s="409"/>
      <c r="L165" s="409"/>
      <c r="M165" s="409"/>
      <c r="N165" s="409"/>
      <c r="O165" s="409"/>
      <c r="P165" s="409"/>
      <c r="Q165" s="409"/>
      <c r="R165" s="409"/>
      <c r="S165" s="409"/>
      <c r="T165" s="409"/>
      <c r="U165" s="409"/>
      <c r="V165" s="409"/>
      <c r="W165" s="409"/>
    </row>
    <row r="166" spans="1:23" ht="14.25">
      <c r="A166" s="409"/>
      <c r="B166" s="409"/>
      <c r="C166" s="409"/>
      <c r="D166" s="409"/>
      <c r="E166" s="409"/>
      <c r="F166" s="409"/>
      <c r="G166" s="409"/>
      <c r="H166" s="409"/>
      <c r="I166" s="409"/>
      <c r="J166" s="409"/>
      <c r="K166" s="409"/>
      <c r="L166" s="409"/>
      <c r="M166" s="409"/>
      <c r="N166" s="409"/>
      <c r="O166" s="409"/>
      <c r="P166" s="409"/>
      <c r="Q166" s="409"/>
      <c r="R166" s="409"/>
      <c r="S166" s="409"/>
      <c r="T166" s="409"/>
      <c r="U166" s="409"/>
      <c r="V166" s="409"/>
      <c r="W166" s="409"/>
    </row>
    <row r="167" spans="1:23" ht="14.25">
      <c r="A167" s="409"/>
      <c r="B167" s="409"/>
      <c r="C167" s="409"/>
      <c r="D167" s="409"/>
      <c r="E167" s="409"/>
      <c r="F167" s="409"/>
      <c r="G167" s="409"/>
      <c r="H167" s="409"/>
      <c r="I167" s="409"/>
      <c r="J167" s="409"/>
      <c r="K167" s="409"/>
      <c r="L167" s="409"/>
      <c r="M167" s="409"/>
      <c r="N167" s="409"/>
      <c r="O167" s="409"/>
      <c r="P167" s="409"/>
      <c r="Q167" s="409"/>
      <c r="R167" s="409"/>
      <c r="S167" s="409"/>
      <c r="T167" s="409"/>
      <c r="U167" s="409"/>
      <c r="V167" s="409"/>
      <c r="W167" s="409"/>
    </row>
    <row r="168" spans="1:23" ht="14.25">
      <c r="A168" s="409"/>
      <c r="B168" s="409"/>
      <c r="C168" s="409"/>
      <c r="D168" s="409"/>
      <c r="E168" s="409"/>
      <c r="F168" s="409"/>
      <c r="G168" s="409"/>
      <c r="H168" s="409"/>
      <c r="I168" s="409"/>
      <c r="J168" s="409"/>
      <c r="K168" s="409"/>
      <c r="L168" s="409"/>
      <c r="M168" s="409"/>
      <c r="N168" s="409"/>
      <c r="O168" s="409"/>
      <c r="P168" s="409"/>
      <c r="Q168" s="409"/>
      <c r="R168" s="409"/>
      <c r="S168" s="409"/>
      <c r="T168" s="409"/>
      <c r="U168" s="409"/>
      <c r="V168" s="409"/>
      <c r="W168" s="409"/>
    </row>
    <row r="169" spans="1:23" ht="14.25">
      <c r="A169" s="409"/>
      <c r="B169" s="409"/>
      <c r="C169" s="409"/>
      <c r="D169" s="409"/>
      <c r="E169" s="409"/>
      <c r="F169" s="409"/>
      <c r="G169" s="409"/>
      <c r="H169" s="409"/>
      <c r="I169" s="409"/>
      <c r="J169" s="409"/>
      <c r="K169" s="409"/>
      <c r="L169" s="409"/>
      <c r="M169" s="409"/>
      <c r="N169" s="409"/>
      <c r="O169" s="409"/>
      <c r="P169" s="409"/>
      <c r="Q169" s="409"/>
      <c r="R169" s="409"/>
      <c r="S169" s="409"/>
      <c r="T169" s="409"/>
      <c r="U169" s="409"/>
      <c r="V169" s="409"/>
      <c r="W169" s="409"/>
    </row>
    <row r="170" spans="1:23" ht="14.25">
      <c r="A170" s="409"/>
      <c r="B170" s="409"/>
      <c r="C170" s="409"/>
      <c r="D170" s="409"/>
      <c r="E170" s="409"/>
      <c r="F170" s="409"/>
      <c r="G170" s="409"/>
      <c r="H170" s="409"/>
      <c r="I170" s="409"/>
      <c r="J170" s="409"/>
      <c r="K170" s="409"/>
      <c r="L170" s="409"/>
      <c r="M170" s="409"/>
      <c r="N170" s="409"/>
      <c r="O170" s="409"/>
      <c r="P170" s="409"/>
      <c r="Q170" s="409"/>
      <c r="R170" s="409"/>
      <c r="S170" s="409"/>
      <c r="T170" s="409"/>
      <c r="U170" s="409"/>
      <c r="V170" s="409"/>
      <c r="W170" s="409"/>
    </row>
    <row r="171" spans="1:23" ht="14.25">
      <c r="A171" s="409"/>
      <c r="B171" s="409"/>
      <c r="C171" s="409"/>
      <c r="D171" s="409"/>
      <c r="E171" s="409"/>
      <c r="F171" s="409"/>
      <c r="G171" s="409"/>
      <c r="H171" s="409"/>
      <c r="I171" s="409"/>
      <c r="J171" s="409"/>
      <c r="K171" s="409"/>
      <c r="L171" s="409"/>
      <c r="M171" s="409"/>
      <c r="N171" s="409"/>
      <c r="O171" s="409"/>
      <c r="P171" s="409"/>
      <c r="Q171" s="409"/>
      <c r="R171" s="409"/>
      <c r="S171" s="409"/>
      <c r="T171" s="409"/>
      <c r="U171" s="409"/>
      <c r="V171" s="409"/>
      <c r="W171" s="409"/>
    </row>
    <row r="172" spans="1:23" ht="14.25">
      <c r="A172" s="409"/>
      <c r="B172" s="409"/>
      <c r="C172" s="409"/>
      <c r="D172" s="409"/>
      <c r="E172" s="409"/>
      <c r="F172" s="409"/>
      <c r="G172" s="409"/>
      <c r="H172" s="409"/>
      <c r="I172" s="409"/>
      <c r="J172" s="409"/>
      <c r="K172" s="409"/>
      <c r="L172" s="409"/>
      <c r="M172" s="409"/>
      <c r="N172" s="409"/>
      <c r="O172" s="409"/>
      <c r="P172" s="409"/>
      <c r="Q172" s="409"/>
      <c r="R172" s="409"/>
      <c r="S172" s="409"/>
      <c r="T172" s="409"/>
      <c r="U172" s="409"/>
      <c r="V172" s="409"/>
      <c r="W172" s="409"/>
    </row>
    <row r="173" spans="1:23" ht="14.25">
      <c r="A173" s="409"/>
      <c r="B173" s="409"/>
      <c r="C173" s="409"/>
      <c r="D173" s="409"/>
      <c r="E173" s="409"/>
      <c r="F173" s="409"/>
      <c r="G173" s="409"/>
      <c r="H173" s="409"/>
      <c r="I173" s="409"/>
      <c r="J173" s="409"/>
      <c r="K173" s="409"/>
      <c r="L173" s="409"/>
      <c r="M173" s="409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</row>
    <row r="174" spans="1:23" ht="14.25">
      <c r="A174" s="409"/>
      <c r="B174" s="409"/>
      <c r="C174" s="409"/>
      <c r="D174" s="409"/>
      <c r="E174" s="409"/>
      <c r="F174" s="409"/>
      <c r="G174" s="409"/>
      <c r="H174" s="409"/>
      <c r="I174" s="409"/>
      <c r="J174" s="409"/>
      <c r="K174" s="409"/>
      <c r="L174" s="409"/>
      <c r="M174" s="409"/>
      <c r="N174" s="409"/>
      <c r="O174" s="409"/>
      <c r="P174" s="409"/>
      <c r="Q174" s="409"/>
      <c r="R174" s="409"/>
      <c r="S174" s="409"/>
      <c r="T174" s="409"/>
      <c r="U174" s="409"/>
      <c r="V174" s="409"/>
      <c r="W174" s="409"/>
    </row>
    <row r="175" spans="1:23" ht="14.25">
      <c r="A175" s="409"/>
      <c r="B175" s="409"/>
      <c r="C175" s="409"/>
      <c r="D175" s="409"/>
      <c r="E175" s="409"/>
      <c r="F175" s="409"/>
      <c r="G175" s="409"/>
      <c r="H175" s="409"/>
      <c r="I175" s="409"/>
      <c r="J175" s="409"/>
      <c r="K175" s="409"/>
      <c r="L175" s="409"/>
      <c r="M175" s="409"/>
      <c r="N175" s="409"/>
      <c r="O175" s="409"/>
      <c r="P175" s="409"/>
      <c r="Q175" s="409"/>
      <c r="R175" s="409"/>
      <c r="S175" s="409"/>
      <c r="T175" s="409"/>
      <c r="U175" s="409"/>
      <c r="V175" s="409"/>
      <c r="W175" s="409"/>
    </row>
    <row r="176" spans="1:23" ht="14.25">
      <c r="A176" s="409"/>
      <c r="B176" s="409"/>
      <c r="C176" s="409"/>
      <c r="D176" s="409"/>
      <c r="E176" s="409"/>
      <c r="F176" s="409"/>
      <c r="G176" s="409"/>
      <c r="H176" s="409"/>
      <c r="I176" s="409"/>
      <c r="J176" s="409"/>
      <c r="K176" s="409"/>
      <c r="L176" s="409"/>
      <c r="M176" s="409"/>
      <c r="N176" s="409"/>
      <c r="O176" s="409"/>
      <c r="P176" s="409"/>
      <c r="Q176" s="409"/>
      <c r="R176" s="409"/>
      <c r="S176" s="409"/>
      <c r="T176" s="409"/>
      <c r="U176" s="409"/>
      <c r="V176" s="409"/>
      <c r="W176" s="409"/>
    </row>
    <row r="177" spans="1:23" ht="14.25">
      <c r="A177" s="409"/>
      <c r="B177" s="409"/>
      <c r="C177" s="409"/>
      <c r="D177" s="409"/>
      <c r="E177" s="409"/>
      <c r="F177" s="409"/>
      <c r="G177" s="409"/>
      <c r="H177" s="409"/>
      <c r="I177" s="409"/>
      <c r="J177" s="409"/>
      <c r="K177" s="409"/>
      <c r="L177" s="409"/>
      <c r="M177" s="409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</row>
    <row r="178" spans="1:23" ht="14.25">
      <c r="A178" s="409"/>
      <c r="B178" s="409"/>
      <c r="C178" s="409"/>
      <c r="D178" s="409"/>
      <c r="E178" s="409"/>
      <c r="F178" s="409"/>
      <c r="G178" s="409"/>
      <c r="H178" s="409"/>
      <c r="I178" s="409"/>
      <c r="J178" s="409"/>
      <c r="K178" s="409"/>
      <c r="L178" s="409"/>
      <c r="M178" s="409"/>
      <c r="N178" s="409"/>
      <c r="O178" s="409"/>
      <c r="P178" s="409"/>
      <c r="Q178" s="409"/>
      <c r="R178" s="409"/>
      <c r="S178" s="409"/>
      <c r="T178" s="409"/>
      <c r="U178" s="409"/>
      <c r="V178" s="409"/>
      <c r="W178" s="409"/>
    </row>
    <row r="179" spans="1:23" ht="14.25">
      <c r="A179" s="409"/>
      <c r="B179" s="409"/>
      <c r="C179" s="409"/>
      <c r="D179" s="409"/>
      <c r="E179" s="409"/>
      <c r="F179" s="409"/>
      <c r="G179" s="409"/>
      <c r="H179" s="409"/>
      <c r="I179" s="409"/>
      <c r="J179" s="409"/>
      <c r="K179" s="409"/>
      <c r="L179" s="409"/>
      <c r="M179" s="409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</row>
    <row r="180" spans="1:23" ht="14.25">
      <c r="A180" s="409"/>
      <c r="B180" s="409"/>
      <c r="C180" s="409"/>
      <c r="D180" s="409"/>
      <c r="E180" s="409"/>
      <c r="F180" s="409"/>
      <c r="G180" s="409"/>
      <c r="H180" s="409"/>
      <c r="I180" s="409"/>
      <c r="J180" s="409"/>
      <c r="K180" s="409"/>
      <c r="L180" s="409"/>
      <c r="M180" s="409"/>
      <c r="N180" s="409"/>
      <c r="O180" s="409"/>
      <c r="P180" s="409"/>
      <c r="Q180" s="409"/>
      <c r="R180" s="409"/>
      <c r="S180" s="409"/>
      <c r="T180" s="409"/>
      <c r="U180" s="409"/>
      <c r="V180" s="409"/>
      <c r="W180" s="409"/>
    </row>
    <row r="181" spans="1:23" ht="14.25">
      <c r="A181" s="409"/>
      <c r="B181" s="409"/>
      <c r="C181" s="409"/>
      <c r="D181" s="409"/>
      <c r="E181" s="409"/>
      <c r="F181" s="409"/>
      <c r="G181" s="409"/>
      <c r="H181" s="409"/>
      <c r="I181" s="409"/>
      <c r="J181" s="409"/>
      <c r="K181" s="409"/>
      <c r="L181" s="409"/>
      <c r="M181" s="409"/>
      <c r="N181" s="409"/>
      <c r="O181" s="409"/>
      <c r="P181" s="409"/>
      <c r="Q181" s="409"/>
      <c r="R181" s="409"/>
      <c r="S181" s="409"/>
      <c r="T181" s="409"/>
      <c r="U181" s="409"/>
      <c r="V181" s="409"/>
      <c r="W181" s="409"/>
    </row>
    <row r="182" spans="1:23" ht="14.25">
      <c r="A182" s="409"/>
      <c r="B182" s="409"/>
      <c r="C182" s="409"/>
      <c r="D182" s="409"/>
      <c r="E182" s="409"/>
      <c r="F182" s="409"/>
      <c r="G182" s="409"/>
      <c r="H182" s="409"/>
      <c r="I182" s="409"/>
      <c r="J182" s="409"/>
      <c r="K182" s="409"/>
      <c r="L182" s="409"/>
      <c r="M182" s="409"/>
      <c r="N182" s="409"/>
      <c r="O182" s="409"/>
      <c r="P182" s="409"/>
      <c r="Q182" s="409"/>
      <c r="R182" s="409"/>
      <c r="S182" s="409"/>
      <c r="T182" s="409"/>
      <c r="U182" s="409"/>
      <c r="V182" s="409"/>
      <c r="W182" s="409"/>
    </row>
    <row r="183" spans="1:23" ht="14.25">
      <c r="A183" s="409"/>
      <c r="B183" s="409"/>
      <c r="C183" s="409"/>
      <c r="D183" s="409"/>
      <c r="E183" s="409"/>
      <c r="F183" s="409"/>
      <c r="G183" s="409"/>
      <c r="H183" s="409"/>
      <c r="I183" s="409"/>
      <c r="J183" s="409"/>
      <c r="K183" s="409"/>
      <c r="L183" s="409"/>
      <c r="M183" s="409"/>
      <c r="N183" s="409"/>
      <c r="O183" s="409"/>
      <c r="P183" s="409"/>
      <c r="Q183" s="409"/>
      <c r="R183" s="409"/>
      <c r="S183" s="409"/>
      <c r="T183" s="409"/>
      <c r="U183" s="409"/>
      <c r="V183" s="409"/>
      <c r="W183" s="409"/>
    </row>
    <row r="184" spans="1:23" ht="14.25">
      <c r="A184" s="409"/>
      <c r="B184" s="409"/>
      <c r="C184" s="409"/>
      <c r="D184" s="409"/>
      <c r="E184" s="409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409"/>
      <c r="Q184" s="409"/>
      <c r="R184" s="409"/>
      <c r="S184" s="409"/>
      <c r="T184" s="409"/>
      <c r="U184" s="409"/>
      <c r="V184" s="409"/>
      <c r="W184" s="409"/>
    </row>
    <row r="185" spans="1:23" ht="14.25">
      <c r="A185" s="409"/>
      <c r="B185" s="409"/>
      <c r="C185" s="409"/>
      <c r="D185" s="409"/>
      <c r="E185" s="409"/>
      <c r="F185" s="409"/>
      <c r="G185" s="409"/>
      <c r="H185" s="409"/>
      <c r="I185" s="409"/>
      <c r="J185" s="409"/>
      <c r="K185" s="409"/>
      <c r="L185" s="409"/>
      <c r="M185" s="409"/>
      <c r="N185" s="409"/>
      <c r="O185" s="409"/>
      <c r="P185" s="409"/>
      <c r="Q185" s="409"/>
      <c r="R185" s="409"/>
      <c r="S185" s="409"/>
      <c r="T185" s="409"/>
      <c r="U185" s="409"/>
      <c r="V185" s="409"/>
      <c r="W185" s="409"/>
    </row>
    <row r="186" spans="1:23" ht="14.25">
      <c r="A186" s="409"/>
      <c r="B186" s="409"/>
      <c r="C186" s="409"/>
      <c r="D186" s="409"/>
      <c r="E186" s="409"/>
      <c r="F186" s="409"/>
      <c r="G186" s="409"/>
      <c r="H186" s="409"/>
      <c r="I186" s="409"/>
      <c r="J186" s="409"/>
      <c r="K186" s="409"/>
      <c r="L186" s="409"/>
      <c r="M186" s="409"/>
      <c r="N186" s="409"/>
      <c r="O186" s="409"/>
      <c r="P186" s="409"/>
      <c r="Q186" s="409"/>
      <c r="R186" s="409"/>
      <c r="S186" s="409"/>
      <c r="T186" s="409"/>
      <c r="U186" s="409"/>
      <c r="V186" s="409"/>
      <c r="W186" s="409"/>
    </row>
    <row r="187" spans="1:23" ht="14.25">
      <c r="A187" s="409"/>
      <c r="B187" s="409"/>
      <c r="C187" s="409"/>
      <c r="D187" s="409"/>
      <c r="E187" s="409"/>
      <c r="F187" s="409"/>
      <c r="G187" s="409"/>
      <c r="H187" s="409"/>
      <c r="I187" s="409"/>
      <c r="J187" s="409"/>
      <c r="K187" s="409"/>
      <c r="L187" s="409"/>
      <c r="M187" s="409"/>
      <c r="N187" s="409"/>
      <c r="O187" s="409"/>
      <c r="P187" s="409"/>
      <c r="Q187" s="409"/>
      <c r="R187" s="409"/>
      <c r="S187" s="409"/>
      <c r="T187" s="409"/>
      <c r="U187" s="409"/>
      <c r="V187" s="409"/>
      <c r="W187" s="409"/>
    </row>
    <row r="188" spans="1:23" ht="14.25">
      <c r="A188" s="409"/>
      <c r="B188" s="409"/>
      <c r="C188" s="409"/>
      <c r="D188" s="409"/>
      <c r="E188" s="409"/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409"/>
      <c r="R188" s="409"/>
      <c r="S188" s="409"/>
      <c r="T188" s="409"/>
      <c r="U188" s="409"/>
      <c r="V188" s="409"/>
      <c r="W188" s="409"/>
    </row>
    <row r="189" spans="1:23" ht="14.25">
      <c r="A189" s="409"/>
      <c r="B189" s="409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09"/>
      <c r="T189" s="409"/>
      <c r="U189" s="409"/>
      <c r="V189" s="409"/>
      <c r="W189" s="409"/>
    </row>
    <row r="190" spans="1:23" ht="14.25">
      <c r="A190" s="409"/>
      <c r="B190" s="409"/>
      <c r="C190" s="409"/>
      <c r="D190" s="409"/>
      <c r="E190" s="409"/>
      <c r="F190" s="409"/>
      <c r="G190" s="409"/>
      <c r="H190" s="409"/>
      <c r="I190" s="409"/>
      <c r="J190" s="409"/>
      <c r="K190" s="409"/>
      <c r="L190" s="409"/>
      <c r="M190" s="409"/>
      <c r="N190" s="409"/>
      <c r="O190" s="409"/>
      <c r="P190" s="409"/>
      <c r="Q190" s="409"/>
      <c r="R190" s="409"/>
      <c r="S190" s="409"/>
      <c r="T190" s="409"/>
      <c r="U190" s="409"/>
      <c r="V190" s="409"/>
      <c r="W190" s="409"/>
    </row>
    <row r="191" spans="1:23" ht="14.25">
      <c r="A191" s="409"/>
      <c r="B191" s="409"/>
      <c r="C191" s="409"/>
      <c r="D191" s="409"/>
      <c r="E191" s="409"/>
      <c r="F191" s="409"/>
      <c r="G191" s="409"/>
      <c r="H191" s="409"/>
      <c r="I191" s="409"/>
      <c r="J191" s="409"/>
      <c r="K191" s="409"/>
      <c r="L191" s="409"/>
      <c r="M191" s="409"/>
      <c r="N191" s="409"/>
      <c r="O191" s="409"/>
      <c r="P191" s="409"/>
      <c r="Q191" s="409"/>
      <c r="R191" s="409"/>
      <c r="S191" s="409"/>
      <c r="T191" s="409"/>
      <c r="U191" s="409"/>
      <c r="V191" s="409"/>
      <c r="W191" s="409"/>
    </row>
    <row r="192" spans="1:23" ht="14.25">
      <c r="A192" s="409"/>
      <c r="B192" s="409"/>
      <c r="C192" s="409"/>
      <c r="D192" s="409"/>
      <c r="E192" s="409"/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</row>
    <row r="193" spans="1:23" ht="14.25">
      <c r="A193" s="409"/>
      <c r="B193" s="409"/>
      <c r="C193" s="409"/>
      <c r="D193" s="409"/>
      <c r="E193" s="409"/>
      <c r="F193" s="409"/>
      <c r="G193" s="409"/>
      <c r="H193" s="409"/>
      <c r="I193" s="409"/>
      <c r="J193" s="409"/>
      <c r="K193" s="409"/>
      <c r="L193" s="409"/>
      <c r="M193" s="409"/>
      <c r="N193" s="409"/>
      <c r="O193" s="409"/>
      <c r="P193" s="409"/>
      <c r="Q193" s="409"/>
      <c r="R193" s="409"/>
      <c r="S193" s="409"/>
      <c r="T193" s="409"/>
      <c r="U193" s="409"/>
      <c r="V193" s="409"/>
      <c r="W193" s="409"/>
    </row>
    <row r="194" spans="1:23" ht="14.25">
      <c r="A194" s="409"/>
      <c r="B194" s="409"/>
      <c r="C194" s="409"/>
      <c r="D194" s="409"/>
      <c r="E194" s="409"/>
      <c r="F194" s="409"/>
      <c r="G194" s="409"/>
      <c r="H194" s="409"/>
      <c r="I194" s="409"/>
      <c r="J194" s="409"/>
      <c r="K194" s="409"/>
      <c r="L194" s="409"/>
      <c r="M194" s="409"/>
      <c r="N194" s="409"/>
      <c r="O194" s="409"/>
      <c r="P194" s="409"/>
      <c r="Q194" s="409"/>
      <c r="R194" s="409"/>
      <c r="S194" s="409"/>
      <c r="T194" s="409"/>
      <c r="U194" s="409"/>
      <c r="V194" s="409"/>
      <c r="W194" s="409"/>
    </row>
    <row r="195" spans="1:23" ht="14.25">
      <c r="A195" s="409"/>
      <c r="B195" s="409"/>
      <c r="C195" s="409"/>
      <c r="D195" s="409"/>
      <c r="E195" s="409"/>
      <c r="F195" s="409"/>
      <c r="G195" s="409"/>
      <c r="H195" s="409"/>
      <c r="I195" s="409"/>
      <c r="J195" s="409"/>
      <c r="K195" s="409"/>
      <c r="L195" s="409"/>
      <c r="M195" s="409"/>
      <c r="N195" s="409"/>
      <c r="O195" s="409"/>
      <c r="P195" s="409"/>
      <c r="Q195" s="409"/>
      <c r="R195" s="409"/>
      <c r="S195" s="409"/>
      <c r="T195" s="409"/>
      <c r="U195" s="409"/>
      <c r="V195" s="409"/>
      <c r="W195" s="409"/>
    </row>
    <row r="196" spans="1:23" ht="14.25">
      <c r="A196" s="409"/>
      <c r="B196" s="409"/>
      <c r="C196" s="409"/>
      <c r="D196" s="409"/>
      <c r="E196" s="409"/>
      <c r="F196" s="409"/>
      <c r="G196" s="409"/>
      <c r="H196" s="409"/>
      <c r="I196" s="409"/>
      <c r="J196" s="409"/>
      <c r="K196" s="409"/>
      <c r="L196" s="409"/>
      <c r="M196" s="409"/>
      <c r="N196" s="409"/>
      <c r="O196" s="409"/>
      <c r="P196" s="409"/>
      <c r="Q196" s="409"/>
      <c r="R196" s="409"/>
      <c r="S196" s="409"/>
      <c r="T196" s="409"/>
      <c r="U196" s="409"/>
      <c r="V196" s="409"/>
      <c r="W196" s="409"/>
    </row>
    <row r="197" spans="1:23" ht="14.25">
      <c r="A197" s="409"/>
      <c r="B197" s="409"/>
      <c r="C197" s="409"/>
      <c r="D197" s="409"/>
      <c r="E197" s="409"/>
      <c r="F197" s="409"/>
      <c r="G197" s="409"/>
      <c r="H197" s="409"/>
      <c r="I197" s="409"/>
      <c r="J197" s="409"/>
      <c r="K197" s="409"/>
      <c r="L197" s="409"/>
      <c r="M197" s="409"/>
      <c r="N197" s="409"/>
      <c r="O197" s="409"/>
      <c r="P197" s="409"/>
      <c r="Q197" s="409"/>
      <c r="R197" s="409"/>
      <c r="S197" s="409"/>
      <c r="T197" s="409"/>
      <c r="U197" s="409"/>
      <c r="V197" s="409"/>
      <c r="W197" s="409"/>
    </row>
    <row r="198" spans="1:23" ht="14.25">
      <c r="A198" s="409"/>
      <c r="B198" s="409"/>
      <c r="C198" s="409"/>
      <c r="D198" s="409"/>
      <c r="E198" s="409"/>
      <c r="F198" s="409"/>
      <c r="G198" s="409"/>
      <c r="H198" s="409"/>
      <c r="I198" s="409"/>
      <c r="J198" s="409"/>
      <c r="K198" s="409"/>
      <c r="L198" s="409"/>
      <c r="M198" s="409"/>
      <c r="N198" s="409"/>
      <c r="O198" s="409"/>
      <c r="P198" s="409"/>
      <c r="Q198" s="409"/>
      <c r="R198" s="409"/>
      <c r="S198" s="409"/>
      <c r="T198" s="409"/>
      <c r="U198" s="409"/>
      <c r="V198" s="409"/>
      <c r="W198" s="409"/>
    </row>
    <row r="199" spans="1:23" ht="14.25">
      <c r="A199" s="409"/>
      <c r="B199" s="409"/>
      <c r="C199" s="409"/>
      <c r="D199" s="409"/>
      <c r="E199" s="409"/>
      <c r="F199" s="409"/>
      <c r="G199" s="409"/>
      <c r="H199" s="409"/>
      <c r="I199" s="409"/>
      <c r="J199" s="409"/>
      <c r="K199" s="409"/>
      <c r="L199" s="409"/>
      <c r="M199" s="409"/>
      <c r="N199" s="409"/>
      <c r="O199" s="409"/>
      <c r="P199" s="409"/>
      <c r="Q199" s="409"/>
      <c r="R199" s="409"/>
      <c r="S199" s="409"/>
      <c r="T199" s="409"/>
      <c r="U199" s="409"/>
      <c r="V199" s="409"/>
      <c r="W199" s="409"/>
    </row>
    <row r="200" spans="1:23" ht="14.25">
      <c r="A200" s="409"/>
      <c r="B200" s="409"/>
      <c r="C200" s="409"/>
      <c r="D200" s="409"/>
      <c r="E200" s="409"/>
      <c r="F200" s="409"/>
      <c r="G200" s="409"/>
      <c r="H200" s="409"/>
      <c r="I200" s="409"/>
      <c r="J200" s="409"/>
      <c r="K200" s="409"/>
      <c r="L200" s="409"/>
      <c r="M200" s="409"/>
      <c r="N200" s="409"/>
      <c r="O200" s="409"/>
      <c r="P200" s="409"/>
      <c r="Q200" s="409"/>
      <c r="R200" s="409"/>
      <c r="S200" s="409"/>
      <c r="T200" s="409"/>
      <c r="U200" s="409"/>
      <c r="V200" s="409"/>
      <c r="W200" s="409"/>
    </row>
    <row r="201" spans="1:23" ht="14.25">
      <c r="A201" s="409"/>
      <c r="B201" s="409"/>
      <c r="C201" s="409"/>
      <c r="D201" s="409"/>
      <c r="E201" s="409"/>
      <c r="F201" s="409"/>
      <c r="G201" s="409"/>
      <c r="H201" s="409"/>
      <c r="I201" s="409"/>
      <c r="J201" s="409"/>
      <c r="K201" s="409"/>
      <c r="L201" s="409"/>
      <c r="M201" s="409"/>
      <c r="N201" s="409"/>
      <c r="O201" s="409"/>
      <c r="P201" s="409"/>
      <c r="Q201" s="409"/>
      <c r="R201" s="409"/>
      <c r="S201" s="409"/>
      <c r="T201" s="409"/>
      <c r="U201" s="409"/>
      <c r="V201" s="409"/>
      <c r="W201" s="409"/>
    </row>
    <row r="202" spans="1:23" ht="14.25">
      <c r="A202" s="409"/>
      <c r="B202" s="409"/>
      <c r="C202" s="409"/>
      <c r="D202" s="409"/>
      <c r="E202" s="409"/>
      <c r="F202" s="409"/>
      <c r="G202" s="409"/>
      <c r="H202" s="409"/>
      <c r="I202" s="409"/>
      <c r="J202" s="409"/>
      <c r="K202" s="409"/>
      <c r="L202" s="409"/>
      <c r="M202" s="409"/>
      <c r="N202" s="409"/>
      <c r="O202" s="409"/>
      <c r="P202" s="409"/>
      <c r="Q202" s="409"/>
      <c r="R202" s="409"/>
      <c r="S202" s="409"/>
      <c r="T202" s="409"/>
      <c r="U202" s="409"/>
      <c r="V202" s="409"/>
      <c r="W202" s="409"/>
    </row>
    <row r="203" spans="1:23" ht="14.25">
      <c r="A203" s="409"/>
      <c r="B203" s="409"/>
      <c r="C203" s="409"/>
      <c r="D203" s="409"/>
      <c r="E203" s="409"/>
      <c r="F203" s="409"/>
      <c r="G203" s="409"/>
      <c r="H203" s="409"/>
      <c r="I203" s="409"/>
      <c r="J203" s="409"/>
      <c r="K203" s="409"/>
      <c r="L203" s="409"/>
      <c r="M203" s="409"/>
      <c r="N203" s="409"/>
      <c r="O203" s="409"/>
      <c r="P203" s="409"/>
      <c r="Q203" s="409"/>
      <c r="R203" s="409"/>
      <c r="S203" s="409"/>
      <c r="T203" s="409"/>
      <c r="U203" s="409"/>
      <c r="V203" s="409"/>
      <c r="W203" s="409"/>
    </row>
    <row r="204" spans="1:23" ht="14.25">
      <c r="A204" s="409"/>
      <c r="B204" s="409"/>
      <c r="C204" s="409"/>
      <c r="D204" s="409"/>
      <c r="E204" s="409"/>
      <c r="F204" s="409"/>
      <c r="G204" s="409"/>
      <c r="H204" s="409"/>
      <c r="I204" s="409"/>
      <c r="J204" s="409"/>
      <c r="K204" s="409"/>
      <c r="L204" s="409"/>
      <c r="M204" s="409"/>
      <c r="N204" s="409"/>
      <c r="O204" s="409"/>
      <c r="P204" s="409"/>
      <c r="Q204" s="409"/>
      <c r="R204" s="409"/>
      <c r="S204" s="409"/>
      <c r="T204" s="409"/>
      <c r="U204" s="409"/>
      <c r="V204" s="409"/>
      <c r="W204" s="409"/>
    </row>
    <row r="205" spans="1:23" ht="14.25">
      <c r="A205" s="409"/>
      <c r="B205" s="409"/>
      <c r="C205" s="409"/>
      <c r="D205" s="409"/>
      <c r="E205" s="409"/>
      <c r="F205" s="409"/>
      <c r="G205" s="409"/>
      <c r="H205" s="409"/>
      <c r="I205" s="409"/>
      <c r="J205" s="409"/>
      <c r="K205" s="409"/>
      <c r="L205" s="409"/>
      <c r="M205" s="409"/>
      <c r="N205" s="409"/>
      <c r="O205" s="409"/>
      <c r="P205" s="409"/>
      <c r="Q205" s="409"/>
      <c r="R205" s="409"/>
      <c r="S205" s="409"/>
      <c r="T205" s="409"/>
      <c r="U205" s="409"/>
      <c r="V205" s="409"/>
      <c r="W205" s="409"/>
    </row>
    <row r="206" spans="1:23" ht="14.25">
      <c r="A206" s="409"/>
      <c r="B206" s="409"/>
      <c r="C206" s="409"/>
      <c r="D206" s="409"/>
      <c r="E206" s="409"/>
      <c r="F206" s="409"/>
      <c r="G206" s="409"/>
      <c r="H206" s="409"/>
      <c r="I206" s="409"/>
      <c r="J206" s="409"/>
      <c r="K206" s="409"/>
      <c r="L206" s="409"/>
      <c r="M206" s="409"/>
      <c r="N206" s="409"/>
      <c r="O206" s="409"/>
      <c r="P206" s="409"/>
      <c r="Q206" s="409"/>
      <c r="R206" s="409"/>
      <c r="S206" s="409"/>
      <c r="T206" s="409"/>
      <c r="U206" s="409"/>
      <c r="V206" s="409"/>
      <c r="W206" s="409"/>
    </row>
    <row r="207" spans="1:23" ht="14.25">
      <c r="A207" s="409"/>
      <c r="B207" s="409"/>
      <c r="C207" s="409"/>
      <c r="D207" s="409"/>
      <c r="E207" s="409"/>
      <c r="F207" s="409"/>
      <c r="G207" s="409"/>
      <c r="H207" s="409"/>
      <c r="I207" s="409"/>
      <c r="J207" s="409"/>
      <c r="K207" s="409"/>
      <c r="L207" s="409"/>
      <c r="M207" s="409"/>
      <c r="N207" s="409"/>
      <c r="O207" s="409"/>
      <c r="P207" s="409"/>
      <c r="Q207" s="409"/>
      <c r="R207" s="409"/>
      <c r="S207" s="409"/>
      <c r="T207" s="409"/>
      <c r="U207" s="409"/>
      <c r="V207" s="409"/>
      <c r="W207" s="409"/>
    </row>
    <row r="208" spans="1:23" ht="14.25">
      <c r="A208" s="409"/>
      <c r="B208" s="409"/>
      <c r="C208" s="409"/>
      <c r="D208" s="409"/>
      <c r="E208" s="409"/>
      <c r="F208" s="409"/>
      <c r="G208" s="409"/>
      <c r="H208" s="409"/>
      <c r="I208" s="409"/>
      <c r="J208" s="409"/>
      <c r="K208" s="409"/>
      <c r="L208" s="409"/>
      <c r="M208" s="409"/>
      <c r="N208" s="409"/>
      <c r="O208" s="409"/>
      <c r="P208" s="409"/>
      <c r="Q208" s="409"/>
      <c r="R208" s="409"/>
      <c r="S208" s="409"/>
      <c r="T208" s="409"/>
      <c r="U208" s="409"/>
      <c r="V208" s="409"/>
      <c r="W208" s="409"/>
    </row>
    <row r="209" spans="1:23" ht="14.25">
      <c r="A209" s="409"/>
      <c r="B209" s="409"/>
      <c r="C209" s="409"/>
      <c r="D209" s="409"/>
      <c r="E209" s="409"/>
      <c r="F209" s="409"/>
      <c r="G209" s="409"/>
      <c r="H209" s="409"/>
      <c r="I209" s="409"/>
      <c r="J209" s="409"/>
      <c r="K209" s="409"/>
      <c r="L209" s="409"/>
      <c r="M209" s="409"/>
      <c r="N209" s="409"/>
      <c r="O209" s="409"/>
      <c r="P209" s="409"/>
      <c r="Q209" s="409"/>
      <c r="R209" s="409"/>
      <c r="S209" s="409"/>
      <c r="T209" s="409"/>
      <c r="U209" s="409"/>
      <c r="V209" s="409"/>
      <c r="W209" s="409"/>
    </row>
    <row r="210" spans="1:23" ht="14.25">
      <c r="A210" s="409"/>
      <c r="B210" s="409"/>
      <c r="C210" s="409"/>
      <c r="D210" s="409"/>
      <c r="E210" s="409"/>
      <c r="F210" s="409"/>
      <c r="G210" s="409"/>
      <c r="H210" s="409"/>
      <c r="I210" s="409"/>
      <c r="J210" s="409"/>
      <c r="K210" s="409"/>
      <c r="L210" s="409"/>
      <c r="M210" s="409"/>
      <c r="N210" s="409"/>
      <c r="O210" s="409"/>
      <c r="P210" s="409"/>
      <c r="Q210" s="409"/>
      <c r="R210" s="409"/>
      <c r="S210" s="409"/>
      <c r="T210" s="409"/>
      <c r="U210" s="409"/>
      <c r="V210" s="409"/>
      <c r="W210" s="409"/>
    </row>
    <row r="211" spans="1:23" ht="14.25">
      <c r="A211" s="409"/>
      <c r="B211" s="409"/>
      <c r="C211" s="409"/>
      <c r="D211" s="409"/>
      <c r="E211" s="409"/>
      <c r="F211" s="409"/>
      <c r="G211" s="409"/>
      <c r="H211" s="409"/>
      <c r="I211" s="409"/>
      <c r="J211" s="409"/>
      <c r="K211" s="409"/>
      <c r="L211" s="409"/>
      <c r="M211" s="409"/>
      <c r="N211" s="409"/>
      <c r="O211" s="409"/>
      <c r="P211" s="409"/>
      <c r="Q211" s="409"/>
      <c r="R211" s="409"/>
      <c r="S211" s="409"/>
      <c r="T211" s="409"/>
      <c r="U211" s="409"/>
      <c r="V211" s="409"/>
      <c r="W211" s="409"/>
    </row>
    <row r="212" spans="1:23" ht="14.25">
      <c r="A212" s="409"/>
      <c r="B212" s="409"/>
      <c r="C212" s="409"/>
      <c r="D212" s="409"/>
      <c r="E212" s="409"/>
      <c r="F212" s="409"/>
      <c r="G212" s="409"/>
      <c r="H212" s="409"/>
      <c r="I212" s="409"/>
      <c r="J212" s="409"/>
      <c r="K212" s="409"/>
      <c r="L212" s="409"/>
      <c r="M212" s="409"/>
      <c r="N212" s="409"/>
      <c r="O212" s="409"/>
      <c r="P212" s="409"/>
      <c r="Q212" s="409"/>
      <c r="R212" s="409"/>
      <c r="S212" s="409"/>
      <c r="T212" s="409"/>
      <c r="U212" s="409"/>
      <c r="V212" s="409"/>
      <c r="W212" s="409"/>
    </row>
    <row r="213" spans="1:23" ht="14.25">
      <c r="A213" s="409"/>
      <c r="B213" s="409"/>
      <c r="C213" s="409"/>
      <c r="D213" s="409"/>
      <c r="E213" s="409"/>
      <c r="F213" s="409"/>
      <c r="G213" s="409"/>
      <c r="H213" s="409"/>
      <c r="I213" s="409"/>
      <c r="J213" s="409"/>
      <c r="K213" s="409"/>
      <c r="L213" s="409"/>
      <c r="M213" s="409"/>
      <c r="N213" s="409"/>
      <c r="O213" s="409"/>
      <c r="P213" s="409"/>
      <c r="Q213" s="409"/>
      <c r="R213" s="409"/>
      <c r="S213" s="409"/>
      <c r="T213" s="409"/>
      <c r="U213" s="409"/>
      <c r="V213" s="409"/>
      <c r="W213" s="409"/>
    </row>
    <row r="214" spans="1:23" ht="14.25">
      <c r="A214" s="409"/>
      <c r="B214" s="409"/>
      <c r="C214" s="409"/>
      <c r="D214" s="409"/>
      <c r="E214" s="409"/>
      <c r="F214" s="409"/>
      <c r="G214" s="409"/>
      <c r="H214" s="409"/>
      <c r="I214" s="409"/>
      <c r="J214" s="409"/>
      <c r="K214" s="409"/>
      <c r="L214" s="409"/>
      <c r="M214" s="409"/>
      <c r="N214" s="409"/>
      <c r="O214" s="409"/>
      <c r="P214" s="409"/>
      <c r="Q214" s="409"/>
      <c r="R214" s="409"/>
      <c r="S214" s="409"/>
      <c r="T214" s="409"/>
      <c r="U214" s="409"/>
      <c r="V214" s="409"/>
      <c r="W214" s="409"/>
    </row>
    <row r="215" spans="1:23" ht="14.25">
      <c r="A215" s="409"/>
      <c r="B215" s="409"/>
      <c r="C215" s="409"/>
      <c r="D215" s="409"/>
      <c r="E215" s="409"/>
      <c r="F215" s="409"/>
      <c r="G215" s="409"/>
      <c r="H215" s="409"/>
      <c r="I215" s="409"/>
      <c r="J215" s="409"/>
      <c r="K215" s="409"/>
      <c r="L215" s="409"/>
      <c r="M215" s="409"/>
      <c r="N215" s="409"/>
      <c r="O215" s="409"/>
      <c r="P215" s="409"/>
      <c r="Q215" s="409"/>
      <c r="R215" s="409"/>
      <c r="S215" s="409"/>
      <c r="T215" s="409"/>
      <c r="U215" s="409"/>
      <c r="V215" s="409"/>
      <c r="W215" s="409"/>
    </row>
    <row r="216" spans="1:23" ht="14.25">
      <c r="A216" s="409"/>
      <c r="B216" s="409"/>
      <c r="C216" s="409"/>
      <c r="D216" s="409"/>
      <c r="E216" s="409"/>
      <c r="F216" s="409"/>
      <c r="G216" s="409"/>
      <c r="H216" s="409"/>
      <c r="I216" s="409"/>
      <c r="J216" s="409"/>
      <c r="K216" s="409"/>
      <c r="L216" s="409"/>
      <c r="M216" s="409"/>
      <c r="N216" s="409"/>
      <c r="O216" s="409"/>
      <c r="P216" s="409"/>
      <c r="Q216" s="409"/>
      <c r="R216" s="409"/>
      <c r="S216" s="409"/>
      <c r="T216" s="409"/>
      <c r="U216" s="409"/>
      <c r="V216" s="409"/>
      <c r="W216" s="409"/>
    </row>
    <row r="217" spans="1:23" ht="14.25">
      <c r="A217" s="409"/>
      <c r="B217" s="409"/>
      <c r="C217" s="409"/>
      <c r="D217" s="409"/>
      <c r="E217" s="409"/>
      <c r="F217" s="409"/>
      <c r="G217" s="409"/>
      <c r="H217" s="409"/>
      <c r="I217" s="409"/>
      <c r="J217" s="409"/>
      <c r="K217" s="409"/>
      <c r="L217" s="409"/>
      <c r="M217" s="409"/>
      <c r="N217" s="409"/>
      <c r="O217" s="409"/>
      <c r="P217" s="409"/>
      <c r="Q217" s="409"/>
      <c r="R217" s="409"/>
      <c r="S217" s="409"/>
      <c r="T217" s="409"/>
      <c r="U217" s="409"/>
      <c r="V217" s="409"/>
      <c r="W217" s="409"/>
    </row>
    <row r="218" spans="1:23" ht="14.25">
      <c r="A218" s="409"/>
      <c r="B218" s="409"/>
      <c r="C218" s="409"/>
      <c r="D218" s="409"/>
      <c r="E218" s="409"/>
      <c r="F218" s="409"/>
      <c r="G218" s="409"/>
      <c r="H218" s="409"/>
      <c r="I218" s="409"/>
      <c r="J218" s="409"/>
      <c r="K218" s="409"/>
      <c r="L218" s="409"/>
      <c r="M218" s="409"/>
      <c r="N218" s="409"/>
      <c r="O218" s="409"/>
      <c r="P218" s="409"/>
      <c r="Q218" s="409"/>
      <c r="R218" s="409"/>
      <c r="S218" s="409"/>
      <c r="T218" s="409"/>
      <c r="U218" s="409"/>
      <c r="V218" s="409"/>
      <c r="W218" s="409"/>
    </row>
    <row r="219" spans="1:23" ht="14.25">
      <c r="A219" s="409"/>
      <c r="B219" s="409"/>
      <c r="C219" s="409"/>
      <c r="D219" s="409"/>
      <c r="E219" s="409"/>
      <c r="F219" s="409"/>
      <c r="G219" s="409"/>
      <c r="H219" s="409"/>
      <c r="I219" s="409"/>
      <c r="J219" s="409"/>
      <c r="K219" s="409"/>
      <c r="L219" s="409"/>
      <c r="M219" s="409"/>
      <c r="N219" s="409"/>
      <c r="O219" s="409"/>
      <c r="P219" s="409"/>
      <c r="Q219" s="409"/>
      <c r="R219" s="409"/>
      <c r="S219" s="409"/>
      <c r="T219" s="409"/>
      <c r="U219" s="409"/>
      <c r="V219" s="409"/>
      <c r="W219" s="409"/>
    </row>
    <row r="220" spans="1:23" ht="14.25">
      <c r="A220" s="409"/>
      <c r="B220" s="409"/>
      <c r="C220" s="409"/>
      <c r="D220" s="409"/>
      <c r="E220" s="409"/>
      <c r="F220" s="409"/>
      <c r="G220" s="409"/>
      <c r="H220" s="409"/>
      <c r="I220" s="409"/>
      <c r="J220" s="409"/>
      <c r="K220" s="409"/>
      <c r="L220" s="409"/>
      <c r="M220" s="409"/>
      <c r="N220" s="409"/>
      <c r="O220" s="409"/>
      <c r="P220" s="409"/>
      <c r="Q220" s="409"/>
      <c r="R220" s="409"/>
      <c r="S220" s="409"/>
      <c r="T220" s="409"/>
      <c r="U220" s="409"/>
      <c r="V220" s="409"/>
      <c r="W220" s="409"/>
    </row>
    <row r="221" spans="1:23" ht="14.25">
      <c r="A221" s="409"/>
      <c r="B221" s="409"/>
      <c r="C221" s="409"/>
      <c r="D221" s="409"/>
      <c r="E221" s="409"/>
      <c r="F221" s="409"/>
      <c r="G221" s="409"/>
      <c r="H221" s="409"/>
      <c r="I221" s="409"/>
      <c r="J221" s="409"/>
      <c r="K221" s="409"/>
      <c r="L221" s="409"/>
      <c r="M221" s="409"/>
      <c r="N221" s="409"/>
      <c r="O221" s="409"/>
      <c r="P221" s="409"/>
      <c r="Q221" s="409"/>
      <c r="R221" s="409"/>
      <c r="S221" s="409"/>
      <c r="T221" s="409"/>
      <c r="U221" s="409"/>
      <c r="V221" s="409"/>
      <c r="W221" s="409"/>
    </row>
    <row r="222" spans="1:23" ht="14.25">
      <c r="A222" s="409"/>
      <c r="B222" s="409"/>
      <c r="C222" s="409"/>
      <c r="D222" s="409"/>
      <c r="E222" s="409"/>
      <c r="F222" s="409"/>
      <c r="G222" s="409"/>
      <c r="H222" s="409"/>
      <c r="I222" s="409"/>
      <c r="J222" s="409"/>
      <c r="K222" s="409"/>
      <c r="L222" s="409"/>
      <c r="M222" s="409"/>
      <c r="N222" s="409"/>
      <c r="O222" s="409"/>
      <c r="P222" s="409"/>
      <c r="Q222" s="409"/>
      <c r="R222" s="409"/>
      <c r="S222" s="409"/>
      <c r="T222" s="409"/>
      <c r="U222" s="409"/>
      <c r="V222" s="409"/>
      <c r="W222" s="409"/>
    </row>
    <row r="223" spans="1:23" ht="14.25">
      <c r="A223" s="409"/>
      <c r="B223" s="409"/>
      <c r="C223" s="409"/>
      <c r="D223" s="409"/>
      <c r="E223" s="409"/>
      <c r="F223" s="409"/>
      <c r="G223" s="409"/>
      <c r="H223" s="409"/>
      <c r="I223" s="409"/>
      <c r="J223" s="409"/>
      <c r="K223" s="409"/>
      <c r="L223" s="409"/>
      <c r="M223" s="409"/>
      <c r="N223" s="409"/>
      <c r="O223" s="409"/>
      <c r="P223" s="409"/>
      <c r="Q223" s="409"/>
      <c r="R223" s="409"/>
      <c r="S223" s="409"/>
      <c r="T223" s="409"/>
      <c r="U223" s="409"/>
      <c r="V223" s="409"/>
      <c r="W223" s="409"/>
    </row>
    <row r="224" spans="1:23" ht="14.25">
      <c r="A224" s="409"/>
      <c r="B224" s="409"/>
      <c r="C224" s="409"/>
      <c r="D224" s="409"/>
      <c r="E224" s="409"/>
      <c r="F224" s="409"/>
      <c r="G224" s="409"/>
      <c r="H224" s="409"/>
      <c r="I224" s="409"/>
      <c r="J224" s="409"/>
      <c r="K224" s="409"/>
      <c r="L224" s="409"/>
      <c r="M224" s="409"/>
      <c r="N224" s="409"/>
      <c r="O224" s="409"/>
      <c r="P224" s="409"/>
      <c r="Q224" s="409"/>
      <c r="R224" s="409"/>
      <c r="S224" s="409"/>
      <c r="T224" s="409"/>
      <c r="U224" s="409"/>
      <c r="V224" s="409"/>
      <c r="W224" s="409"/>
    </row>
    <row r="225" spans="1:23" ht="14.25">
      <c r="A225" s="409"/>
      <c r="B225" s="409"/>
      <c r="C225" s="409"/>
      <c r="D225" s="409"/>
      <c r="E225" s="409"/>
      <c r="F225" s="409"/>
      <c r="G225" s="409"/>
      <c r="H225" s="409"/>
      <c r="I225" s="409"/>
      <c r="J225" s="409"/>
      <c r="K225" s="409"/>
      <c r="L225" s="409"/>
      <c r="M225" s="409"/>
      <c r="N225" s="409"/>
      <c r="O225" s="409"/>
      <c r="P225" s="409"/>
      <c r="Q225" s="409"/>
      <c r="R225" s="409"/>
      <c r="S225" s="409"/>
      <c r="T225" s="409"/>
      <c r="U225" s="409"/>
      <c r="V225" s="409"/>
      <c r="W225" s="409"/>
    </row>
    <row r="226" spans="1:23" ht="14.25">
      <c r="A226" s="409"/>
      <c r="B226" s="409"/>
      <c r="C226" s="409"/>
      <c r="D226" s="409"/>
      <c r="E226" s="409"/>
      <c r="F226" s="409"/>
      <c r="G226" s="409"/>
      <c r="H226" s="409"/>
      <c r="I226" s="409"/>
      <c r="J226" s="409"/>
      <c r="K226" s="409"/>
      <c r="L226" s="409"/>
      <c r="M226" s="409"/>
      <c r="N226" s="409"/>
      <c r="O226" s="409"/>
      <c r="P226" s="409"/>
      <c r="Q226" s="409"/>
      <c r="R226" s="409"/>
      <c r="S226" s="409"/>
      <c r="T226" s="409"/>
      <c r="U226" s="409"/>
      <c r="V226" s="409"/>
      <c r="W226" s="409"/>
    </row>
    <row r="227" spans="1:23" ht="14.25">
      <c r="A227" s="409"/>
      <c r="B227" s="409"/>
      <c r="C227" s="409"/>
      <c r="D227" s="409"/>
      <c r="E227" s="409"/>
      <c r="F227" s="409"/>
      <c r="G227" s="409"/>
      <c r="H227" s="409"/>
      <c r="I227" s="409"/>
      <c r="J227" s="409"/>
      <c r="K227" s="409"/>
      <c r="L227" s="409"/>
      <c r="M227" s="409"/>
      <c r="N227" s="409"/>
      <c r="O227" s="409"/>
      <c r="P227" s="409"/>
      <c r="Q227" s="409"/>
      <c r="R227" s="409"/>
      <c r="S227" s="409"/>
      <c r="T227" s="409"/>
      <c r="U227" s="409"/>
      <c r="V227" s="409"/>
      <c r="W227" s="409"/>
    </row>
    <row r="228" spans="1:23" ht="14.25">
      <c r="A228" s="409"/>
      <c r="B228" s="409"/>
      <c r="C228" s="409"/>
      <c r="D228" s="409"/>
      <c r="E228" s="409"/>
      <c r="F228" s="409"/>
      <c r="G228" s="409"/>
      <c r="H228" s="409"/>
      <c r="I228" s="409"/>
      <c r="J228" s="409"/>
      <c r="K228" s="409"/>
      <c r="L228" s="409"/>
      <c r="M228" s="409"/>
      <c r="N228" s="409"/>
      <c r="O228" s="409"/>
      <c r="P228" s="409"/>
      <c r="Q228" s="409"/>
      <c r="R228" s="409"/>
      <c r="S228" s="409"/>
      <c r="T228" s="409"/>
      <c r="U228" s="409"/>
      <c r="V228" s="409"/>
      <c r="W228" s="409"/>
    </row>
    <row r="229" spans="1:23" ht="14.25">
      <c r="A229" s="409"/>
      <c r="B229" s="409"/>
      <c r="C229" s="409"/>
      <c r="D229" s="409"/>
      <c r="E229" s="409"/>
      <c r="F229" s="409"/>
      <c r="G229" s="409"/>
      <c r="H229" s="409"/>
      <c r="I229" s="409"/>
      <c r="J229" s="409"/>
      <c r="K229" s="409"/>
      <c r="L229" s="409"/>
      <c r="M229" s="409"/>
      <c r="N229" s="409"/>
      <c r="O229" s="409"/>
      <c r="P229" s="409"/>
      <c r="Q229" s="409"/>
      <c r="R229" s="409"/>
      <c r="S229" s="409"/>
      <c r="T229" s="409"/>
      <c r="U229" s="409"/>
      <c r="V229" s="409"/>
      <c r="W229" s="409"/>
    </row>
    <row r="230" spans="1:23" ht="14.25">
      <c r="A230" s="409"/>
      <c r="B230" s="409"/>
      <c r="C230" s="409"/>
      <c r="D230" s="409"/>
      <c r="E230" s="409"/>
      <c r="F230" s="409"/>
      <c r="G230" s="409"/>
      <c r="H230" s="409"/>
      <c r="I230" s="409"/>
      <c r="J230" s="409"/>
      <c r="K230" s="409"/>
      <c r="L230" s="409"/>
      <c r="M230" s="409"/>
      <c r="N230" s="409"/>
      <c r="O230" s="409"/>
      <c r="P230" s="409"/>
      <c r="Q230" s="409"/>
      <c r="R230" s="409"/>
      <c r="S230" s="409"/>
      <c r="T230" s="409"/>
      <c r="U230" s="409"/>
      <c r="V230" s="409"/>
      <c r="W230" s="409"/>
    </row>
    <row r="231" spans="1:23" ht="14.25">
      <c r="A231" s="409"/>
      <c r="B231" s="409"/>
      <c r="C231" s="409"/>
      <c r="D231" s="409"/>
      <c r="E231" s="409"/>
      <c r="F231" s="409"/>
      <c r="G231" s="409"/>
      <c r="H231" s="409"/>
      <c r="I231" s="409"/>
      <c r="J231" s="409"/>
      <c r="K231" s="409"/>
      <c r="L231" s="409"/>
      <c r="M231" s="409"/>
      <c r="N231" s="409"/>
      <c r="O231" s="409"/>
      <c r="P231" s="409"/>
      <c r="Q231" s="409"/>
      <c r="R231" s="409"/>
      <c r="S231" s="409"/>
      <c r="T231" s="409"/>
      <c r="U231" s="409"/>
      <c r="V231" s="409"/>
      <c r="W231" s="409"/>
    </row>
    <row r="232" spans="1:23" ht="14.25">
      <c r="A232" s="409"/>
      <c r="B232" s="409"/>
      <c r="C232" s="409"/>
      <c r="D232" s="409"/>
      <c r="E232" s="409"/>
      <c r="F232" s="409"/>
      <c r="G232" s="409"/>
      <c r="H232" s="409"/>
      <c r="I232" s="409"/>
      <c r="J232" s="409"/>
      <c r="K232" s="409"/>
      <c r="L232" s="409"/>
      <c r="M232" s="409"/>
      <c r="N232" s="409"/>
      <c r="O232" s="409"/>
      <c r="P232" s="409"/>
      <c r="Q232" s="409"/>
      <c r="R232" s="409"/>
      <c r="S232" s="409"/>
      <c r="T232" s="409"/>
      <c r="U232" s="409"/>
      <c r="V232" s="409"/>
      <c r="W232" s="409"/>
    </row>
    <row r="233" spans="1:23" ht="14.25">
      <c r="A233" s="409"/>
      <c r="B233" s="409"/>
      <c r="C233" s="409"/>
      <c r="D233" s="409"/>
      <c r="E233" s="409"/>
      <c r="F233" s="409"/>
      <c r="G233" s="409"/>
      <c r="H233" s="409"/>
      <c r="I233" s="409"/>
      <c r="J233" s="409"/>
      <c r="K233" s="409"/>
      <c r="L233" s="409"/>
      <c r="M233" s="409"/>
      <c r="N233" s="409"/>
      <c r="O233" s="409"/>
      <c r="P233" s="409"/>
      <c r="Q233" s="409"/>
      <c r="R233" s="409"/>
      <c r="S233" s="409"/>
      <c r="T233" s="409"/>
      <c r="U233" s="409"/>
      <c r="V233" s="409"/>
      <c r="W233" s="409"/>
    </row>
    <row r="234" spans="1:23" ht="14.25">
      <c r="A234" s="409"/>
      <c r="B234" s="409"/>
      <c r="C234" s="409"/>
      <c r="D234" s="409"/>
      <c r="E234" s="409"/>
      <c r="F234" s="409"/>
      <c r="G234" s="409"/>
      <c r="H234" s="409"/>
      <c r="I234" s="409"/>
      <c r="J234" s="409"/>
      <c r="K234" s="409"/>
      <c r="L234" s="409"/>
      <c r="M234" s="409"/>
      <c r="N234" s="409"/>
      <c r="O234" s="409"/>
      <c r="P234" s="409"/>
      <c r="Q234" s="409"/>
      <c r="R234" s="409"/>
      <c r="S234" s="409"/>
      <c r="T234" s="409"/>
      <c r="U234" s="409"/>
      <c r="V234" s="409"/>
      <c r="W234" s="409"/>
    </row>
    <row r="235" spans="1:23" ht="14.25">
      <c r="A235" s="409"/>
      <c r="B235" s="409"/>
      <c r="C235" s="409"/>
      <c r="D235" s="409"/>
      <c r="E235" s="409"/>
      <c r="F235" s="409"/>
      <c r="G235" s="409"/>
      <c r="H235" s="409"/>
      <c r="I235" s="409"/>
      <c r="J235" s="409"/>
      <c r="K235" s="409"/>
      <c r="L235" s="409"/>
      <c r="M235" s="409"/>
      <c r="N235" s="409"/>
      <c r="O235" s="409"/>
      <c r="P235" s="409"/>
      <c r="Q235" s="409"/>
      <c r="R235" s="409"/>
      <c r="S235" s="409"/>
      <c r="T235" s="409"/>
      <c r="U235" s="409"/>
      <c r="V235" s="409"/>
      <c r="W235" s="409"/>
    </row>
    <row r="236" spans="1:23" ht="14.25">
      <c r="A236" s="409"/>
      <c r="B236" s="409"/>
      <c r="C236" s="409"/>
      <c r="D236" s="409"/>
      <c r="E236" s="409"/>
      <c r="F236" s="409"/>
      <c r="G236" s="409"/>
      <c r="H236" s="409"/>
      <c r="I236" s="409"/>
      <c r="J236" s="409"/>
      <c r="K236" s="409"/>
      <c r="L236" s="409"/>
      <c r="M236" s="409"/>
      <c r="N236" s="409"/>
      <c r="O236" s="409"/>
      <c r="P236" s="409"/>
      <c r="Q236" s="409"/>
      <c r="R236" s="409"/>
      <c r="S236" s="409"/>
      <c r="T236" s="409"/>
      <c r="U236" s="409"/>
      <c r="V236" s="409"/>
      <c r="W236" s="409"/>
    </row>
    <row r="237" spans="1:23" ht="14.25">
      <c r="A237" s="409"/>
      <c r="B237" s="409"/>
      <c r="C237" s="409"/>
      <c r="D237" s="409"/>
      <c r="E237" s="409"/>
      <c r="F237" s="409"/>
      <c r="G237" s="409"/>
      <c r="H237" s="409"/>
      <c r="I237" s="409"/>
      <c r="J237" s="409"/>
      <c r="K237" s="409"/>
      <c r="L237" s="409"/>
      <c r="M237" s="409"/>
      <c r="N237" s="409"/>
      <c r="O237" s="409"/>
      <c r="P237" s="409"/>
      <c r="Q237" s="409"/>
      <c r="R237" s="409"/>
      <c r="S237" s="409"/>
      <c r="T237" s="409"/>
      <c r="U237" s="409"/>
      <c r="V237" s="409"/>
      <c r="W237" s="409"/>
    </row>
    <row r="238" spans="1:23" ht="14.25">
      <c r="A238" s="409"/>
      <c r="B238" s="409"/>
      <c r="C238" s="409"/>
      <c r="D238" s="409"/>
      <c r="E238" s="409"/>
      <c r="F238" s="409"/>
      <c r="G238" s="409"/>
      <c r="H238" s="409"/>
      <c r="I238" s="409"/>
      <c r="J238" s="409"/>
      <c r="K238" s="409"/>
      <c r="L238" s="409"/>
      <c r="M238" s="409"/>
      <c r="N238" s="409"/>
      <c r="O238" s="409"/>
      <c r="P238" s="409"/>
      <c r="Q238" s="409"/>
      <c r="R238" s="409"/>
      <c r="S238" s="409"/>
      <c r="T238" s="409"/>
      <c r="U238" s="409"/>
      <c r="V238" s="409"/>
      <c r="W238" s="409"/>
    </row>
    <row r="239" spans="1:23" ht="14.25">
      <c r="A239" s="409"/>
      <c r="B239" s="409"/>
      <c r="C239" s="409"/>
      <c r="D239" s="409"/>
      <c r="E239" s="409"/>
      <c r="F239" s="409"/>
      <c r="G239" s="409"/>
      <c r="H239" s="409"/>
      <c r="I239" s="409"/>
      <c r="J239" s="409"/>
      <c r="K239" s="409"/>
      <c r="L239" s="409"/>
      <c r="M239" s="409"/>
      <c r="N239" s="409"/>
      <c r="O239" s="409"/>
      <c r="P239" s="409"/>
      <c r="Q239" s="409"/>
      <c r="R239" s="409"/>
      <c r="S239" s="409"/>
      <c r="T239" s="409"/>
      <c r="U239" s="409"/>
      <c r="V239" s="409"/>
      <c r="W239" s="409"/>
    </row>
    <row r="240" spans="1:23" ht="14.25">
      <c r="A240" s="409"/>
      <c r="B240" s="409"/>
      <c r="C240" s="409"/>
      <c r="D240" s="409"/>
      <c r="E240" s="409"/>
      <c r="F240" s="409"/>
      <c r="G240" s="409"/>
      <c r="H240" s="409"/>
      <c r="I240" s="409"/>
      <c r="J240" s="409"/>
      <c r="K240" s="409"/>
      <c r="L240" s="409"/>
      <c r="M240" s="409"/>
      <c r="N240" s="409"/>
      <c r="O240" s="409"/>
      <c r="P240" s="409"/>
      <c r="Q240" s="409"/>
      <c r="R240" s="409"/>
      <c r="S240" s="409"/>
      <c r="T240" s="409"/>
      <c r="U240" s="409"/>
      <c r="V240" s="409"/>
      <c r="W240" s="409"/>
    </row>
    <row r="241" spans="1:23" ht="14.25">
      <c r="A241" s="409"/>
      <c r="B241" s="409"/>
      <c r="C241" s="409"/>
      <c r="D241" s="409"/>
      <c r="E241" s="409"/>
      <c r="F241" s="409"/>
      <c r="G241" s="409"/>
      <c r="H241" s="409"/>
      <c r="I241" s="409"/>
      <c r="J241" s="409"/>
      <c r="K241" s="409"/>
      <c r="L241" s="409"/>
      <c r="M241" s="409"/>
      <c r="N241" s="409"/>
      <c r="O241" s="409"/>
      <c r="P241" s="409"/>
      <c r="Q241" s="409"/>
      <c r="R241" s="409"/>
      <c r="S241" s="409"/>
      <c r="T241" s="409"/>
      <c r="U241" s="409"/>
      <c r="V241" s="409"/>
      <c r="W241" s="409"/>
    </row>
    <row r="242" spans="1:23" ht="14.25">
      <c r="A242" s="409"/>
      <c r="B242" s="409"/>
      <c r="C242" s="409"/>
      <c r="D242" s="409"/>
      <c r="E242" s="409"/>
      <c r="F242" s="409"/>
      <c r="G242" s="409"/>
      <c r="H242" s="409"/>
      <c r="I242" s="409"/>
      <c r="J242" s="409"/>
      <c r="K242" s="409"/>
      <c r="L242" s="409"/>
      <c r="M242" s="409"/>
      <c r="N242" s="409"/>
      <c r="O242" s="409"/>
      <c r="P242" s="409"/>
      <c r="Q242" s="409"/>
      <c r="R242" s="409"/>
      <c r="S242" s="409"/>
      <c r="T242" s="409"/>
      <c r="U242" s="409"/>
      <c r="V242" s="409"/>
      <c r="W242" s="409"/>
    </row>
    <row r="243" spans="1:23" ht="14.25">
      <c r="A243" s="409"/>
      <c r="B243" s="409"/>
      <c r="C243" s="409"/>
      <c r="D243" s="409"/>
      <c r="E243" s="409"/>
      <c r="F243" s="409"/>
      <c r="G243" s="409"/>
      <c r="H243" s="409"/>
      <c r="I243" s="409"/>
      <c r="J243" s="409"/>
      <c r="K243" s="409"/>
      <c r="L243" s="409"/>
      <c r="M243" s="409"/>
      <c r="N243" s="409"/>
      <c r="O243" s="409"/>
      <c r="P243" s="409"/>
      <c r="Q243" s="409"/>
      <c r="R243" s="409"/>
      <c r="S243" s="409"/>
      <c r="T243" s="409"/>
      <c r="U243" s="409"/>
      <c r="V243" s="409"/>
      <c r="W243" s="409"/>
    </row>
    <row r="244" spans="1:23" ht="14.25">
      <c r="A244" s="409"/>
      <c r="B244" s="409"/>
      <c r="C244" s="409"/>
      <c r="D244" s="409"/>
      <c r="E244" s="409"/>
      <c r="F244" s="409"/>
      <c r="G244" s="409"/>
      <c r="H244" s="409"/>
      <c r="I244" s="409"/>
      <c r="J244" s="409"/>
      <c r="K244" s="409"/>
      <c r="L244" s="409"/>
      <c r="M244" s="409"/>
      <c r="N244" s="409"/>
      <c r="O244" s="409"/>
      <c r="P244" s="409"/>
      <c r="Q244" s="409"/>
      <c r="R244" s="409"/>
      <c r="S244" s="409"/>
      <c r="T244" s="409"/>
      <c r="U244" s="409"/>
      <c r="V244" s="409"/>
      <c r="W244" s="409"/>
    </row>
    <row r="245" spans="1:23" ht="14.25">
      <c r="A245" s="409"/>
      <c r="B245" s="409"/>
      <c r="C245" s="409"/>
      <c r="D245" s="409"/>
      <c r="E245" s="409"/>
      <c r="F245" s="409"/>
      <c r="G245" s="409"/>
      <c r="H245" s="409"/>
      <c r="I245" s="409"/>
      <c r="J245" s="409"/>
      <c r="K245" s="409"/>
      <c r="L245" s="409"/>
      <c r="M245" s="409"/>
      <c r="N245" s="409"/>
      <c r="O245" s="409"/>
      <c r="P245" s="409"/>
      <c r="Q245" s="409"/>
      <c r="R245" s="409"/>
      <c r="S245" s="409"/>
      <c r="T245" s="409"/>
      <c r="U245" s="409"/>
      <c r="V245" s="409"/>
      <c r="W245" s="409"/>
    </row>
    <row r="246" spans="1:23" ht="14.25">
      <c r="A246" s="409"/>
      <c r="B246" s="409"/>
      <c r="C246" s="409"/>
      <c r="D246" s="409"/>
      <c r="E246" s="409"/>
      <c r="F246" s="409"/>
      <c r="G246" s="409"/>
      <c r="H246" s="409"/>
      <c r="I246" s="409"/>
      <c r="J246" s="409"/>
      <c r="K246" s="409"/>
      <c r="L246" s="409"/>
      <c r="M246" s="409"/>
      <c r="N246" s="409"/>
      <c r="O246" s="409"/>
      <c r="P246" s="409"/>
      <c r="Q246" s="409"/>
      <c r="R246" s="409"/>
      <c r="S246" s="409"/>
      <c r="T246" s="409"/>
      <c r="U246" s="409"/>
      <c r="V246" s="409"/>
      <c r="W246" s="409"/>
    </row>
    <row r="247" spans="1:23" ht="14.25">
      <c r="A247" s="409"/>
      <c r="B247" s="409"/>
      <c r="C247" s="409"/>
      <c r="D247" s="409"/>
      <c r="E247" s="409"/>
      <c r="F247" s="409"/>
      <c r="G247" s="409"/>
      <c r="H247" s="409"/>
      <c r="I247" s="409"/>
      <c r="J247" s="409"/>
      <c r="K247" s="409"/>
      <c r="L247" s="409"/>
      <c r="M247" s="409"/>
      <c r="N247" s="409"/>
      <c r="O247" s="409"/>
      <c r="P247" s="409"/>
      <c r="Q247" s="409"/>
      <c r="R247" s="409"/>
      <c r="S247" s="409"/>
      <c r="T247" s="409"/>
      <c r="U247" s="409"/>
      <c r="V247" s="409"/>
      <c r="W247" s="409"/>
    </row>
    <row r="248" spans="1:23" ht="14.25">
      <c r="A248" s="409"/>
      <c r="B248" s="409"/>
      <c r="C248" s="409"/>
      <c r="D248" s="409"/>
      <c r="E248" s="409"/>
      <c r="F248" s="409"/>
      <c r="G248" s="409"/>
      <c r="H248" s="409"/>
      <c r="I248" s="409"/>
      <c r="J248" s="409"/>
      <c r="K248" s="409"/>
      <c r="L248" s="409"/>
      <c r="M248" s="409"/>
      <c r="N248" s="409"/>
      <c r="O248" s="409"/>
      <c r="P248" s="409"/>
      <c r="Q248" s="409"/>
      <c r="R248" s="409"/>
      <c r="S248" s="409"/>
      <c r="T248" s="409"/>
      <c r="U248" s="409"/>
      <c r="V248" s="409"/>
      <c r="W248" s="409"/>
    </row>
    <row r="249" spans="1:23" ht="14.25">
      <c r="A249" s="409"/>
      <c r="B249" s="409"/>
      <c r="C249" s="409"/>
      <c r="D249" s="409"/>
      <c r="E249" s="409"/>
      <c r="F249" s="409"/>
      <c r="G249" s="409"/>
      <c r="H249" s="409"/>
      <c r="I249" s="409"/>
      <c r="J249" s="409"/>
      <c r="K249" s="409"/>
      <c r="L249" s="409"/>
      <c r="M249" s="409"/>
      <c r="N249" s="409"/>
      <c r="O249" s="409"/>
      <c r="P249" s="409"/>
      <c r="Q249" s="409"/>
      <c r="R249" s="409"/>
      <c r="S249" s="409"/>
      <c r="T249" s="409"/>
      <c r="U249" s="409"/>
      <c r="V249" s="409"/>
      <c r="W249" s="409"/>
    </row>
    <row r="250" spans="1:23" ht="14.25">
      <c r="A250" s="409"/>
      <c r="B250" s="409"/>
      <c r="C250" s="409"/>
      <c r="D250" s="409"/>
      <c r="E250" s="409"/>
      <c r="F250" s="409"/>
      <c r="G250" s="409"/>
      <c r="H250" s="409"/>
      <c r="I250" s="409"/>
      <c r="J250" s="409"/>
      <c r="K250" s="409"/>
      <c r="L250" s="409"/>
      <c r="M250" s="409"/>
      <c r="N250" s="409"/>
      <c r="O250" s="409"/>
      <c r="P250" s="409"/>
      <c r="Q250" s="409"/>
      <c r="R250" s="409"/>
      <c r="S250" s="409"/>
      <c r="T250" s="409"/>
      <c r="U250" s="409"/>
      <c r="V250" s="409"/>
      <c r="W250" s="409"/>
    </row>
    <row r="251" spans="1:23" ht="14.25">
      <c r="A251" s="409"/>
      <c r="B251" s="409"/>
      <c r="C251" s="409"/>
      <c r="D251" s="409"/>
      <c r="E251" s="409"/>
      <c r="F251" s="409"/>
      <c r="G251" s="409"/>
      <c r="H251" s="409"/>
      <c r="I251" s="409"/>
      <c r="J251" s="409"/>
      <c r="K251" s="409"/>
      <c r="L251" s="409"/>
      <c r="M251" s="409"/>
      <c r="N251" s="409"/>
      <c r="O251" s="409"/>
      <c r="P251" s="409"/>
      <c r="Q251" s="409"/>
      <c r="R251" s="409"/>
      <c r="S251" s="409"/>
      <c r="T251" s="409"/>
      <c r="U251" s="409"/>
      <c r="V251" s="409"/>
      <c r="W251" s="409"/>
    </row>
    <row r="252" spans="1:23" ht="14.25">
      <c r="A252" s="409"/>
      <c r="B252" s="409"/>
      <c r="C252" s="409"/>
      <c r="D252" s="409"/>
      <c r="E252" s="409"/>
      <c r="F252" s="409"/>
      <c r="G252" s="409"/>
      <c r="H252" s="409"/>
      <c r="I252" s="409"/>
      <c r="J252" s="409"/>
      <c r="K252" s="409"/>
      <c r="L252" s="409"/>
      <c r="M252" s="409"/>
      <c r="N252" s="409"/>
      <c r="O252" s="409"/>
      <c r="P252" s="409"/>
      <c r="Q252" s="409"/>
      <c r="R252" s="409"/>
      <c r="S252" s="409"/>
      <c r="T252" s="409"/>
      <c r="U252" s="409"/>
      <c r="V252" s="409"/>
      <c r="W252" s="409"/>
    </row>
    <row r="253" spans="1:23" ht="14.25">
      <c r="A253" s="409"/>
      <c r="B253" s="409"/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09"/>
      <c r="P253" s="409"/>
      <c r="Q253" s="409"/>
      <c r="R253" s="409"/>
      <c r="S253" s="409"/>
      <c r="T253" s="409"/>
      <c r="U253" s="409"/>
      <c r="V253" s="409"/>
      <c r="W253" s="409"/>
    </row>
    <row r="254" spans="1:23" ht="14.25">
      <c r="A254" s="409"/>
      <c r="B254" s="409"/>
      <c r="C254" s="409"/>
      <c r="D254" s="409"/>
      <c r="E254" s="409"/>
      <c r="F254" s="409"/>
      <c r="G254" s="409"/>
      <c r="H254" s="409"/>
      <c r="I254" s="409"/>
      <c r="J254" s="409"/>
      <c r="K254" s="409"/>
      <c r="L254" s="409"/>
      <c r="M254" s="409"/>
      <c r="N254" s="409"/>
      <c r="O254" s="409"/>
      <c r="P254" s="409"/>
      <c r="Q254" s="409"/>
      <c r="R254" s="409"/>
      <c r="S254" s="409"/>
      <c r="T254" s="409"/>
      <c r="U254" s="409"/>
      <c r="V254" s="409"/>
      <c r="W254" s="409"/>
    </row>
    <row r="255" spans="1:23" ht="14.25">
      <c r="A255" s="409"/>
      <c r="B255" s="409"/>
      <c r="C255" s="409"/>
      <c r="D255" s="409"/>
      <c r="E255" s="409"/>
      <c r="F255" s="409"/>
      <c r="G255" s="409"/>
      <c r="H255" s="409"/>
      <c r="I255" s="409"/>
      <c r="J255" s="409"/>
      <c r="K255" s="409"/>
      <c r="L255" s="409"/>
      <c r="M255" s="409"/>
      <c r="N255" s="409"/>
      <c r="O255" s="409"/>
      <c r="P255" s="409"/>
      <c r="Q255" s="409"/>
      <c r="R255" s="409"/>
      <c r="S255" s="409"/>
      <c r="T255" s="409"/>
      <c r="U255" s="409"/>
      <c r="V255" s="409"/>
      <c r="W255" s="409"/>
    </row>
    <row r="256" spans="1:23" ht="14.25">
      <c r="A256" s="409"/>
      <c r="B256" s="409"/>
      <c r="C256" s="409"/>
      <c r="D256" s="409"/>
      <c r="E256" s="409"/>
      <c r="F256" s="409"/>
      <c r="G256" s="409"/>
      <c r="H256" s="409"/>
      <c r="I256" s="409"/>
      <c r="J256" s="409"/>
      <c r="K256" s="409"/>
      <c r="L256" s="409"/>
      <c r="M256" s="409"/>
      <c r="N256" s="409"/>
      <c r="O256" s="409"/>
      <c r="P256" s="409"/>
      <c r="Q256" s="409"/>
      <c r="R256" s="409"/>
      <c r="S256" s="409"/>
      <c r="T256" s="409"/>
      <c r="U256" s="409"/>
      <c r="V256" s="409"/>
      <c r="W256" s="409"/>
    </row>
    <row r="257" spans="1:23" ht="14.25">
      <c r="A257" s="409"/>
      <c r="B257" s="409"/>
      <c r="C257" s="409"/>
      <c r="D257" s="409"/>
      <c r="E257" s="409"/>
      <c r="F257" s="409"/>
      <c r="G257" s="409"/>
      <c r="H257" s="409"/>
      <c r="I257" s="409"/>
      <c r="J257" s="409"/>
      <c r="K257" s="409"/>
      <c r="L257" s="409"/>
      <c r="M257" s="409"/>
      <c r="N257" s="409"/>
      <c r="O257" s="409"/>
      <c r="P257" s="409"/>
      <c r="Q257" s="409"/>
      <c r="R257" s="409"/>
      <c r="S257" s="409"/>
      <c r="T257" s="409"/>
      <c r="U257" s="409"/>
      <c r="V257" s="409"/>
      <c r="W257" s="409"/>
    </row>
    <row r="258" spans="1:23" ht="14.25">
      <c r="A258" s="409"/>
      <c r="B258" s="409"/>
      <c r="C258" s="409"/>
      <c r="D258" s="409"/>
      <c r="E258" s="409"/>
      <c r="F258" s="409"/>
      <c r="G258" s="409"/>
      <c r="H258" s="409"/>
      <c r="I258" s="409"/>
      <c r="J258" s="409"/>
      <c r="K258" s="409"/>
      <c r="L258" s="409"/>
      <c r="M258" s="409"/>
      <c r="N258" s="409"/>
      <c r="O258" s="409"/>
      <c r="P258" s="409"/>
      <c r="Q258" s="409"/>
      <c r="R258" s="409"/>
      <c r="S258" s="409"/>
      <c r="T258" s="409"/>
      <c r="U258" s="409"/>
      <c r="V258" s="409"/>
      <c r="W258" s="409"/>
    </row>
    <row r="259" spans="1:23" ht="14.25">
      <c r="A259" s="409"/>
      <c r="B259" s="409"/>
      <c r="C259" s="409"/>
      <c r="D259" s="409"/>
      <c r="E259" s="409"/>
      <c r="F259" s="409"/>
      <c r="G259" s="409"/>
      <c r="H259" s="409"/>
      <c r="I259" s="409"/>
      <c r="J259" s="409"/>
      <c r="K259" s="409"/>
      <c r="L259" s="409"/>
      <c r="M259" s="409"/>
      <c r="N259" s="409"/>
      <c r="O259" s="409"/>
      <c r="P259" s="409"/>
      <c r="Q259" s="409"/>
      <c r="R259" s="409"/>
      <c r="S259" s="409"/>
      <c r="T259" s="409"/>
      <c r="U259" s="409"/>
      <c r="V259" s="409"/>
      <c r="W259" s="409"/>
    </row>
    <row r="260" spans="1:23" ht="14.25">
      <c r="A260" s="409"/>
      <c r="B260" s="409"/>
      <c r="C260" s="409"/>
      <c r="D260" s="409"/>
      <c r="E260" s="409"/>
      <c r="F260" s="409"/>
      <c r="G260" s="409"/>
      <c r="H260" s="409"/>
      <c r="I260" s="409"/>
      <c r="J260" s="409"/>
      <c r="K260" s="409"/>
      <c r="L260" s="409"/>
      <c r="M260" s="409"/>
      <c r="N260" s="409"/>
      <c r="O260" s="409"/>
      <c r="P260" s="409"/>
      <c r="Q260" s="409"/>
      <c r="R260" s="409"/>
      <c r="S260" s="409"/>
      <c r="T260" s="409"/>
      <c r="U260" s="409"/>
      <c r="V260" s="409"/>
      <c r="W260" s="409"/>
    </row>
    <row r="261" spans="1:23" ht="14.25">
      <c r="A261" s="409"/>
      <c r="B261" s="409"/>
      <c r="C261" s="409"/>
      <c r="D261" s="409"/>
      <c r="E261" s="409"/>
      <c r="F261" s="409"/>
      <c r="G261" s="409"/>
      <c r="H261" s="409"/>
      <c r="I261" s="409"/>
      <c r="J261" s="409"/>
      <c r="K261" s="409"/>
      <c r="L261" s="409"/>
      <c r="M261" s="409"/>
      <c r="N261" s="409"/>
      <c r="O261" s="409"/>
      <c r="P261" s="409"/>
      <c r="Q261" s="409"/>
      <c r="R261" s="409"/>
      <c r="S261" s="409"/>
      <c r="T261" s="409"/>
      <c r="U261" s="409"/>
      <c r="V261" s="409"/>
      <c r="W261" s="409"/>
    </row>
    <row r="262" spans="1:23" ht="14.25">
      <c r="A262" s="409"/>
      <c r="B262" s="409"/>
      <c r="C262" s="409"/>
      <c r="D262" s="409"/>
      <c r="E262" s="409"/>
      <c r="F262" s="409"/>
      <c r="G262" s="409"/>
      <c r="H262" s="409"/>
      <c r="I262" s="409"/>
      <c r="J262" s="409"/>
      <c r="K262" s="409"/>
      <c r="L262" s="409"/>
      <c r="M262" s="409"/>
      <c r="N262" s="409"/>
      <c r="O262" s="409"/>
      <c r="P262" s="409"/>
      <c r="Q262" s="409"/>
      <c r="R262" s="409"/>
      <c r="S262" s="409"/>
      <c r="T262" s="409"/>
      <c r="U262" s="409"/>
      <c r="V262" s="409"/>
      <c r="W262" s="409"/>
    </row>
    <row r="263" spans="1:23" ht="14.25">
      <c r="A263" s="409"/>
      <c r="B263" s="409"/>
      <c r="C263" s="409"/>
      <c r="D263" s="409"/>
      <c r="E263" s="409"/>
      <c r="F263" s="409"/>
      <c r="G263" s="409"/>
      <c r="H263" s="409"/>
      <c r="I263" s="409"/>
      <c r="J263" s="409"/>
      <c r="K263" s="409"/>
      <c r="L263" s="409"/>
      <c r="M263" s="409"/>
      <c r="N263" s="409"/>
      <c r="O263" s="409"/>
      <c r="P263" s="409"/>
      <c r="Q263" s="409"/>
      <c r="R263" s="409"/>
      <c r="S263" s="409"/>
      <c r="T263" s="409"/>
      <c r="U263" s="409"/>
      <c r="V263" s="409"/>
      <c r="W263" s="409"/>
    </row>
    <row r="264" spans="1:23" ht="14.25">
      <c r="A264" s="409"/>
      <c r="B264" s="409"/>
      <c r="C264" s="409"/>
      <c r="D264" s="409"/>
      <c r="E264" s="409"/>
      <c r="F264" s="409"/>
      <c r="G264" s="409"/>
      <c r="H264" s="409"/>
      <c r="I264" s="409"/>
      <c r="J264" s="409"/>
      <c r="K264" s="409"/>
      <c r="L264" s="409"/>
      <c r="M264" s="409"/>
      <c r="N264" s="409"/>
      <c r="O264" s="409"/>
      <c r="P264" s="409"/>
      <c r="Q264" s="409"/>
      <c r="R264" s="409"/>
      <c r="S264" s="409"/>
      <c r="T264" s="409"/>
      <c r="U264" s="409"/>
      <c r="V264" s="409"/>
      <c r="W264" s="409"/>
    </row>
    <row r="265" spans="1:23" ht="14.25">
      <c r="A265" s="409"/>
      <c r="B265" s="409"/>
      <c r="C265" s="409"/>
      <c r="D265" s="409"/>
      <c r="E265" s="409"/>
      <c r="F265" s="409"/>
      <c r="G265" s="409"/>
      <c r="H265" s="409"/>
      <c r="I265" s="409"/>
      <c r="J265" s="409"/>
      <c r="K265" s="409"/>
      <c r="L265" s="409"/>
      <c r="M265" s="409"/>
      <c r="N265" s="409"/>
      <c r="O265" s="409"/>
      <c r="P265" s="409"/>
      <c r="Q265" s="409"/>
      <c r="R265" s="409"/>
      <c r="S265" s="409"/>
      <c r="T265" s="409"/>
      <c r="U265" s="409"/>
      <c r="V265" s="409"/>
      <c r="W265" s="409"/>
    </row>
    <row r="266" spans="1:23" ht="14.25">
      <c r="A266" s="409"/>
      <c r="B266" s="409"/>
      <c r="C266" s="409"/>
      <c r="D266" s="409"/>
      <c r="E266" s="409"/>
      <c r="F266" s="409"/>
      <c r="G266" s="409"/>
      <c r="H266" s="409"/>
      <c r="I266" s="409"/>
      <c r="J266" s="409"/>
      <c r="K266" s="409"/>
      <c r="L266" s="409"/>
      <c r="M266" s="409"/>
      <c r="N266" s="409"/>
      <c r="O266" s="409"/>
      <c r="P266" s="409"/>
      <c r="Q266" s="409"/>
      <c r="R266" s="409"/>
      <c r="S266" s="409"/>
      <c r="T266" s="409"/>
      <c r="U266" s="409"/>
      <c r="V266" s="409"/>
      <c r="W266" s="409"/>
    </row>
    <row r="267" spans="1:23" ht="14.25">
      <c r="A267" s="409"/>
      <c r="B267" s="409"/>
      <c r="C267" s="409"/>
      <c r="D267" s="409"/>
      <c r="E267" s="409"/>
      <c r="F267" s="409"/>
      <c r="G267" s="409"/>
      <c r="H267" s="409"/>
      <c r="I267" s="409"/>
      <c r="J267" s="409"/>
      <c r="K267" s="409"/>
      <c r="L267" s="409"/>
      <c r="M267" s="409"/>
      <c r="N267" s="409"/>
      <c r="O267" s="409"/>
      <c r="P267" s="409"/>
      <c r="Q267" s="409"/>
      <c r="R267" s="409"/>
      <c r="S267" s="409"/>
      <c r="T267" s="409"/>
      <c r="U267" s="409"/>
      <c r="V267" s="409"/>
      <c r="W267" s="409"/>
    </row>
    <row r="268" spans="1:23" ht="14.25">
      <c r="A268" s="409"/>
      <c r="B268" s="409"/>
      <c r="C268" s="409"/>
      <c r="D268" s="409"/>
      <c r="E268" s="409"/>
      <c r="F268" s="409"/>
      <c r="G268" s="409"/>
      <c r="H268" s="409"/>
      <c r="I268" s="409"/>
      <c r="J268" s="409"/>
      <c r="K268" s="409"/>
      <c r="L268" s="409"/>
      <c r="M268" s="409"/>
      <c r="N268" s="409"/>
      <c r="O268" s="409"/>
      <c r="P268" s="409"/>
      <c r="Q268" s="409"/>
      <c r="R268" s="409"/>
      <c r="S268" s="409"/>
      <c r="T268" s="409"/>
      <c r="U268" s="409"/>
      <c r="V268" s="409"/>
      <c r="W268" s="409"/>
    </row>
    <row r="269" spans="1:23" ht="14.25">
      <c r="A269" s="409"/>
      <c r="B269" s="409"/>
      <c r="C269" s="409"/>
      <c r="D269" s="409"/>
      <c r="E269" s="409"/>
      <c r="F269" s="409"/>
      <c r="G269" s="409"/>
      <c r="H269" s="409"/>
      <c r="I269" s="409"/>
      <c r="J269" s="409"/>
      <c r="K269" s="409"/>
      <c r="L269" s="409"/>
      <c r="M269" s="409"/>
      <c r="N269" s="409"/>
      <c r="O269" s="409"/>
      <c r="P269" s="409"/>
      <c r="Q269" s="409"/>
      <c r="R269" s="409"/>
      <c r="S269" s="409"/>
      <c r="T269" s="409"/>
      <c r="U269" s="409"/>
      <c r="V269" s="409"/>
      <c r="W269" s="409"/>
    </row>
    <row r="270" spans="1:23" ht="14.25">
      <c r="A270" s="409"/>
      <c r="B270" s="409"/>
      <c r="C270" s="409"/>
      <c r="D270" s="409"/>
      <c r="E270" s="409"/>
      <c r="F270" s="409"/>
      <c r="G270" s="409"/>
      <c r="H270" s="409"/>
      <c r="I270" s="409"/>
      <c r="J270" s="409"/>
      <c r="K270" s="409"/>
      <c r="L270" s="409"/>
      <c r="M270" s="409"/>
      <c r="N270" s="409"/>
      <c r="O270" s="409"/>
      <c r="P270" s="409"/>
      <c r="Q270" s="409"/>
      <c r="R270" s="409"/>
      <c r="S270" s="409"/>
      <c r="T270" s="409"/>
      <c r="U270" s="409"/>
      <c r="V270" s="409"/>
      <c r="W270" s="409"/>
    </row>
    <row r="271" spans="1:23" ht="14.25">
      <c r="A271" s="409"/>
      <c r="B271" s="409"/>
      <c r="C271" s="409"/>
      <c r="D271" s="409"/>
      <c r="E271" s="409"/>
      <c r="F271" s="409"/>
      <c r="G271" s="409"/>
      <c r="H271" s="409"/>
      <c r="I271" s="409"/>
      <c r="J271" s="409"/>
      <c r="K271" s="409"/>
      <c r="L271" s="409"/>
      <c r="M271" s="409"/>
      <c r="N271" s="409"/>
      <c r="O271" s="409"/>
      <c r="P271" s="409"/>
      <c r="Q271" s="409"/>
      <c r="R271" s="409"/>
      <c r="S271" s="409"/>
      <c r="T271" s="409"/>
      <c r="U271" s="409"/>
      <c r="V271" s="409"/>
      <c r="W271" s="409"/>
    </row>
    <row r="272" spans="1:23" ht="14.25">
      <c r="A272" s="409"/>
      <c r="B272" s="409"/>
      <c r="C272" s="409"/>
      <c r="D272" s="409"/>
      <c r="E272" s="409"/>
      <c r="F272" s="409"/>
      <c r="G272" s="409"/>
      <c r="H272" s="409"/>
      <c r="I272" s="409"/>
      <c r="J272" s="409"/>
      <c r="K272" s="409"/>
      <c r="L272" s="409"/>
      <c r="M272" s="409"/>
      <c r="N272" s="409"/>
      <c r="O272" s="409"/>
      <c r="P272" s="409"/>
      <c r="Q272" s="409"/>
      <c r="R272" s="409"/>
      <c r="S272" s="409"/>
      <c r="T272" s="409"/>
      <c r="U272" s="409"/>
      <c r="V272" s="409"/>
      <c r="W272" s="409"/>
    </row>
    <row r="273" spans="1:23" ht="14.25">
      <c r="A273" s="409"/>
      <c r="B273" s="409"/>
      <c r="C273" s="409"/>
      <c r="D273" s="409"/>
      <c r="E273" s="409"/>
      <c r="F273" s="409"/>
      <c r="G273" s="409"/>
      <c r="H273" s="409"/>
      <c r="I273" s="409"/>
      <c r="J273" s="409"/>
      <c r="K273" s="409"/>
      <c r="L273" s="409"/>
      <c r="M273" s="409"/>
      <c r="N273" s="409"/>
      <c r="O273" s="409"/>
      <c r="P273" s="409"/>
      <c r="Q273" s="409"/>
      <c r="R273" s="409"/>
      <c r="S273" s="409"/>
      <c r="T273" s="409"/>
      <c r="U273" s="409"/>
      <c r="V273" s="409"/>
      <c r="W273" s="409"/>
    </row>
    <row r="274" spans="1:23" ht="14.25">
      <c r="A274" s="409"/>
      <c r="B274" s="409"/>
      <c r="C274" s="409"/>
      <c r="D274" s="409"/>
      <c r="E274" s="409"/>
      <c r="F274" s="409"/>
      <c r="G274" s="409"/>
      <c r="H274" s="409"/>
      <c r="I274" s="409"/>
      <c r="J274" s="409"/>
      <c r="K274" s="409"/>
      <c r="L274" s="409"/>
      <c r="M274" s="409"/>
      <c r="N274" s="409"/>
      <c r="O274" s="409"/>
      <c r="P274" s="409"/>
      <c r="Q274" s="409"/>
      <c r="R274" s="409"/>
      <c r="S274" s="409"/>
      <c r="T274" s="409"/>
      <c r="U274" s="409"/>
      <c r="V274" s="409"/>
      <c r="W274" s="409"/>
    </row>
    <row r="275" spans="1:23" ht="14.25">
      <c r="A275" s="409"/>
      <c r="B275" s="409"/>
      <c r="C275" s="409"/>
      <c r="D275" s="409"/>
      <c r="E275" s="409"/>
      <c r="F275" s="409"/>
      <c r="G275" s="409"/>
      <c r="H275" s="409"/>
      <c r="I275" s="409"/>
      <c r="J275" s="409"/>
      <c r="K275" s="409"/>
      <c r="L275" s="409"/>
      <c r="M275" s="409"/>
      <c r="N275" s="409"/>
      <c r="O275" s="409"/>
      <c r="P275" s="409"/>
      <c r="Q275" s="409"/>
      <c r="R275" s="409"/>
      <c r="S275" s="409"/>
      <c r="T275" s="409"/>
      <c r="U275" s="409"/>
      <c r="V275" s="409"/>
      <c r="W275" s="409"/>
    </row>
    <row r="276" spans="1:23" ht="14.25">
      <c r="A276" s="409"/>
      <c r="B276" s="409"/>
      <c r="C276" s="409"/>
      <c r="D276" s="409"/>
      <c r="E276" s="409"/>
      <c r="F276" s="409"/>
      <c r="G276" s="409"/>
      <c r="H276" s="409"/>
      <c r="I276" s="409"/>
      <c r="J276" s="409"/>
      <c r="K276" s="409"/>
      <c r="L276" s="409"/>
      <c r="M276" s="409"/>
      <c r="N276" s="409"/>
      <c r="O276" s="409"/>
      <c r="P276" s="409"/>
      <c r="Q276" s="409"/>
      <c r="R276" s="409"/>
      <c r="S276" s="409"/>
      <c r="T276" s="409"/>
      <c r="U276" s="409"/>
      <c r="V276" s="409"/>
      <c r="W276" s="409"/>
    </row>
    <row r="277" spans="1:23" ht="14.25">
      <c r="A277" s="409"/>
      <c r="B277" s="409"/>
      <c r="C277" s="409"/>
      <c r="D277" s="409"/>
      <c r="E277" s="409"/>
      <c r="F277" s="409"/>
      <c r="G277" s="409"/>
      <c r="H277" s="409"/>
      <c r="I277" s="409"/>
      <c r="J277" s="409"/>
      <c r="K277" s="409"/>
      <c r="L277" s="409"/>
      <c r="M277" s="409"/>
      <c r="N277" s="409"/>
      <c r="O277" s="409"/>
      <c r="P277" s="409"/>
      <c r="Q277" s="409"/>
      <c r="R277" s="409"/>
      <c r="S277" s="409"/>
      <c r="T277" s="409"/>
      <c r="U277" s="409"/>
      <c r="V277" s="409"/>
      <c r="W277" s="409"/>
    </row>
    <row r="278" spans="1:23" ht="14.25">
      <c r="A278" s="409"/>
      <c r="B278" s="409"/>
      <c r="C278" s="409"/>
      <c r="D278" s="409"/>
      <c r="E278" s="409"/>
      <c r="F278" s="409"/>
      <c r="G278" s="409"/>
      <c r="H278" s="409"/>
      <c r="I278" s="409"/>
      <c r="J278" s="409"/>
      <c r="K278" s="409"/>
      <c r="L278" s="409"/>
      <c r="M278" s="409"/>
      <c r="N278" s="409"/>
      <c r="O278" s="409"/>
      <c r="P278" s="409"/>
      <c r="Q278" s="409"/>
      <c r="R278" s="409"/>
      <c r="S278" s="409"/>
      <c r="T278" s="409"/>
      <c r="U278" s="409"/>
      <c r="V278" s="409"/>
      <c r="W278" s="409"/>
    </row>
    <row r="279" spans="1:23" ht="14.25">
      <c r="A279" s="409"/>
      <c r="B279" s="409"/>
      <c r="C279" s="409"/>
      <c r="D279" s="409"/>
      <c r="E279" s="409"/>
      <c r="F279" s="409"/>
      <c r="G279" s="409"/>
      <c r="H279" s="409"/>
      <c r="I279" s="409"/>
      <c r="J279" s="409"/>
      <c r="K279" s="409"/>
      <c r="L279" s="409"/>
      <c r="M279" s="409"/>
      <c r="N279" s="409"/>
      <c r="O279" s="409"/>
      <c r="P279" s="409"/>
      <c r="Q279" s="409"/>
      <c r="R279" s="409"/>
      <c r="S279" s="409"/>
      <c r="T279" s="409"/>
      <c r="U279" s="409"/>
      <c r="V279" s="409"/>
      <c r="W279" s="409"/>
    </row>
    <row r="280" spans="1:23" ht="14.25">
      <c r="A280" s="409"/>
      <c r="B280" s="409"/>
      <c r="C280" s="409"/>
      <c r="D280" s="409"/>
      <c r="E280" s="409"/>
      <c r="F280" s="409"/>
      <c r="G280" s="409"/>
      <c r="H280" s="409"/>
      <c r="I280" s="409"/>
      <c r="J280" s="409"/>
      <c r="K280" s="409"/>
      <c r="L280" s="409"/>
      <c r="M280" s="409"/>
      <c r="N280" s="409"/>
      <c r="O280" s="409"/>
      <c r="P280" s="409"/>
      <c r="Q280" s="409"/>
      <c r="R280" s="409"/>
      <c r="S280" s="409"/>
      <c r="T280" s="409"/>
      <c r="U280" s="409"/>
      <c r="V280" s="409"/>
      <c r="W280" s="409"/>
    </row>
    <row r="281" spans="1:23" ht="14.25">
      <c r="A281" s="409"/>
      <c r="B281" s="409"/>
      <c r="C281" s="409"/>
      <c r="D281" s="409"/>
      <c r="E281" s="409"/>
      <c r="F281" s="409"/>
      <c r="G281" s="409"/>
      <c r="H281" s="409"/>
      <c r="I281" s="409"/>
      <c r="J281" s="409"/>
      <c r="K281" s="409"/>
      <c r="L281" s="409"/>
      <c r="M281" s="409"/>
      <c r="N281" s="409"/>
      <c r="O281" s="409"/>
      <c r="P281" s="409"/>
      <c r="Q281" s="409"/>
      <c r="R281" s="409"/>
      <c r="S281" s="409"/>
      <c r="T281" s="409"/>
      <c r="U281" s="409"/>
      <c r="V281" s="409"/>
      <c r="W281" s="409"/>
    </row>
    <row r="282" spans="1:23" ht="14.25">
      <c r="A282" s="409"/>
      <c r="B282" s="409"/>
      <c r="C282" s="409"/>
      <c r="D282" s="409"/>
      <c r="E282" s="409"/>
      <c r="F282" s="409"/>
      <c r="G282" s="409"/>
      <c r="H282" s="409"/>
      <c r="I282" s="409"/>
      <c r="J282" s="409"/>
      <c r="K282" s="409"/>
      <c r="L282" s="409"/>
      <c r="M282" s="409"/>
      <c r="N282" s="409"/>
      <c r="O282" s="409"/>
      <c r="P282" s="409"/>
      <c r="Q282" s="409"/>
      <c r="R282" s="409"/>
      <c r="S282" s="409"/>
      <c r="T282" s="409"/>
      <c r="U282" s="409"/>
      <c r="V282" s="409"/>
      <c r="W282" s="409"/>
    </row>
    <row r="283" spans="1:23" ht="14.25">
      <c r="A283" s="409"/>
      <c r="B283" s="409"/>
      <c r="C283" s="409"/>
      <c r="D283" s="409"/>
      <c r="E283" s="409"/>
      <c r="F283" s="409"/>
      <c r="G283" s="409"/>
      <c r="H283" s="409"/>
      <c r="I283" s="409"/>
      <c r="J283" s="409"/>
      <c r="K283" s="409"/>
      <c r="L283" s="409"/>
      <c r="M283" s="409"/>
      <c r="N283" s="409"/>
      <c r="O283" s="409"/>
      <c r="P283" s="409"/>
      <c r="Q283" s="409"/>
      <c r="R283" s="409"/>
      <c r="S283" s="409"/>
      <c r="T283" s="409"/>
      <c r="U283" s="409"/>
      <c r="V283" s="409"/>
      <c r="W283" s="409"/>
    </row>
    <row r="284" spans="1:23" ht="14.25">
      <c r="A284" s="409"/>
      <c r="B284" s="409"/>
      <c r="C284" s="409"/>
      <c r="D284" s="409"/>
      <c r="E284" s="409"/>
      <c r="F284" s="409"/>
      <c r="G284" s="409"/>
      <c r="H284" s="409"/>
      <c r="I284" s="409"/>
      <c r="J284" s="409"/>
      <c r="K284" s="409"/>
      <c r="L284" s="409"/>
      <c r="M284" s="409"/>
      <c r="N284" s="409"/>
      <c r="O284" s="409"/>
      <c r="P284" s="409"/>
      <c r="Q284" s="409"/>
      <c r="R284" s="409"/>
      <c r="S284" s="409"/>
      <c r="T284" s="409"/>
      <c r="U284" s="409"/>
      <c r="V284" s="409"/>
      <c r="W284" s="409"/>
    </row>
    <row r="285" spans="1:23" ht="14.25">
      <c r="A285" s="409"/>
      <c r="B285" s="409"/>
      <c r="C285" s="409"/>
      <c r="D285" s="409"/>
      <c r="E285" s="409"/>
      <c r="F285" s="409"/>
      <c r="G285" s="409"/>
      <c r="H285" s="409"/>
      <c r="I285" s="409"/>
      <c r="J285" s="409"/>
      <c r="K285" s="409"/>
      <c r="L285" s="409"/>
      <c r="M285" s="409"/>
      <c r="N285" s="409"/>
      <c r="O285" s="409"/>
      <c r="P285" s="409"/>
      <c r="Q285" s="409"/>
      <c r="R285" s="409"/>
      <c r="S285" s="409"/>
      <c r="T285" s="409"/>
      <c r="U285" s="409"/>
      <c r="V285" s="409"/>
      <c r="W285" s="409"/>
    </row>
    <row r="286" spans="1:23" ht="14.25">
      <c r="A286" s="409"/>
      <c r="B286" s="409"/>
      <c r="C286" s="409"/>
      <c r="D286" s="409"/>
      <c r="E286" s="409"/>
      <c r="F286" s="409"/>
      <c r="G286" s="409"/>
      <c r="H286" s="409"/>
      <c r="I286" s="409"/>
      <c r="J286" s="409"/>
      <c r="K286" s="409"/>
      <c r="L286" s="409"/>
      <c r="M286" s="409"/>
      <c r="N286" s="409"/>
      <c r="O286" s="409"/>
      <c r="P286" s="409"/>
      <c r="Q286" s="409"/>
      <c r="R286" s="409"/>
      <c r="S286" s="409"/>
      <c r="T286" s="409"/>
      <c r="U286" s="409"/>
      <c r="V286" s="409"/>
      <c r="W286" s="409"/>
    </row>
    <row r="287" spans="1:23" ht="14.25">
      <c r="A287" s="409"/>
      <c r="B287" s="409"/>
      <c r="C287" s="409"/>
      <c r="D287" s="409"/>
      <c r="E287" s="409"/>
      <c r="F287" s="409"/>
      <c r="G287" s="409"/>
      <c r="H287" s="409"/>
      <c r="I287" s="409"/>
      <c r="J287" s="409"/>
      <c r="K287" s="409"/>
      <c r="L287" s="409"/>
      <c r="M287" s="409"/>
      <c r="N287" s="409"/>
      <c r="O287" s="409"/>
      <c r="P287" s="409"/>
      <c r="Q287" s="409"/>
      <c r="R287" s="409"/>
      <c r="S287" s="409"/>
      <c r="T287" s="409"/>
      <c r="U287" s="409"/>
      <c r="V287" s="409"/>
      <c r="W287" s="409"/>
    </row>
    <row r="288" spans="1:23" ht="14.25">
      <c r="A288" s="409"/>
      <c r="B288" s="409"/>
      <c r="C288" s="409"/>
      <c r="D288" s="409"/>
      <c r="E288" s="409"/>
      <c r="F288" s="409"/>
      <c r="G288" s="409"/>
      <c r="H288" s="409"/>
      <c r="I288" s="409"/>
      <c r="J288" s="409"/>
      <c r="K288" s="409"/>
      <c r="L288" s="409"/>
      <c r="M288" s="409"/>
      <c r="N288" s="409"/>
      <c r="O288" s="409"/>
      <c r="P288" s="409"/>
      <c r="Q288" s="409"/>
      <c r="R288" s="409"/>
      <c r="S288" s="409"/>
      <c r="T288" s="409"/>
      <c r="U288" s="409"/>
      <c r="V288" s="409"/>
      <c r="W288" s="409"/>
    </row>
    <row r="289" spans="1:23" ht="14.25">
      <c r="A289" s="409"/>
      <c r="B289" s="409"/>
      <c r="C289" s="409"/>
      <c r="D289" s="409"/>
      <c r="E289" s="409"/>
      <c r="F289" s="409"/>
      <c r="G289" s="409"/>
      <c r="H289" s="409"/>
      <c r="I289" s="409"/>
      <c r="J289" s="409"/>
      <c r="K289" s="409"/>
      <c r="L289" s="409"/>
      <c r="M289" s="409"/>
      <c r="N289" s="409"/>
      <c r="O289" s="409"/>
      <c r="P289" s="409"/>
      <c r="Q289" s="409"/>
      <c r="R289" s="409"/>
      <c r="S289" s="409"/>
      <c r="T289" s="409"/>
      <c r="U289" s="409"/>
      <c r="V289" s="409"/>
      <c r="W289" s="409"/>
    </row>
    <row r="290" spans="1:23" ht="14.25">
      <c r="A290" s="409"/>
      <c r="B290" s="409"/>
      <c r="C290" s="409"/>
      <c r="D290" s="409"/>
      <c r="E290" s="409"/>
      <c r="F290" s="409"/>
      <c r="G290" s="409"/>
      <c r="H290" s="409"/>
      <c r="I290" s="409"/>
      <c r="J290" s="409"/>
      <c r="K290" s="409"/>
      <c r="L290" s="409"/>
      <c r="M290" s="409"/>
      <c r="N290" s="409"/>
      <c r="O290" s="409"/>
      <c r="P290" s="409"/>
      <c r="Q290" s="409"/>
      <c r="R290" s="409"/>
      <c r="S290" s="409"/>
      <c r="T290" s="409"/>
      <c r="U290" s="409"/>
      <c r="V290" s="409"/>
      <c r="W290" s="409"/>
    </row>
    <row r="291" spans="1:23" ht="14.25">
      <c r="A291" s="409"/>
      <c r="B291" s="409"/>
      <c r="C291" s="409"/>
      <c r="D291" s="409"/>
      <c r="E291" s="409"/>
      <c r="F291" s="409"/>
      <c r="G291" s="409"/>
      <c r="H291" s="409"/>
      <c r="I291" s="409"/>
      <c r="J291" s="409"/>
      <c r="K291" s="409"/>
      <c r="L291" s="409"/>
      <c r="M291" s="409"/>
      <c r="N291" s="409"/>
      <c r="O291" s="409"/>
      <c r="P291" s="409"/>
      <c r="Q291" s="409"/>
      <c r="R291" s="409"/>
      <c r="S291" s="409"/>
      <c r="T291" s="409"/>
      <c r="U291" s="409"/>
      <c r="V291" s="409"/>
      <c r="W291" s="409"/>
    </row>
    <row r="292" spans="1:23" ht="14.25">
      <c r="A292" s="409"/>
      <c r="B292" s="409"/>
      <c r="C292" s="409"/>
      <c r="D292" s="409"/>
      <c r="E292" s="409"/>
      <c r="F292" s="409"/>
      <c r="G292" s="409"/>
      <c r="H292" s="409"/>
      <c r="I292" s="409"/>
      <c r="J292" s="409"/>
      <c r="K292" s="409"/>
      <c r="L292" s="409"/>
      <c r="M292" s="409"/>
      <c r="N292" s="409"/>
      <c r="O292" s="409"/>
      <c r="P292" s="409"/>
      <c r="Q292" s="409"/>
      <c r="R292" s="409"/>
      <c r="S292" s="409"/>
      <c r="T292" s="409"/>
      <c r="U292" s="409"/>
      <c r="V292" s="409"/>
      <c r="W292" s="409"/>
    </row>
    <row r="293" spans="1:23" ht="14.25">
      <c r="A293" s="409"/>
      <c r="B293" s="409"/>
      <c r="C293" s="409"/>
      <c r="D293" s="409"/>
      <c r="E293" s="409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09"/>
      <c r="S293" s="409"/>
      <c r="T293" s="409"/>
      <c r="U293" s="409"/>
      <c r="V293" s="409"/>
      <c r="W293" s="409"/>
    </row>
    <row r="294" spans="1:23" ht="14.25">
      <c r="A294" s="409"/>
      <c r="B294" s="409"/>
      <c r="C294" s="409"/>
      <c r="D294" s="409"/>
      <c r="E294" s="409"/>
      <c r="F294" s="409"/>
      <c r="G294" s="409"/>
      <c r="H294" s="409"/>
      <c r="I294" s="409"/>
      <c r="J294" s="409"/>
      <c r="K294" s="409"/>
      <c r="L294" s="409"/>
      <c r="M294" s="409"/>
      <c r="N294" s="409"/>
      <c r="O294" s="409"/>
      <c r="P294" s="409"/>
      <c r="Q294" s="409"/>
      <c r="R294" s="409"/>
      <c r="S294" s="409"/>
      <c r="T294" s="409"/>
      <c r="U294" s="409"/>
      <c r="V294" s="409"/>
      <c r="W294" s="409"/>
    </row>
    <row r="295" spans="1:23" ht="14.25">
      <c r="A295" s="409"/>
      <c r="B295" s="409"/>
      <c r="C295" s="409"/>
      <c r="D295" s="409"/>
      <c r="E295" s="409"/>
      <c r="F295" s="409"/>
      <c r="G295" s="409"/>
      <c r="H295" s="409"/>
      <c r="I295" s="409"/>
      <c r="J295" s="409"/>
      <c r="K295" s="409"/>
      <c r="L295" s="409"/>
      <c r="M295" s="409"/>
      <c r="N295" s="409"/>
      <c r="O295" s="409"/>
      <c r="P295" s="409"/>
      <c r="Q295" s="409"/>
      <c r="R295" s="409"/>
      <c r="S295" s="409"/>
      <c r="T295" s="409"/>
      <c r="U295" s="409"/>
      <c r="V295" s="409"/>
      <c r="W295" s="409"/>
    </row>
    <row r="296" spans="1:23" ht="14.25">
      <c r="A296" s="409"/>
      <c r="B296" s="409"/>
      <c r="C296" s="409"/>
      <c r="D296" s="409"/>
      <c r="E296" s="409"/>
      <c r="F296" s="409"/>
      <c r="G296" s="409"/>
      <c r="H296" s="409"/>
      <c r="I296" s="409"/>
      <c r="J296" s="409"/>
      <c r="K296" s="409"/>
      <c r="L296" s="409"/>
      <c r="M296" s="409"/>
      <c r="N296" s="409"/>
      <c r="O296" s="409"/>
      <c r="P296" s="409"/>
      <c r="Q296" s="409"/>
      <c r="R296" s="409"/>
      <c r="S296" s="409"/>
      <c r="T296" s="409"/>
      <c r="U296" s="409"/>
      <c r="V296" s="409"/>
      <c r="W296" s="409"/>
    </row>
    <row r="297" spans="1:23" ht="14.25">
      <c r="A297" s="409"/>
      <c r="B297" s="409"/>
      <c r="C297" s="409"/>
      <c r="D297" s="409"/>
      <c r="E297" s="409"/>
      <c r="F297" s="409"/>
      <c r="G297" s="409"/>
      <c r="H297" s="409"/>
      <c r="I297" s="409"/>
      <c r="J297" s="409"/>
      <c r="K297" s="409"/>
      <c r="L297" s="409"/>
      <c r="M297" s="409"/>
      <c r="N297" s="409"/>
      <c r="O297" s="409"/>
      <c r="P297" s="409"/>
      <c r="Q297" s="409"/>
      <c r="R297" s="409"/>
      <c r="S297" s="409"/>
      <c r="T297" s="409"/>
      <c r="U297" s="409"/>
      <c r="V297" s="409"/>
      <c r="W297" s="409"/>
    </row>
    <row r="298" spans="1:23" ht="14.25">
      <c r="A298" s="409"/>
      <c r="B298" s="409"/>
      <c r="C298" s="409"/>
      <c r="D298" s="409"/>
      <c r="E298" s="409"/>
      <c r="F298" s="409"/>
      <c r="G298" s="409"/>
      <c r="H298" s="409"/>
      <c r="I298" s="409"/>
      <c r="J298" s="409"/>
      <c r="K298" s="409"/>
      <c r="L298" s="409"/>
      <c r="M298" s="409"/>
      <c r="N298" s="409"/>
      <c r="O298" s="409"/>
      <c r="P298" s="409"/>
      <c r="Q298" s="409"/>
      <c r="R298" s="409"/>
      <c r="S298" s="409"/>
      <c r="T298" s="409"/>
      <c r="U298" s="409"/>
      <c r="V298" s="409"/>
      <c r="W298" s="409"/>
    </row>
    <row r="299" spans="1:23" ht="14.25">
      <c r="A299" s="409"/>
      <c r="B299" s="409"/>
      <c r="C299" s="409"/>
      <c r="D299" s="409"/>
      <c r="E299" s="409"/>
      <c r="F299" s="409"/>
      <c r="G299" s="409"/>
      <c r="H299" s="409"/>
      <c r="I299" s="409"/>
      <c r="J299" s="409"/>
      <c r="K299" s="409"/>
      <c r="L299" s="409"/>
      <c r="M299" s="409"/>
      <c r="N299" s="409"/>
      <c r="O299" s="409"/>
      <c r="P299" s="409"/>
      <c r="Q299" s="409"/>
      <c r="R299" s="409"/>
      <c r="S299" s="409"/>
      <c r="T299" s="409"/>
      <c r="U299" s="409"/>
      <c r="V299" s="409"/>
      <c r="W299" s="409"/>
    </row>
    <row r="300" spans="1:23" ht="14.25">
      <c r="A300" s="409"/>
      <c r="B300" s="409"/>
      <c r="C300" s="409"/>
      <c r="D300" s="409"/>
      <c r="E300" s="409"/>
      <c r="F300" s="409"/>
      <c r="G300" s="409"/>
      <c r="H300" s="409"/>
      <c r="I300" s="409"/>
      <c r="J300" s="409"/>
      <c r="K300" s="409"/>
      <c r="L300" s="409"/>
      <c r="M300" s="409"/>
      <c r="N300" s="409"/>
      <c r="O300" s="409"/>
      <c r="P300" s="409"/>
      <c r="Q300" s="409"/>
      <c r="R300" s="409"/>
      <c r="S300" s="409"/>
      <c r="T300" s="409"/>
      <c r="U300" s="409"/>
      <c r="V300" s="409"/>
      <c r="W300" s="409"/>
    </row>
    <row r="301" spans="1:23" ht="14.25">
      <c r="A301" s="409"/>
      <c r="B301" s="409"/>
      <c r="C301" s="409"/>
      <c r="D301" s="409"/>
      <c r="E301" s="409"/>
      <c r="F301" s="409"/>
      <c r="G301" s="409"/>
      <c r="H301" s="409"/>
      <c r="I301" s="409"/>
      <c r="J301" s="409"/>
      <c r="K301" s="409"/>
      <c r="L301" s="409"/>
      <c r="M301" s="409"/>
      <c r="N301" s="409"/>
      <c r="O301" s="409"/>
      <c r="P301" s="409"/>
      <c r="Q301" s="409"/>
      <c r="R301" s="409"/>
      <c r="S301" s="409"/>
      <c r="T301" s="409"/>
      <c r="U301" s="409"/>
      <c r="V301" s="409"/>
      <c r="W301" s="409"/>
    </row>
    <row r="302" spans="1:23" ht="14.25">
      <c r="A302" s="409"/>
      <c r="B302" s="409"/>
      <c r="C302" s="409"/>
      <c r="D302" s="409"/>
      <c r="E302" s="409"/>
      <c r="F302" s="409"/>
      <c r="G302" s="409"/>
      <c r="H302" s="409"/>
      <c r="I302" s="409"/>
      <c r="J302" s="409"/>
      <c r="K302" s="409"/>
      <c r="L302" s="409"/>
      <c r="M302" s="409"/>
      <c r="N302" s="409"/>
      <c r="O302" s="409"/>
      <c r="P302" s="409"/>
      <c r="Q302" s="409"/>
      <c r="R302" s="409"/>
      <c r="S302" s="409"/>
      <c r="T302" s="409"/>
      <c r="U302" s="409"/>
      <c r="V302" s="409"/>
      <c r="W302" s="409"/>
    </row>
    <row r="303" spans="1:23" ht="14.25">
      <c r="A303" s="409"/>
      <c r="B303" s="409"/>
      <c r="C303" s="409"/>
      <c r="D303" s="409"/>
      <c r="E303" s="409"/>
      <c r="F303" s="409"/>
      <c r="G303" s="409"/>
      <c r="H303" s="409"/>
      <c r="I303" s="409"/>
      <c r="J303" s="409"/>
      <c r="K303" s="409"/>
      <c r="L303" s="409"/>
      <c r="M303" s="409"/>
      <c r="N303" s="409"/>
      <c r="O303" s="409"/>
      <c r="P303" s="409"/>
      <c r="Q303" s="409"/>
      <c r="R303" s="409"/>
      <c r="S303" s="409"/>
      <c r="T303" s="409"/>
      <c r="U303" s="409"/>
      <c r="V303" s="409"/>
      <c r="W303" s="409"/>
    </row>
    <row r="304" spans="1:23" ht="14.25">
      <c r="A304" s="409"/>
      <c r="B304" s="409"/>
      <c r="C304" s="409"/>
      <c r="D304" s="409"/>
      <c r="E304" s="409"/>
      <c r="F304" s="409"/>
      <c r="G304" s="409"/>
      <c r="H304" s="409"/>
      <c r="I304" s="409"/>
      <c r="J304" s="409"/>
      <c r="K304" s="409"/>
      <c r="L304" s="409"/>
      <c r="M304" s="409"/>
      <c r="N304" s="409"/>
      <c r="O304" s="409"/>
      <c r="P304" s="409"/>
      <c r="Q304" s="409"/>
      <c r="R304" s="409"/>
      <c r="S304" s="409"/>
      <c r="T304" s="409"/>
      <c r="U304" s="409"/>
      <c r="V304" s="409"/>
      <c r="W304" s="409"/>
    </row>
    <row r="305" spans="1:23" ht="14.25">
      <c r="A305" s="409"/>
      <c r="B305" s="409"/>
      <c r="C305" s="409"/>
      <c r="D305" s="409"/>
      <c r="E305" s="409"/>
      <c r="F305" s="409"/>
      <c r="G305" s="409"/>
      <c r="H305" s="409"/>
      <c r="I305" s="409"/>
      <c r="J305" s="409"/>
      <c r="K305" s="409"/>
      <c r="L305" s="409"/>
      <c r="M305" s="409"/>
      <c r="N305" s="409"/>
      <c r="O305" s="409"/>
      <c r="P305" s="409"/>
      <c r="Q305" s="409"/>
      <c r="R305" s="409"/>
      <c r="S305" s="409"/>
      <c r="T305" s="409"/>
      <c r="U305" s="409"/>
      <c r="V305" s="409"/>
      <c r="W305" s="409"/>
    </row>
    <row r="306" spans="1:23" ht="14.25">
      <c r="A306" s="409"/>
      <c r="B306" s="409"/>
      <c r="C306" s="409"/>
      <c r="D306" s="409"/>
      <c r="E306" s="409"/>
      <c r="F306" s="409"/>
      <c r="G306" s="409"/>
      <c r="H306" s="409"/>
      <c r="I306" s="409"/>
      <c r="J306" s="409"/>
      <c r="K306" s="409"/>
      <c r="L306" s="409"/>
      <c r="M306" s="409"/>
      <c r="N306" s="409"/>
      <c r="O306" s="409"/>
      <c r="P306" s="409"/>
      <c r="Q306" s="409"/>
      <c r="R306" s="409"/>
      <c r="S306" s="409"/>
      <c r="T306" s="409"/>
      <c r="U306" s="409"/>
      <c r="V306" s="409"/>
      <c r="W306" s="409"/>
    </row>
    <row r="307" spans="1:23" ht="14.25">
      <c r="A307" s="409"/>
      <c r="B307" s="409"/>
      <c r="C307" s="409"/>
      <c r="D307" s="409"/>
      <c r="E307" s="409"/>
      <c r="F307" s="409"/>
      <c r="G307" s="409"/>
      <c r="H307" s="409"/>
      <c r="I307" s="409"/>
      <c r="J307" s="409"/>
      <c r="K307" s="409"/>
      <c r="L307" s="409"/>
      <c r="M307" s="409"/>
      <c r="N307" s="409"/>
      <c r="O307" s="409"/>
      <c r="P307" s="409"/>
      <c r="Q307" s="409"/>
      <c r="R307" s="409"/>
      <c r="S307" s="409"/>
      <c r="T307" s="409"/>
      <c r="U307" s="409"/>
      <c r="V307" s="409"/>
      <c r="W307" s="409"/>
    </row>
    <row r="308" spans="1:23" ht="14.25">
      <c r="A308" s="409"/>
      <c r="B308" s="409"/>
      <c r="C308" s="409"/>
      <c r="D308" s="409"/>
      <c r="E308" s="409"/>
      <c r="F308" s="409"/>
      <c r="G308" s="409"/>
      <c r="H308" s="409"/>
      <c r="I308" s="409"/>
      <c r="J308" s="409"/>
      <c r="K308" s="409"/>
      <c r="L308" s="409"/>
      <c r="M308" s="409"/>
      <c r="N308" s="409"/>
      <c r="O308" s="409"/>
      <c r="P308" s="409"/>
      <c r="Q308" s="409"/>
      <c r="R308" s="409"/>
      <c r="S308" s="409"/>
      <c r="T308" s="409"/>
      <c r="U308" s="409"/>
      <c r="V308" s="409"/>
      <c r="W308" s="409"/>
    </row>
    <row r="309" spans="1:23" ht="14.25">
      <c r="A309" s="409"/>
      <c r="B309" s="409"/>
      <c r="C309" s="409"/>
      <c r="D309" s="409"/>
      <c r="E309" s="409"/>
      <c r="F309" s="409"/>
      <c r="G309" s="409"/>
      <c r="H309" s="409"/>
      <c r="I309" s="409"/>
      <c r="J309" s="409"/>
      <c r="K309" s="409"/>
      <c r="L309" s="409"/>
      <c r="M309" s="409"/>
      <c r="N309" s="409"/>
      <c r="O309" s="409"/>
      <c r="P309" s="409"/>
      <c r="Q309" s="409"/>
      <c r="R309" s="409"/>
      <c r="S309" s="409"/>
      <c r="T309" s="409"/>
      <c r="U309" s="409"/>
      <c r="V309" s="409"/>
      <c r="W309" s="409"/>
    </row>
    <row r="310" spans="1:23" ht="14.25">
      <c r="A310" s="409"/>
      <c r="B310" s="409"/>
      <c r="C310" s="409"/>
      <c r="D310" s="409"/>
      <c r="E310" s="409"/>
      <c r="F310" s="409"/>
      <c r="G310" s="409"/>
      <c r="H310" s="409"/>
      <c r="I310" s="409"/>
      <c r="J310" s="409"/>
      <c r="K310" s="409"/>
      <c r="L310" s="409"/>
      <c r="M310" s="409"/>
      <c r="N310" s="409"/>
      <c r="O310" s="409"/>
      <c r="P310" s="409"/>
      <c r="Q310" s="409"/>
      <c r="R310" s="409"/>
      <c r="S310" s="409"/>
      <c r="T310" s="409"/>
      <c r="U310" s="409"/>
      <c r="V310" s="409"/>
      <c r="W310" s="409"/>
    </row>
    <row r="311" spans="1:23" ht="14.25">
      <c r="A311" s="409"/>
      <c r="B311" s="409"/>
      <c r="C311" s="409"/>
      <c r="D311" s="409"/>
      <c r="E311" s="409"/>
      <c r="F311" s="409"/>
      <c r="G311" s="409"/>
      <c r="H311" s="409"/>
      <c r="I311" s="409"/>
      <c r="J311" s="409"/>
      <c r="K311" s="409"/>
      <c r="L311" s="409"/>
      <c r="M311" s="409"/>
      <c r="N311" s="409"/>
      <c r="O311" s="409"/>
      <c r="P311" s="409"/>
      <c r="Q311" s="409"/>
      <c r="R311" s="409"/>
      <c r="S311" s="409"/>
      <c r="T311" s="409"/>
      <c r="U311" s="409"/>
      <c r="V311" s="409"/>
      <c r="W311" s="409"/>
    </row>
    <row r="312" spans="1:23" ht="14.25">
      <c r="A312" s="409"/>
      <c r="B312" s="409"/>
      <c r="C312" s="409"/>
      <c r="D312" s="409"/>
      <c r="E312" s="409"/>
      <c r="F312" s="409"/>
      <c r="G312" s="409"/>
      <c r="H312" s="409"/>
      <c r="I312" s="409"/>
      <c r="J312" s="409"/>
      <c r="K312" s="409"/>
      <c r="L312" s="409"/>
      <c r="M312" s="409"/>
      <c r="N312" s="409"/>
      <c r="O312" s="409"/>
      <c r="P312" s="409"/>
      <c r="Q312" s="409"/>
      <c r="R312" s="409"/>
      <c r="S312" s="409"/>
      <c r="T312" s="409"/>
      <c r="U312" s="409"/>
      <c r="V312" s="409"/>
      <c r="W312" s="409"/>
    </row>
    <row r="313" spans="1:23" ht="14.25">
      <c r="A313" s="409"/>
      <c r="B313" s="409"/>
      <c r="C313" s="409"/>
      <c r="D313" s="409"/>
      <c r="E313" s="409"/>
      <c r="F313" s="409"/>
      <c r="G313" s="409"/>
      <c r="H313" s="409"/>
      <c r="I313" s="409"/>
      <c r="J313" s="409"/>
      <c r="K313" s="409"/>
      <c r="L313" s="409"/>
      <c r="M313" s="409"/>
      <c r="N313" s="409"/>
      <c r="O313" s="409"/>
      <c r="P313" s="409"/>
      <c r="Q313" s="409"/>
      <c r="R313" s="409"/>
      <c r="S313" s="409"/>
      <c r="T313" s="409"/>
      <c r="U313" s="409"/>
      <c r="V313" s="409"/>
      <c r="W313" s="409"/>
    </row>
    <row r="314" spans="1:23" ht="14.25">
      <c r="A314" s="409"/>
      <c r="B314" s="409"/>
      <c r="C314" s="409"/>
      <c r="D314" s="409"/>
      <c r="E314" s="409"/>
      <c r="F314" s="409"/>
      <c r="G314" s="409"/>
      <c r="H314" s="409"/>
      <c r="I314" s="409"/>
      <c r="J314" s="409"/>
      <c r="K314" s="409"/>
      <c r="L314" s="409"/>
      <c r="M314" s="409"/>
      <c r="N314" s="409"/>
      <c r="O314" s="409"/>
      <c r="P314" s="409"/>
      <c r="Q314" s="409"/>
      <c r="R314" s="409"/>
      <c r="S314" s="409"/>
      <c r="T314" s="409"/>
      <c r="U314" s="409"/>
      <c r="V314" s="409"/>
      <c r="W314" s="409"/>
    </row>
    <row r="315" spans="1:23" ht="14.25">
      <c r="A315" s="409"/>
      <c r="B315" s="409"/>
      <c r="C315" s="409"/>
      <c r="D315" s="409"/>
      <c r="E315" s="409"/>
      <c r="F315" s="409"/>
      <c r="G315" s="409"/>
      <c r="H315" s="409"/>
      <c r="I315" s="409"/>
      <c r="J315" s="409"/>
      <c r="K315" s="409"/>
      <c r="L315" s="409"/>
      <c r="M315" s="409"/>
      <c r="N315" s="409"/>
      <c r="O315" s="409"/>
      <c r="P315" s="409"/>
      <c r="Q315" s="409"/>
      <c r="R315" s="409"/>
      <c r="S315" s="409"/>
      <c r="T315" s="409"/>
      <c r="U315" s="409"/>
      <c r="V315" s="409"/>
      <c r="W315" s="409"/>
    </row>
    <row r="316" spans="1:23" ht="14.25">
      <c r="A316" s="409"/>
      <c r="B316" s="409"/>
      <c r="C316" s="409"/>
      <c r="D316" s="409"/>
      <c r="E316" s="409"/>
      <c r="F316" s="409"/>
      <c r="G316" s="409"/>
      <c r="H316" s="409"/>
      <c r="I316" s="409"/>
      <c r="J316" s="409"/>
      <c r="K316" s="409"/>
      <c r="L316" s="409"/>
      <c r="M316" s="409"/>
      <c r="N316" s="409"/>
      <c r="O316" s="409"/>
      <c r="P316" s="409"/>
      <c r="Q316" s="409"/>
      <c r="R316" s="409"/>
      <c r="S316" s="409"/>
      <c r="T316" s="409"/>
      <c r="U316" s="409"/>
      <c r="V316" s="409"/>
      <c r="W316" s="409"/>
    </row>
    <row r="317" spans="1:23" ht="14.25">
      <c r="A317" s="409"/>
      <c r="B317" s="409"/>
      <c r="C317" s="409"/>
      <c r="D317" s="409"/>
      <c r="E317" s="409"/>
      <c r="F317" s="409"/>
      <c r="G317" s="409"/>
      <c r="H317" s="409"/>
      <c r="I317" s="409"/>
      <c r="J317" s="409"/>
      <c r="K317" s="409"/>
      <c r="L317" s="409"/>
      <c r="M317" s="409"/>
      <c r="N317" s="409"/>
      <c r="O317" s="409"/>
      <c r="P317" s="409"/>
      <c r="Q317" s="409"/>
      <c r="R317" s="409"/>
      <c r="S317" s="409"/>
      <c r="T317" s="409"/>
      <c r="U317" s="409"/>
      <c r="V317" s="409"/>
      <c r="W317" s="409"/>
    </row>
    <row r="318" spans="1:23" ht="14.25">
      <c r="A318" s="409"/>
      <c r="B318" s="409"/>
      <c r="C318" s="409"/>
      <c r="D318" s="409"/>
      <c r="E318" s="409"/>
      <c r="F318" s="409"/>
      <c r="G318" s="409"/>
      <c r="H318" s="409"/>
      <c r="I318" s="409"/>
      <c r="J318" s="409"/>
      <c r="K318" s="409"/>
      <c r="L318" s="409"/>
      <c r="M318" s="409"/>
      <c r="N318" s="409"/>
      <c r="O318" s="409"/>
      <c r="P318" s="409"/>
      <c r="Q318" s="409"/>
      <c r="R318" s="409"/>
      <c r="S318" s="409"/>
      <c r="T318" s="409"/>
      <c r="U318" s="409"/>
      <c r="V318" s="409"/>
      <c r="W318" s="409"/>
    </row>
    <row r="319" spans="1:23" ht="14.25">
      <c r="A319" s="409"/>
      <c r="B319" s="409"/>
      <c r="C319" s="409"/>
      <c r="D319" s="409"/>
      <c r="E319" s="409"/>
      <c r="F319" s="409"/>
      <c r="G319" s="409"/>
      <c r="H319" s="409"/>
      <c r="I319" s="409"/>
      <c r="J319" s="409"/>
      <c r="K319" s="409"/>
      <c r="L319" s="409"/>
      <c r="M319" s="409"/>
      <c r="N319" s="409"/>
      <c r="O319" s="409"/>
      <c r="P319" s="409"/>
      <c r="Q319" s="409"/>
      <c r="R319" s="409"/>
      <c r="S319" s="409"/>
      <c r="T319" s="409"/>
      <c r="U319" s="409"/>
      <c r="V319" s="409"/>
      <c r="W319" s="409"/>
    </row>
    <row r="320" spans="1:23" ht="14.25">
      <c r="A320" s="409"/>
      <c r="B320" s="409"/>
      <c r="C320" s="409"/>
      <c r="D320" s="409"/>
      <c r="E320" s="409"/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09"/>
    </row>
    <row r="321" spans="1:23" ht="14.25">
      <c r="A321" s="409"/>
      <c r="B321" s="409"/>
      <c r="C321" s="409"/>
      <c r="D321" s="409"/>
      <c r="E321" s="409"/>
      <c r="F321" s="409"/>
      <c r="G321" s="409"/>
      <c r="H321" s="409"/>
      <c r="I321" s="409"/>
      <c r="J321" s="409"/>
      <c r="K321" s="409"/>
      <c r="L321" s="409"/>
      <c r="M321" s="409"/>
      <c r="N321" s="409"/>
      <c r="O321" s="409"/>
      <c r="P321" s="409"/>
      <c r="Q321" s="409"/>
      <c r="R321" s="409"/>
      <c r="S321" s="409"/>
      <c r="T321" s="409"/>
      <c r="U321" s="409"/>
      <c r="V321" s="409"/>
      <c r="W321" s="409"/>
    </row>
    <row r="322" spans="1:23" ht="14.25">
      <c r="A322" s="409"/>
      <c r="B322" s="409"/>
      <c r="C322" s="409"/>
      <c r="D322" s="409"/>
      <c r="E322" s="409"/>
      <c r="F322" s="409"/>
      <c r="G322" s="409"/>
      <c r="H322" s="409"/>
      <c r="I322" s="409"/>
      <c r="J322" s="409"/>
      <c r="K322" s="409"/>
      <c r="L322" s="409"/>
      <c r="M322" s="409"/>
      <c r="N322" s="409"/>
      <c r="O322" s="409"/>
      <c r="P322" s="409"/>
      <c r="Q322" s="409"/>
      <c r="R322" s="409"/>
      <c r="S322" s="409"/>
      <c r="T322" s="409"/>
      <c r="U322" s="409"/>
      <c r="V322" s="409"/>
      <c r="W322" s="409"/>
    </row>
    <row r="323" spans="1:23" ht="14.25">
      <c r="A323" s="409"/>
      <c r="B323" s="409"/>
      <c r="C323" s="409"/>
      <c r="D323" s="409"/>
      <c r="E323" s="409"/>
      <c r="F323" s="409"/>
      <c r="G323" s="409"/>
      <c r="H323" s="409"/>
      <c r="I323" s="409"/>
      <c r="J323" s="409"/>
      <c r="K323" s="409"/>
      <c r="L323" s="409"/>
      <c r="M323" s="409"/>
      <c r="N323" s="409"/>
      <c r="O323" s="409"/>
      <c r="P323" s="409"/>
      <c r="Q323" s="409"/>
      <c r="R323" s="409"/>
      <c r="S323" s="409"/>
      <c r="T323" s="409"/>
      <c r="U323" s="409"/>
      <c r="V323" s="409"/>
      <c r="W323" s="409"/>
    </row>
    <row r="324" spans="1:23" ht="14.25">
      <c r="A324" s="409"/>
      <c r="B324" s="409"/>
      <c r="C324" s="409"/>
      <c r="D324" s="409"/>
      <c r="E324" s="409"/>
      <c r="F324" s="409"/>
      <c r="G324" s="409"/>
      <c r="H324" s="409"/>
      <c r="I324" s="409"/>
      <c r="J324" s="409"/>
      <c r="K324" s="409"/>
      <c r="L324" s="409"/>
      <c r="M324" s="409"/>
      <c r="N324" s="409"/>
      <c r="O324" s="409"/>
      <c r="P324" s="409"/>
      <c r="Q324" s="409"/>
      <c r="R324" s="409"/>
      <c r="S324" s="409"/>
      <c r="T324" s="409"/>
      <c r="U324" s="409"/>
      <c r="V324" s="409"/>
      <c r="W324" s="409"/>
    </row>
    <row r="325" spans="1:23" ht="14.25">
      <c r="A325" s="409"/>
      <c r="B325" s="409"/>
      <c r="C325" s="409"/>
      <c r="D325" s="409"/>
      <c r="E325" s="409"/>
      <c r="F325" s="409"/>
      <c r="G325" s="409"/>
      <c r="H325" s="409"/>
      <c r="I325" s="409"/>
      <c r="J325" s="409"/>
      <c r="K325" s="409"/>
      <c r="L325" s="409"/>
      <c r="M325" s="409"/>
      <c r="N325" s="409"/>
      <c r="O325" s="409"/>
      <c r="P325" s="409"/>
      <c r="Q325" s="409"/>
      <c r="R325" s="409"/>
      <c r="S325" s="409"/>
      <c r="T325" s="409"/>
      <c r="U325" s="409"/>
      <c r="V325" s="409"/>
      <c r="W325" s="409"/>
    </row>
    <row r="326" spans="1:23" ht="14.25">
      <c r="A326" s="409"/>
      <c r="B326" s="409"/>
      <c r="C326" s="409"/>
      <c r="D326" s="409"/>
      <c r="E326" s="409"/>
      <c r="F326" s="409"/>
      <c r="G326" s="409"/>
      <c r="H326" s="409"/>
      <c r="I326" s="409"/>
      <c r="J326" s="409"/>
      <c r="K326" s="409"/>
      <c r="L326" s="409"/>
      <c r="M326" s="409"/>
      <c r="N326" s="409"/>
      <c r="O326" s="409"/>
      <c r="P326" s="409"/>
      <c r="Q326" s="409"/>
      <c r="R326" s="409"/>
      <c r="S326" s="409"/>
      <c r="T326" s="409"/>
      <c r="U326" s="409"/>
      <c r="V326" s="409"/>
      <c r="W326" s="409"/>
    </row>
    <row r="327" spans="1:23" ht="14.25">
      <c r="A327" s="409"/>
      <c r="B327" s="409"/>
      <c r="C327" s="409"/>
      <c r="D327" s="409"/>
      <c r="E327" s="409"/>
      <c r="F327" s="409"/>
      <c r="G327" s="409"/>
      <c r="H327" s="409"/>
      <c r="I327" s="409"/>
      <c r="J327" s="409"/>
      <c r="K327" s="409"/>
      <c r="L327" s="409"/>
      <c r="M327" s="409"/>
      <c r="N327" s="409"/>
      <c r="O327" s="409"/>
      <c r="P327" s="409"/>
      <c r="Q327" s="409"/>
      <c r="R327" s="409"/>
      <c r="S327" s="409"/>
      <c r="T327" s="409"/>
      <c r="U327" s="409"/>
      <c r="V327" s="409"/>
      <c r="W327" s="409"/>
    </row>
    <row r="328" spans="1:23" ht="14.25">
      <c r="A328" s="409"/>
      <c r="B328" s="409"/>
      <c r="C328" s="409"/>
      <c r="D328" s="409"/>
      <c r="E328" s="409"/>
      <c r="F328" s="409"/>
      <c r="G328" s="409"/>
      <c r="H328" s="409"/>
      <c r="I328" s="409"/>
      <c r="J328" s="409"/>
      <c r="K328" s="409"/>
      <c r="L328" s="409"/>
      <c r="M328" s="409"/>
      <c r="N328" s="409"/>
      <c r="O328" s="409"/>
      <c r="P328" s="409"/>
      <c r="Q328" s="409"/>
      <c r="R328" s="409"/>
      <c r="S328" s="409"/>
      <c r="T328" s="409"/>
      <c r="U328" s="409"/>
      <c r="V328" s="409"/>
      <c r="W328" s="409"/>
    </row>
    <row r="329" spans="1:23" ht="14.25">
      <c r="A329" s="409"/>
      <c r="B329" s="409"/>
      <c r="C329" s="409"/>
      <c r="D329" s="409"/>
      <c r="E329" s="409"/>
      <c r="F329" s="409"/>
      <c r="G329" s="409"/>
      <c r="H329" s="409"/>
      <c r="I329" s="409"/>
      <c r="J329" s="409"/>
      <c r="K329" s="409"/>
      <c r="L329" s="409"/>
      <c r="M329" s="409"/>
      <c r="N329" s="409"/>
      <c r="O329" s="409"/>
      <c r="P329" s="409"/>
      <c r="Q329" s="409"/>
      <c r="R329" s="409"/>
      <c r="S329" s="409"/>
      <c r="T329" s="409"/>
      <c r="U329" s="409"/>
      <c r="V329" s="409"/>
      <c r="W329" s="409"/>
    </row>
    <row r="330" spans="1:23" ht="14.25">
      <c r="A330" s="409"/>
      <c r="B330" s="409"/>
      <c r="C330" s="409"/>
      <c r="D330" s="409"/>
      <c r="E330" s="409"/>
      <c r="F330" s="409"/>
      <c r="G330" s="409"/>
      <c r="H330" s="409"/>
      <c r="I330" s="409"/>
      <c r="J330" s="409"/>
      <c r="K330" s="409"/>
      <c r="L330" s="409"/>
      <c r="M330" s="409"/>
      <c r="N330" s="409"/>
      <c r="O330" s="409"/>
      <c r="P330" s="409"/>
      <c r="Q330" s="409"/>
      <c r="R330" s="409"/>
      <c r="S330" s="409"/>
      <c r="T330" s="409"/>
      <c r="U330" s="409"/>
      <c r="V330" s="409"/>
      <c r="W330" s="409"/>
    </row>
    <row r="331" spans="1:23" ht="14.25">
      <c r="A331" s="409"/>
      <c r="B331" s="409"/>
      <c r="C331" s="409"/>
      <c r="D331" s="409"/>
      <c r="E331" s="409"/>
      <c r="F331" s="409"/>
      <c r="G331" s="409"/>
      <c r="H331" s="409"/>
      <c r="I331" s="409"/>
      <c r="J331" s="409"/>
      <c r="K331" s="409"/>
      <c r="L331" s="409"/>
      <c r="M331" s="409"/>
      <c r="N331" s="409"/>
      <c r="O331" s="409"/>
      <c r="P331" s="409"/>
      <c r="Q331" s="409"/>
      <c r="R331" s="409"/>
      <c r="S331" s="409"/>
      <c r="T331" s="409"/>
      <c r="U331" s="409"/>
      <c r="V331" s="409"/>
      <c r="W331" s="409"/>
    </row>
    <row r="332" spans="1:23" ht="14.25">
      <c r="A332" s="409"/>
      <c r="B332" s="409"/>
      <c r="C332" s="409"/>
      <c r="D332" s="409"/>
      <c r="E332" s="409"/>
      <c r="F332" s="409"/>
      <c r="G332" s="409"/>
      <c r="H332" s="409"/>
      <c r="I332" s="409"/>
      <c r="J332" s="409"/>
      <c r="K332" s="409"/>
      <c r="L332" s="409"/>
      <c r="M332" s="409"/>
      <c r="N332" s="409"/>
      <c r="O332" s="409"/>
      <c r="P332" s="409"/>
      <c r="Q332" s="409"/>
      <c r="R332" s="409"/>
      <c r="S332" s="409"/>
      <c r="T332" s="409"/>
      <c r="U332" s="409"/>
      <c r="V332" s="409"/>
      <c r="W332" s="409"/>
    </row>
    <row r="333" spans="1:23" ht="14.25">
      <c r="A333" s="409"/>
      <c r="B333" s="409"/>
      <c r="C333" s="409"/>
      <c r="D333" s="409"/>
      <c r="E333" s="409"/>
      <c r="F333" s="409"/>
      <c r="G333" s="409"/>
      <c r="H333" s="409"/>
      <c r="I333" s="409"/>
      <c r="J333" s="409"/>
      <c r="K333" s="409"/>
      <c r="L333" s="409"/>
      <c r="M333" s="409"/>
      <c r="N333" s="409"/>
      <c r="O333" s="409"/>
      <c r="P333" s="409"/>
      <c r="Q333" s="409"/>
      <c r="R333" s="409"/>
      <c r="S333" s="409"/>
      <c r="T333" s="409"/>
      <c r="U333" s="409"/>
      <c r="V333" s="409"/>
      <c r="W333" s="409"/>
    </row>
    <row r="334" spans="1:23" ht="14.25">
      <c r="A334" s="409"/>
      <c r="B334" s="409"/>
      <c r="C334" s="409"/>
      <c r="D334" s="409"/>
      <c r="E334" s="409"/>
      <c r="F334" s="409"/>
      <c r="G334" s="409"/>
      <c r="H334" s="409"/>
      <c r="I334" s="409"/>
      <c r="J334" s="409"/>
      <c r="K334" s="409"/>
      <c r="L334" s="409"/>
      <c r="M334" s="409"/>
      <c r="N334" s="409"/>
      <c r="O334" s="409"/>
      <c r="P334" s="409"/>
      <c r="Q334" s="409"/>
      <c r="R334" s="409"/>
      <c r="S334" s="409"/>
      <c r="T334" s="409"/>
      <c r="U334" s="409"/>
      <c r="V334" s="409"/>
      <c r="W334" s="409"/>
    </row>
    <row r="335" spans="1:23" ht="14.25">
      <c r="A335" s="409"/>
      <c r="B335" s="409"/>
      <c r="C335" s="409"/>
      <c r="D335" s="409"/>
      <c r="E335" s="409"/>
      <c r="F335" s="409"/>
      <c r="G335" s="409"/>
      <c r="H335" s="409"/>
      <c r="I335" s="409"/>
      <c r="J335" s="409"/>
      <c r="K335" s="409"/>
      <c r="L335" s="409"/>
      <c r="M335" s="409"/>
      <c r="N335" s="409"/>
      <c r="O335" s="409"/>
      <c r="P335" s="409"/>
      <c r="Q335" s="409"/>
      <c r="R335" s="409"/>
      <c r="S335" s="409"/>
      <c r="T335" s="409"/>
      <c r="U335" s="409"/>
      <c r="V335" s="409"/>
      <c r="W335" s="409"/>
    </row>
    <row r="336" spans="1:23" ht="14.25">
      <c r="A336" s="409"/>
      <c r="B336" s="409"/>
      <c r="C336" s="409"/>
      <c r="D336" s="409"/>
      <c r="E336" s="409"/>
      <c r="F336" s="409"/>
      <c r="G336" s="409"/>
      <c r="H336" s="409"/>
      <c r="I336" s="409"/>
      <c r="J336" s="409"/>
      <c r="K336" s="409"/>
      <c r="L336" s="409"/>
      <c r="M336" s="409"/>
      <c r="N336" s="409"/>
      <c r="O336" s="409"/>
      <c r="P336" s="409"/>
      <c r="Q336" s="409"/>
      <c r="R336" s="409"/>
      <c r="S336" s="409"/>
      <c r="T336" s="409"/>
      <c r="U336" s="409"/>
      <c r="V336" s="409"/>
      <c r="W336" s="409"/>
    </row>
    <row r="337" spans="1:23" ht="14.25">
      <c r="A337" s="409"/>
      <c r="B337" s="409"/>
      <c r="C337" s="409"/>
      <c r="D337" s="409"/>
      <c r="E337" s="409"/>
      <c r="F337" s="409"/>
      <c r="G337" s="409"/>
      <c r="H337" s="409"/>
      <c r="I337" s="409"/>
      <c r="J337" s="409"/>
      <c r="K337" s="409"/>
      <c r="L337" s="409"/>
      <c r="M337" s="409"/>
      <c r="N337" s="409"/>
      <c r="O337" s="409"/>
      <c r="P337" s="409"/>
      <c r="Q337" s="409"/>
      <c r="R337" s="409"/>
      <c r="S337" s="409"/>
      <c r="T337" s="409"/>
      <c r="U337" s="409"/>
      <c r="V337" s="409"/>
      <c r="W337" s="409"/>
    </row>
    <row r="338" spans="1:23" ht="14.25">
      <c r="A338" s="409"/>
      <c r="B338" s="409"/>
      <c r="C338" s="409"/>
      <c r="D338" s="409"/>
      <c r="E338" s="409"/>
      <c r="F338" s="409"/>
      <c r="G338" s="409"/>
      <c r="H338" s="409"/>
      <c r="I338" s="409"/>
      <c r="J338" s="409"/>
      <c r="K338" s="409"/>
      <c r="L338" s="409"/>
      <c r="M338" s="409"/>
      <c r="N338" s="409"/>
      <c r="O338" s="409"/>
      <c r="P338" s="409"/>
      <c r="Q338" s="409"/>
      <c r="R338" s="409"/>
      <c r="S338" s="409"/>
      <c r="T338" s="409"/>
      <c r="U338" s="409"/>
      <c r="V338" s="409"/>
      <c r="W338" s="409"/>
    </row>
    <row r="339" spans="1:23" ht="14.25">
      <c r="A339" s="409"/>
      <c r="B339" s="409"/>
      <c r="C339" s="409"/>
      <c r="D339" s="409"/>
      <c r="E339" s="409"/>
      <c r="F339" s="409"/>
      <c r="G339" s="409"/>
      <c r="H339" s="409"/>
      <c r="I339" s="409"/>
      <c r="J339" s="409"/>
      <c r="K339" s="409"/>
      <c r="L339" s="409"/>
      <c r="M339" s="409"/>
      <c r="N339" s="409"/>
      <c r="O339" s="409"/>
      <c r="P339" s="409"/>
      <c r="Q339" s="409"/>
      <c r="R339" s="409"/>
      <c r="S339" s="409"/>
      <c r="T339" s="409"/>
      <c r="U339" s="409"/>
      <c r="V339" s="409"/>
      <c r="W339" s="409"/>
    </row>
    <row r="340" spans="1:23" ht="14.25">
      <c r="A340" s="409"/>
      <c r="B340" s="409"/>
      <c r="C340" s="409"/>
      <c r="D340" s="409"/>
      <c r="E340" s="409"/>
      <c r="F340" s="409"/>
      <c r="G340" s="409"/>
      <c r="H340" s="409"/>
      <c r="I340" s="409"/>
      <c r="J340" s="409"/>
      <c r="K340" s="409"/>
      <c r="L340" s="409"/>
      <c r="M340" s="409"/>
      <c r="N340" s="409"/>
      <c r="O340" s="409"/>
      <c r="P340" s="409"/>
      <c r="Q340" s="409"/>
      <c r="R340" s="409"/>
      <c r="S340" s="409"/>
      <c r="T340" s="409"/>
      <c r="U340" s="409"/>
      <c r="V340" s="409"/>
      <c r="W340" s="409"/>
    </row>
    <row r="341" spans="1:23" ht="14.25">
      <c r="A341" s="409"/>
      <c r="B341" s="409"/>
      <c r="C341" s="409"/>
      <c r="D341" s="409"/>
      <c r="E341" s="409"/>
      <c r="F341" s="409"/>
      <c r="G341" s="409"/>
      <c r="H341" s="409"/>
      <c r="I341" s="409"/>
      <c r="J341" s="409"/>
      <c r="K341" s="409"/>
      <c r="L341" s="409"/>
      <c r="M341" s="409"/>
      <c r="N341" s="409"/>
      <c r="O341" s="409"/>
      <c r="P341" s="409"/>
      <c r="Q341" s="409"/>
      <c r="R341" s="409"/>
      <c r="S341" s="409"/>
      <c r="T341" s="409"/>
      <c r="U341" s="409"/>
      <c r="V341" s="409"/>
      <c r="W341" s="409"/>
    </row>
    <row r="342" spans="1:23" ht="14.25">
      <c r="A342" s="409"/>
      <c r="B342" s="409"/>
      <c r="C342" s="409"/>
      <c r="D342" s="409"/>
      <c r="E342" s="409"/>
      <c r="F342" s="409"/>
      <c r="G342" s="409"/>
      <c r="H342" s="409"/>
      <c r="I342" s="409"/>
      <c r="J342" s="409"/>
      <c r="K342" s="409"/>
      <c r="L342" s="409"/>
      <c r="M342" s="409"/>
      <c r="N342" s="409"/>
      <c r="O342" s="409"/>
      <c r="P342" s="409"/>
      <c r="Q342" s="409"/>
      <c r="R342" s="409"/>
      <c r="S342" s="409"/>
      <c r="T342" s="409"/>
      <c r="U342" s="409"/>
      <c r="V342" s="409"/>
      <c r="W342" s="409"/>
    </row>
    <row r="343" spans="1:23" ht="14.25">
      <c r="A343" s="409"/>
      <c r="B343" s="409"/>
      <c r="C343" s="409"/>
      <c r="D343" s="409"/>
      <c r="E343" s="409"/>
      <c r="F343" s="409"/>
      <c r="G343" s="409"/>
      <c r="H343" s="409"/>
      <c r="I343" s="409"/>
      <c r="J343" s="409"/>
      <c r="K343" s="409"/>
      <c r="L343" s="409"/>
      <c r="M343" s="409"/>
      <c r="N343" s="409"/>
      <c r="O343" s="409"/>
      <c r="P343" s="409"/>
      <c r="Q343" s="409"/>
      <c r="R343" s="409"/>
      <c r="S343" s="409"/>
      <c r="T343" s="409"/>
      <c r="U343" s="409"/>
      <c r="V343" s="409"/>
      <c r="W343" s="409"/>
    </row>
    <row r="344" spans="1:23" ht="14.25">
      <c r="A344" s="409"/>
      <c r="B344" s="409"/>
      <c r="C344" s="409"/>
      <c r="D344" s="409"/>
      <c r="E344" s="409"/>
      <c r="F344" s="409"/>
      <c r="G344" s="409"/>
      <c r="H344" s="409"/>
      <c r="I344" s="409"/>
      <c r="J344" s="409"/>
      <c r="K344" s="409"/>
      <c r="L344" s="409"/>
      <c r="M344" s="409"/>
      <c r="N344" s="409"/>
      <c r="O344" s="409"/>
      <c r="P344" s="409"/>
      <c r="Q344" s="409"/>
      <c r="R344" s="409"/>
      <c r="S344" s="409"/>
      <c r="T344" s="409"/>
      <c r="U344" s="409"/>
      <c r="V344" s="409"/>
      <c r="W344" s="409"/>
    </row>
    <row r="345" spans="1:23" ht="14.25">
      <c r="A345" s="409"/>
      <c r="B345" s="409"/>
      <c r="C345" s="409"/>
      <c r="D345" s="409"/>
      <c r="E345" s="409"/>
      <c r="F345" s="409"/>
      <c r="G345" s="409"/>
      <c r="H345" s="409"/>
      <c r="I345" s="409"/>
      <c r="J345" s="409"/>
      <c r="K345" s="409"/>
      <c r="L345" s="409"/>
      <c r="M345" s="409"/>
      <c r="N345" s="409"/>
      <c r="O345" s="409"/>
      <c r="P345" s="409"/>
      <c r="Q345" s="409"/>
      <c r="R345" s="409"/>
      <c r="S345" s="409"/>
      <c r="T345" s="409"/>
      <c r="U345" s="409"/>
      <c r="V345" s="409"/>
      <c r="W345" s="409"/>
    </row>
    <row r="346" spans="1:23" ht="14.25">
      <c r="A346" s="409"/>
      <c r="B346" s="409"/>
      <c r="C346" s="409"/>
      <c r="D346" s="409"/>
      <c r="E346" s="409"/>
      <c r="F346" s="409"/>
      <c r="G346" s="409"/>
      <c r="H346" s="409"/>
      <c r="I346" s="409"/>
      <c r="J346" s="409"/>
      <c r="K346" s="409"/>
      <c r="L346" s="409"/>
      <c r="M346" s="409"/>
      <c r="N346" s="409"/>
      <c r="O346" s="409"/>
      <c r="P346" s="409"/>
      <c r="Q346" s="409"/>
      <c r="R346" s="409"/>
      <c r="S346" s="409"/>
      <c r="T346" s="409"/>
      <c r="U346" s="409"/>
      <c r="V346" s="409"/>
      <c r="W346" s="409"/>
    </row>
    <row r="347" spans="1:23" ht="14.25">
      <c r="A347" s="409"/>
      <c r="B347" s="409"/>
      <c r="C347" s="409"/>
      <c r="D347" s="409"/>
      <c r="E347" s="409"/>
      <c r="F347" s="409"/>
      <c r="G347" s="409"/>
      <c r="H347" s="409"/>
      <c r="I347" s="409"/>
      <c r="J347" s="409"/>
      <c r="K347" s="409"/>
      <c r="L347" s="409"/>
      <c r="M347" s="409"/>
      <c r="N347" s="409"/>
      <c r="O347" s="409"/>
      <c r="P347" s="409"/>
      <c r="Q347" s="409"/>
      <c r="R347" s="409"/>
      <c r="S347" s="409"/>
      <c r="T347" s="409"/>
      <c r="U347" s="409"/>
      <c r="V347" s="409"/>
      <c r="W347" s="409"/>
    </row>
    <row r="348" spans="1:23" ht="14.25">
      <c r="A348" s="409"/>
      <c r="B348" s="409"/>
      <c r="C348" s="409"/>
      <c r="D348" s="409"/>
      <c r="E348" s="409"/>
      <c r="F348" s="409"/>
      <c r="G348" s="409"/>
      <c r="H348" s="409"/>
      <c r="I348" s="409"/>
      <c r="J348" s="409"/>
      <c r="K348" s="409"/>
      <c r="L348" s="409"/>
      <c r="M348" s="409"/>
      <c r="N348" s="409"/>
      <c r="O348" s="409"/>
      <c r="P348" s="409"/>
      <c r="Q348" s="409"/>
      <c r="R348" s="409"/>
      <c r="S348" s="409"/>
      <c r="T348" s="409"/>
      <c r="U348" s="409"/>
      <c r="V348" s="409"/>
      <c r="W348" s="409"/>
    </row>
    <row r="349" spans="1:23" ht="14.25">
      <c r="A349" s="409"/>
      <c r="B349" s="409"/>
      <c r="C349" s="409"/>
      <c r="D349" s="409"/>
      <c r="E349" s="409"/>
      <c r="F349" s="409"/>
      <c r="G349" s="409"/>
      <c r="H349" s="409"/>
      <c r="I349" s="409"/>
      <c r="J349" s="409"/>
      <c r="K349" s="409"/>
      <c r="L349" s="409"/>
      <c r="M349" s="409"/>
      <c r="N349" s="409"/>
      <c r="O349" s="409"/>
      <c r="P349" s="409"/>
      <c r="Q349" s="409"/>
      <c r="R349" s="409"/>
      <c r="S349" s="409"/>
      <c r="T349" s="409"/>
      <c r="U349" s="409"/>
      <c r="V349" s="409"/>
      <c r="W349" s="409"/>
    </row>
  </sheetData>
  <sheetProtection/>
  <mergeCells count="4">
    <mergeCell ref="L12:P12"/>
    <mergeCell ref="Q12:R12"/>
    <mergeCell ref="A70:A78"/>
    <mergeCell ref="B8:W9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4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H44" sqref="H44"/>
    </sheetView>
  </sheetViews>
  <sheetFormatPr defaultColWidth="9.00390625" defaultRowHeight="12.75"/>
  <cols>
    <col min="1" max="1" width="5.625" style="979" customWidth="1"/>
    <col min="2" max="2" width="8.00390625" style="979" bestFit="1" customWidth="1"/>
    <col min="3" max="3" width="10.125" style="979" bestFit="1" customWidth="1"/>
    <col min="4" max="4" width="6.75390625" style="979" customWidth="1"/>
    <col min="5" max="5" width="6.00390625" style="979" customWidth="1"/>
    <col min="6" max="6" width="9.875" style="979" bestFit="1" customWidth="1"/>
    <col min="7" max="7" width="7.75390625" style="979" bestFit="1" customWidth="1"/>
    <col min="8" max="8" width="60.25390625" style="979" bestFit="1" customWidth="1"/>
    <col min="9" max="16384" width="9.125" style="979" customWidth="1"/>
  </cols>
  <sheetData>
    <row r="1" spans="1:8" ht="15.75">
      <c r="A1" s="1842" t="s">
        <v>499</v>
      </c>
      <c r="B1" s="1842"/>
      <c r="C1" s="1842"/>
      <c r="D1" s="1842"/>
      <c r="E1" s="1842"/>
      <c r="F1" s="1842"/>
      <c r="G1" s="1842"/>
      <c r="H1" s="1842"/>
    </row>
    <row r="2" ht="13.5" thickBot="1"/>
    <row r="3" spans="1:8" s="985" customFormat="1" ht="12.75">
      <c r="A3" s="980" t="s">
        <v>500</v>
      </c>
      <c r="B3" s="981" t="s">
        <v>501</v>
      </c>
      <c r="C3" s="981" t="s">
        <v>502</v>
      </c>
      <c r="D3" s="982" t="s">
        <v>503</v>
      </c>
      <c r="E3" s="983"/>
      <c r="F3" s="981" t="s">
        <v>504</v>
      </c>
      <c r="G3" s="981" t="s">
        <v>505</v>
      </c>
      <c r="H3" s="984"/>
    </row>
    <row r="4" spans="1:8" s="985" customFormat="1" ht="13.5" thickBot="1">
      <c r="A4" s="986" t="s">
        <v>506</v>
      </c>
      <c r="B4" s="987" t="s">
        <v>507</v>
      </c>
      <c r="C4" s="987"/>
      <c r="D4" s="988" t="s">
        <v>508</v>
      </c>
      <c r="E4" s="988" t="s">
        <v>509</v>
      </c>
      <c r="F4" s="987" t="s">
        <v>788</v>
      </c>
      <c r="G4" s="987" t="s">
        <v>510</v>
      </c>
      <c r="H4" s="989" t="s">
        <v>511</v>
      </c>
    </row>
    <row r="5" spans="1:8" ht="13.5" thickBot="1">
      <c r="A5" s="990" t="s">
        <v>512</v>
      </c>
      <c r="B5" s="991">
        <v>176</v>
      </c>
      <c r="C5" s="992">
        <v>39183</v>
      </c>
      <c r="D5" s="991" t="s">
        <v>513</v>
      </c>
      <c r="E5" s="991" t="s">
        <v>514</v>
      </c>
      <c r="F5" s="993"/>
      <c r="G5" s="993">
        <v>-4000</v>
      </c>
      <c r="H5" s="994" t="s">
        <v>515</v>
      </c>
    </row>
    <row r="6" spans="1:8" ht="12.75">
      <c r="A6" s="995" t="s">
        <v>516</v>
      </c>
      <c r="B6" s="996">
        <v>150</v>
      </c>
      <c r="C6" s="997">
        <v>39134</v>
      </c>
      <c r="D6" s="996" t="s">
        <v>513</v>
      </c>
      <c r="E6" s="996" t="s">
        <v>514</v>
      </c>
      <c r="F6" s="998">
        <v>-500</v>
      </c>
      <c r="G6" s="998"/>
      <c r="H6" s="999" t="s">
        <v>517</v>
      </c>
    </row>
    <row r="7" spans="1:8" ht="12.75">
      <c r="A7" s="995"/>
      <c r="B7" s="1000">
        <v>152</v>
      </c>
      <c r="C7" s="1001">
        <v>39134</v>
      </c>
      <c r="D7" s="1000" t="s">
        <v>513</v>
      </c>
      <c r="E7" s="1000" t="s">
        <v>514</v>
      </c>
      <c r="F7" s="1002">
        <v>-2000</v>
      </c>
      <c r="G7" s="1002"/>
      <c r="H7" s="1003" t="s">
        <v>518</v>
      </c>
    </row>
    <row r="8" spans="1:8" ht="12.75">
      <c r="A8" s="995"/>
      <c r="B8" s="1000">
        <v>162</v>
      </c>
      <c r="C8" s="1001">
        <v>39162</v>
      </c>
      <c r="D8" s="1000" t="s">
        <v>513</v>
      </c>
      <c r="E8" s="1000" t="s">
        <v>514</v>
      </c>
      <c r="F8" s="1002">
        <f>-526350</f>
        <v>-526350</v>
      </c>
      <c r="G8" s="1002"/>
      <c r="H8" s="1003" t="s">
        <v>519</v>
      </c>
    </row>
    <row r="9" spans="1:8" ht="12.75">
      <c r="A9" s="995"/>
      <c r="B9" s="1000">
        <v>180</v>
      </c>
      <c r="C9" s="1001">
        <v>39183</v>
      </c>
      <c r="D9" s="1000" t="s">
        <v>513</v>
      </c>
      <c r="E9" s="1000" t="s">
        <v>514</v>
      </c>
      <c r="F9" s="1002">
        <v>-2000</v>
      </c>
      <c r="G9" s="1002"/>
      <c r="H9" s="1003" t="s">
        <v>520</v>
      </c>
    </row>
    <row r="10" spans="1:8" ht="12.75">
      <c r="A10" s="995"/>
      <c r="B10" s="1000">
        <v>188</v>
      </c>
      <c r="C10" s="1001">
        <v>39205</v>
      </c>
      <c r="D10" s="1000" t="s">
        <v>513</v>
      </c>
      <c r="E10" s="1000" t="s">
        <v>514</v>
      </c>
      <c r="F10" s="1002">
        <v>-2100</v>
      </c>
      <c r="G10" s="1002"/>
      <c r="H10" s="1003" t="s">
        <v>521</v>
      </c>
    </row>
    <row r="11" spans="1:8" ht="12.75">
      <c r="A11" s="995"/>
      <c r="B11" s="1000">
        <v>189</v>
      </c>
      <c r="C11" s="1001">
        <v>39205</v>
      </c>
      <c r="D11" s="1000" t="s">
        <v>513</v>
      </c>
      <c r="E11" s="1000" t="s">
        <v>514</v>
      </c>
      <c r="F11" s="1002">
        <v>-3500</v>
      </c>
      <c r="G11" s="1002"/>
      <c r="H11" s="1003" t="s">
        <v>522</v>
      </c>
    </row>
    <row r="12" spans="1:8" ht="12.75">
      <c r="A12" s="995"/>
      <c r="B12" s="1000">
        <v>190</v>
      </c>
      <c r="C12" s="1001">
        <v>39205</v>
      </c>
      <c r="D12" s="1000" t="s">
        <v>513</v>
      </c>
      <c r="E12" s="1000" t="s">
        <v>514</v>
      </c>
      <c r="F12" s="1002">
        <v>-2000</v>
      </c>
      <c r="G12" s="1002"/>
      <c r="H12" s="1003" t="s">
        <v>523</v>
      </c>
    </row>
    <row r="13" spans="1:8" ht="12.75">
      <c r="A13" s="995"/>
      <c r="B13" s="1000">
        <v>192</v>
      </c>
      <c r="C13" s="1001">
        <v>39205</v>
      </c>
      <c r="D13" s="1000" t="s">
        <v>513</v>
      </c>
      <c r="E13" s="1000" t="s">
        <v>514</v>
      </c>
      <c r="F13" s="1002">
        <v>-1500</v>
      </c>
      <c r="G13" s="1002"/>
      <c r="H13" s="1003" t="s">
        <v>524</v>
      </c>
    </row>
    <row r="14" spans="1:8" ht="12.75">
      <c r="A14" s="995"/>
      <c r="B14" s="1000">
        <v>194</v>
      </c>
      <c r="C14" s="1001">
        <v>39205</v>
      </c>
      <c r="D14" s="1000" t="s">
        <v>513</v>
      </c>
      <c r="E14" s="1000" t="s">
        <v>514</v>
      </c>
      <c r="F14" s="1002">
        <v>-4600</v>
      </c>
      <c r="G14" s="1002"/>
      <c r="H14" s="1003" t="s">
        <v>525</v>
      </c>
    </row>
    <row r="15" spans="1:8" ht="12.75">
      <c r="A15" s="995"/>
      <c r="B15" s="1000">
        <v>195</v>
      </c>
      <c r="C15" s="1001">
        <v>39205</v>
      </c>
      <c r="D15" s="1000" t="s">
        <v>513</v>
      </c>
      <c r="E15" s="1000" t="s">
        <v>514</v>
      </c>
      <c r="F15" s="1002">
        <v>-1500</v>
      </c>
      <c r="G15" s="1002"/>
      <c r="H15" s="1003" t="s">
        <v>526</v>
      </c>
    </row>
    <row r="16" spans="1:8" ht="12.75">
      <c r="A16" s="995"/>
      <c r="B16" s="1000">
        <v>196</v>
      </c>
      <c r="C16" s="1001">
        <v>39205</v>
      </c>
      <c r="D16" s="1000" t="s">
        <v>513</v>
      </c>
      <c r="E16" s="1000" t="s">
        <v>514</v>
      </c>
      <c r="F16" s="1002">
        <v>-500</v>
      </c>
      <c r="G16" s="1002"/>
      <c r="H16" s="1003" t="s">
        <v>527</v>
      </c>
    </row>
    <row r="17" spans="1:8" ht="12.75">
      <c r="A17" s="995"/>
      <c r="B17" s="1000">
        <v>197</v>
      </c>
      <c r="C17" s="1001">
        <v>39205</v>
      </c>
      <c r="D17" s="1000" t="s">
        <v>513</v>
      </c>
      <c r="E17" s="1000" t="s">
        <v>514</v>
      </c>
      <c r="F17" s="1002">
        <v>-3000</v>
      </c>
      <c r="G17" s="1002"/>
      <c r="H17" s="1003" t="s">
        <v>528</v>
      </c>
    </row>
    <row r="18" spans="1:8" ht="13.5" thickBot="1">
      <c r="A18" s="995"/>
      <c r="B18" s="1000">
        <v>200</v>
      </c>
      <c r="C18" s="1001">
        <v>39205</v>
      </c>
      <c r="D18" s="1000" t="s">
        <v>513</v>
      </c>
      <c r="E18" s="1000" t="s">
        <v>514</v>
      </c>
      <c r="F18" s="1002">
        <v>-800</v>
      </c>
      <c r="G18" s="1002"/>
      <c r="H18" s="1003" t="s">
        <v>529</v>
      </c>
    </row>
    <row r="19" spans="1:8" ht="26.25" thickBot="1">
      <c r="A19" s="1004" t="s">
        <v>530</v>
      </c>
      <c r="B19" s="1005">
        <v>267</v>
      </c>
      <c r="C19" s="1006">
        <v>39260</v>
      </c>
      <c r="D19" s="1005" t="s">
        <v>513</v>
      </c>
      <c r="E19" s="1005" t="s">
        <v>513</v>
      </c>
      <c r="F19" s="1007">
        <v>0</v>
      </c>
      <c r="G19" s="1007"/>
      <c r="H19" s="1008" t="s">
        <v>531</v>
      </c>
    </row>
    <row r="20" spans="1:8" ht="12.75">
      <c r="A20" s="995" t="s">
        <v>532</v>
      </c>
      <c r="B20" s="1009">
        <v>162</v>
      </c>
      <c r="C20" s="1010">
        <v>39162</v>
      </c>
      <c r="D20" s="1009" t="s">
        <v>513</v>
      </c>
      <c r="E20" s="1009" t="s">
        <v>514</v>
      </c>
      <c r="F20" s="1011">
        <v>-5000</v>
      </c>
      <c r="G20" s="1011"/>
      <c r="H20" s="1012" t="s">
        <v>533</v>
      </c>
    </row>
    <row r="21" spans="1:8" ht="12.75">
      <c r="A21" s="995"/>
      <c r="B21" s="996">
        <v>225</v>
      </c>
      <c r="C21" s="997">
        <v>39218</v>
      </c>
      <c r="D21" s="996" t="s">
        <v>513</v>
      </c>
      <c r="E21" s="996" t="s">
        <v>514</v>
      </c>
      <c r="F21" s="998">
        <v>-5900</v>
      </c>
      <c r="G21" s="998"/>
      <c r="H21" s="999" t="s">
        <v>534</v>
      </c>
    </row>
    <row r="22" spans="1:8" ht="13.5" thickBot="1">
      <c r="A22" s="995"/>
      <c r="B22" s="1000">
        <v>232</v>
      </c>
      <c r="C22" s="1001">
        <v>39232</v>
      </c>
      <c r="D22" s="1000" t="s">
        <v>513</v>
      </c>
      <c r="E22" s="1000" t="s">
        <v>514</v>
      </c>
      <c r="F22" s="1002">
        <v>-3000</v>
      </c>
      <c r="G22" s="1002"/>
      <c r="H22" s="1003" t="s">
        <v>535</v>
      </c>
    </row>
    <row r="23" spans="1:8" ht="13.5" thickBot="1">
      <c r="A23" s="1004" t="s">
        <v>536</v>
      </c>
      <c r="B23" s="1005">
        <v>249</v>
      </c>
      <c r="C23" s="1006">
        <v>39260</v>
      </c>
      <c r="D23" s="1005" t="s">
        <v>513</v>
      </c>
      <c r="E23" s="1005" t="s">
        <v>514</v>
      </c>
      <c r="F23" s="1007">
        <v>-4000</v>
      </c>
      <c r="G23" s="1007"/>
      <c r="H23" s="1013" t="s">
        <v>537</v>
      </c>
    </row>
    <row r="24" spans="1:8" ht="26.25" thickBot="1">
      <c r="A24" s="1004" t="s">
        <v>538</v>
      </c>
      <c r="B24" s="1005">
        <v>304</v>
      </c>
      <c r="C24" s="1006">
        <v>39315</v>
      </c>
      <c r="D24" s="1005" t="s">
        <v>513</v>
      </c>
      <c r="E24" s="1005" t="s">
        <v>513</v>
      </c>
      <c r="F24" s="1007">
        <v>0</v>
      </c>
      <c r="G24" s="1007"/>
      <c r="H24" s="1008" t="s">
        <v>539</v>
      </c>
    </row>
    <row r="25" spans="1:8" ht="12.75">
      <c r="A25" s="995" t="s">
        <v>540</v>
      </c>
      <c r="B25" s="996">
        <v>276</v>
      </c>
      <c r="C25" s="997">
        <v>39302</v>
      </c>
      <c r="D25" s="996" t="s">
        <v>513</v>
      </c>
      <c r="E25" s="996" t="s">
        <v>514</v>
      </c>
      <c r="F25" s="998">
        <v>-12700</v>
      </c>
      <c r="G25" s="998"/>
      <c r="H25" s="999" t="s">
        <v>541</v>
      </c>
    </row>
    <row r="26" spans="1:8" ht="13.5" thickBot="1">
      <c r="A26" s="995"/>
      <c r="B26" s="1000">
        <v>258</v>
      </c>
      <c r="C26" s="1001">
        <v>39260</v>
      </c>
      <c r="D26" s="1000" t="s">
        <v>514</v>
      </c>
      <c r="E26" s="1000" t="s">
        <v>513</v>
      </c>
      <c r="F26" s="1002"/>
      <c r="G26" s="1002">
        <v>3000</v>
      </c>
      <c r="H26" s="1003" t="s">
        <v>542</v>
      </c>
    </row>
    <row r="27" spans="1:8" ht="13.5" thickBot="1">
      <c r="A27" s="1004" t="s">
        <v>543</v>
      </c>
      <c r="B27" s="1005">
        <v>289</v>
      </c>
      <c r="C27" s="1006">
        <v>39315</v>
      </c>
      <c r="D27" s="1005" t="s">
        <v>513</v>
      </c>
      <c r="E27" s="1005" t="s">
        <v>514</v>
      </c>
      <c r="F27" s="1007"/>
      <c r="G27" s="1007">
        <v>-19000</v>
      </c>
      <c r="H27" s="1013" t="s">
        <v>544</v>
      </c>
    </row>
    <row r="28" spans="1:8" ht="13.5" thickBot="1">
      <c r="A28" s="1004" t="s">
        <v>545</v>
      </c>
      <c r="B28" s="1005">
        <v>284</v>
      </c>
      <c r="C28" s="1006">
        <v>39315</v>
      </c>
      <c r="D28" s="1005" t="s">
        <v>513</v>
      </c>
      <c r="E28" s="1014" t="s">
        <v>546</v>
      </c>
      <c r="F28" s="1007"/>
      <c r="G28" s="1007">
        <v>-3000</v>
      </c>
      <c r="H28" s="1013" t="s">
        <v>547</v>
      </c>
    </row>
    <row r="29" spans="1:8" ht="12.75">
      <c r="A29" s="1015" t="s">
        <v>548</v>
      </c>
      <c r="B29" s="1009">
        <v>285</v>
      </c>
      <c r="C29" s="1010">
        <v>39315</v>
      </c>
      <c r="D29" s="1009" t="s">
        <v>513</v>
      </c>
      <c r="E29" s="1010" t="s">
        <v>514</v>
      </c>
      <c r="F29" s="1011">
        <v>-5800</v>
      </c>
      <c r="G29" s="1011"/>
      <c r="H29" s="1016" t="s">
        <v>549</v>
      </c>
    </row>
    <row r="30" spans="1:8" ht="26.25" thickBot="1">
      <c r="A30" s="990"/>
      <c r="B30" s="991">
        <v>272</v>
      </c>
      <c r="C30" s="992">
        <v>39302</v>
      </c>
      <c r="D30" s="991" t="s">
        <v>513</v>
      </c>
      <c r="E30" s="991" t="s">
        <v>513</v>
      </c>
      <c r="F30" s="993">
        <v>0</v>
      </c>
      <c r="G30" s="993"/>
      <c r="H30" s="1017" t="s">
        <v>550</v>
      </c>
    </row>
    <row r="31" spans="1:8" ht="13.5" thickBot="1">
      <c r="A31" s="1004" t="s">
        <v>551</v>
      </c>
      <c r="B31" s="1005">
        <v>376</v>
      </c>
      <c r="C31" s="1006">
        <v>39393</v>
      </c>
      <c r="D31" s="1005" t="s">
        <v>513</v>
      </c>
      <c r="E31" s="1005" t="s">
        <v>513</v>
      </c>
      <c r="F31" s="1007">
        <v>0</v>
      </c>
      <c r="G31" s="1007"/>
      <c r="H31" s="1008" t="s">
        <v>552</v>
      </c>
    </row>
    <row r="32" spans="1:9" ht="12.75">
      <c r="A32" s="1015" t="s">
        <v>553</v>
      </c>
      <c r="B32" s="1009">
        <v>337</v>
      </c>
      <c r="C32" s="1010">
        <v>39365</v>
      </c>
      <c r="D32" s="1009" t="s">
        <v>514</v>
      </c>
      <c r="E32" s="1010" t="s">
        <v>513</v>
      </c>
      <c r="F32" s="1011">
        <v>15000</v>
      </c>
      <c r="G32" s="1011"/>
      <c r="H32" s="1016" t="s">
        <v>554</v>
      </c>
      <c r="I32" s="1018"/>
    </row>
    <row r="33" spans="1:9" ht="13.5" thickBot="1">
      <c r="A33" s="990"/>
      <c r="B33" s="1019">
        <v>340</v>
      </c>
      <c r="C33" s="1020">
        <v>39365</v>
      </c>
      <c r="D33" s="1019" t="s">
        <v>513</v>
      </c>
      <c r="E33" s="1020" t="s">
        <v>514</v>
      </c>
      <c r="F33" s="1021">
        <v>-4000</v>
      </c>
      <c r="G33" s="1021"/>
      <c r="H33" s="1022" t="s">
        <v>555</v>
      </c>
      <c r="I33" s="1018"/>
    </row>
    <row r="34" spans="1:9" ht="12.75">
      <c r="A34" s="1015" t="s">
        <v>556</v>
      </c>
      <c r="B34" s="1009">
        <v>363</v>
      </c>
      <c r="C34" s="1010">
        <v>39393</v>
      </c>
      <c r="D34" s="1009" t="s">
        <v>514</v>
      </c>
      <c r="E34" s="1010" t="s">
        <v>513</v>
      </c>
      <c r="F34" s="1011">
        <v>3500</v>
      </c>
      <c r="G34" s="1011"/>
      <c r="H34" s="1016" t="s">
        <v>557</v>
      </c>
      <c r="I34" s="1018"/>
    </row>
    <row r="35" spans="1:8" ht="12.75">
      <c r="A35" s="995"/>
      <c r="B35" s="1023">
        <v>362</v>
      </c>
      <c r="C35" s="1024">
        <v>39393</v>
      </c>
      <c r="D35" s="1023" t="s">
        <v>513</v>
      </c>
      <c r="E35" s="1024" t="s">
        <v>514</v>
      </c>
      <c r="F35" s="1025"/>
      <c r="G35" s="1025">
        <v>-5000</v>
      </c>
      <c r="H35" s="1026" t="s">
        <v>558</v>
      </c>
    </row>
    <row r="36" spans="1:8" ht="22.5" customHeight="1" thickBot="1">
      <c r="A36" s="1027" t="s">
        <v>559</v>
      </c>
      <c r="B36" s="1028"/>
      <c r="C36" s="1028"/>
      <c r="D36" s="1028"/>
      <c r="E36" s="1028"/>
      <c r="F36" s="1029">
        <f>SUM(F5:F35)</f>
        <v>-572250</v>
      </c>
      <c r="G36" s="1030">
        <f>SUM(G5:G35)</f>
        <v>-28000</v>
      </c>
      <c r="H36" s="1031" t="s">
        <v>560</v>
      </c>
    </row>
    <row r="37" spans="1:8" s="1018" customFormat="1" ht="12.75">
      <c r="A37" s="1032"/>
      <c r="B37" s="1032"/>
      <c r="C37" s="1032"/>
      <c r="D37" s="1032"/>
      <c r="E37" s="1032"/>
      <c r="F37" s="1033" t="s">
        <v>561</v>
      </c>
      <c r="G37" s="1034"/>
      <c r="H37" s="1035"/>
    </row>
    <row r="38" spans="6:8" ht="12.75">
      <c r="F38" s="1036">
        <f>+F34+F32+F26</f>
        <v>18500</v>
      </c>
      <c r="G38" s="1037">
        <f>+G26</f>
        <v>3000</v>
      </c>
      <c r="H38" s="1038" t="s">
        <v>562</v>
      </c>
    </row>
    <row r="39" spans="6:8" ht="12.75">
      <c r="F39" s="1033">
        <f>+F5+F6+F7+F8+F9+F10+F11+F12+F13+F14+F15+F16+F17+F18+F20+F21+F22+F23+F25+F27+F29+F33+F35</f>
        <v>-590750</v>
      </c>
      <c r="G39" s="1039">
        <f>+G35+G27+G5</f>
        <v>-28000</v>
      </c>
      <c r="H39" s="1038" t="s">
        <v>563</v>
      </c>
    </row>
    <row r="40" spans="6:8" ht="12.75">
      <c r="F40" s="1040">
        <f>F28</f>
        <v>0</v>
      </c>
      <c r="G40" s="1041">
        <f>G28</f>
        <v>-3000</v>
      </c>
      <c r="H40" s="1042" t="s">
        <v>564</v>
      </c>
    </row>
    <row r="41" spans="6:7" ht="12.75">
      <c r="F41" s="1043"/>
      <c r="G41" s="1043"/>
    </row>
    <row r="43" spans="1:8" ht="12.75">
      <c r="A43" s="979" t="s">
        <v>565</v>
      </c>
      <c r="H43" s="1044" t="s">
        <v>566</v>
      </c>
    </row>
    <row r="44" ht="12.75">
      <c r="A44" s="979" t="s">
        <v>567</v>
      </c>
    </row>
    <row r="46" ht="12.75">
      <c r="A46" s="979" t="s">
        <v>568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 xml:space="preserve">&amp;RPříloha č. 11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workbookViewId="0" topLeftCell="G33">
      <selection activeCell="N52" sqref="N52"/>
    </sheetView>
  </sheetViews>
  <sheetFormatPr defaultColWidth="9.00390625" defaultRowHeight="12.75"/>
  <cols>
    <col min="1" max="1" width="42.25390625" style="1407" customWidth="1"/>
    <col min="2" max="13" width="18.00390625" style="1407" customWidth="1"/>
    <col min="14" max="14" width="14.75390625" style="1407" customWidth="1"/>
    <col min="15" max="15" width="11.625" style="1407" bestFit="1" customWidth="1"/>
    <col min="16" max="16384" width="10.375" style="1407" customWidth="1"/>
  </cols>
  <sheetData>
    <row r="1" ht="14.25">
      <c r="M1" s="1407" t="s">
        <v>294</v>
      </c>
    </row>
    <row r="2" spans="1:13" ht="25.5" customHeight="1">
      <c r="A2" s="1843" t="s">
        <v>295</v>
      </c>
      <c r="B2" s="1843"/>
      <c r="C2" s="1843"/>
      <c r="D2" s="1843"/>
      <c r="E2" s="1843"/>
      <c r="F2" s="1843"/>
      <c r="G2" s="1843"/>
      <c r="H2" s="1843"/>
      <c r="I2" s="1843"/>
      <c r="J2" s="1843"/>
      <c r="K2" s="1843"/>
      <c r="L2" s="1843"/>
      <c r="M2" s="1843"/>
    </row>
    <row r="3" spans="1:13" ht="25.5" customHeight="1">
      <c r="A3" s="1844" t="s">
        <v>296</v>
      </c>
      <c r="B3" s="1844"/>
      <c r="C3" s="1844"/>
      <c r="D3" s="1844"/>
      <c r="E3" s="1844"/>
      <c r="F3" s="1844"/>
      <c r="G3" s="1844"/>
      <c r="H3" s="1844"/>
      <c r="I3" s="1844"/>
      <c r="J3" s="1844"/>
      <c r="K3" s="1844"/>
      <c r="L3" s="1844"/>
      <c r="M3" s="1844"/>
    </row>
    <row r="4" spans="1:21" ht="25.5" customHeight="1">
      <c r="A4" s="1408"/>
      <c r="B4" s="1408"/>
      <c r="C4" s="1408"/>
      <c r="D4" s="1408"/>
      <c r="E4" s="1408"/>
      <c r="F4" s="1408"/>
      <c r="G4" s="1408"/>
      <c r="H4" s="1408"/>
      <c r="I4" s="1408"/>
      <c r="J4" s="1408"/>
      <c r="K4" s="1408"/>
      <c r="L4" s="1408"/>
      <c r="M4" s="1408"/>
      <c r="N4" s="1409"/>
      <c r="O4" s="1409"/>
      <c r="P4" s="1409"/>
      <c r="Q4" s="1409"/>
      <c r="R4" s="1409"/>
      <c r="S4" s="1409"/>
      <c r="T4" s="1409"/>
      <c r="U4" s="1409"/>
    </row>
    <row r="5" spans="13:21" ht="10.5" customHeight="1" thickBot="1">
      <c r="M5" s="1407" t="s">
        <v>788</v>
      </c>
      <c r="N5" s="1409"/>
      <c r="O5" s="1409"/>
      <c r="P5" s="1409"/>
      <c r="Q5" s="1409"/>
      <c r="R5" s="1409"/>
      <c r="S5" s="1409"/>
      <c r="T5" s="1409"/>
      <c r="U5" s="1409"/>
    </row>
    <row r="6" spans="1:21" ht="19.5" customHeight="1" thickBot="1">
      <c r="A6" s="1410"/>
      <c r="B6" s="1845" t="s">
        <v>297</v>
      </c>
      <c r="C6" s="1845"/>
      <c r="D6" s="1845"/>
      <c r="E6" s="1846"/>
      <c r="F6" s="1847" t="s">
        <v>791</v>
      </c>
      <c r="G6" s="1845"/>
      <c r="H6" s="1845"/>
      <c r="I6" s="1845"/>
      <c r="J6" s="1848" t="s">
        <v>1104</v>
      </c>
      <c r="K6" s="1849"/>
      <c r="L6" s="1849"/>
      <c r="M6" s="1850"/>
      <c r="N6" s="1409"/>
      <c r="O6" s="1409"/>
      <c r="P6" s="1409"/>
      <c r="Q6" s="1409"/>
      <c r="R6" s="1409"/>
      <c r="S6" s="1409"/>
      <c r="T6" s="1409"/>
      <c r="U6" s="1409"/>
    </row>
    <row r="7" spans="1:21" ht="43.5" customHeight="1" thickBot="1">
      <c r="A7" s="1411"/>
      <c r="B7" s="1412" t="s">
        <v>298</v>
      </c>
      <c r="C7" s="1413" t="s">
        <v>299</v>
      </c>
      <c r="D7" s="1414" t="s">
        <v>977</v>
      </c>
      <c r="E7" s="1415" t="s">
        <v>300</v>
      </c>
      <c r="F7" s="1412" t="s">
        <v>298</v>
      </c>
      <c r="G7" s="1413" t="s">
        <v>299</v>
      </c>
      <c r="H7" s="1414" t="s">
        <v>977</v>
      </c>
      <c r="I7" s="1415" t="s">
        <v>300</v>
      </c>
      <c r="J7" s="1412" t="s">
        <v>298</v>
      </c>
      <c r="K7" s="1413" t="s">
        <v>299</v>
      </c>
      <c r="L7" s="1416" t="s">
        <v>977</v>
      </c>
      <c r="M7" s="1417" t="s">
        <v>300</v>
      </c>
      <c r="N7" s="1418"/>
      <c r="O7" s="1409"/>
      <c r="P7" s="1409"/>
      <c r="Q7" s="1409"/>
      <c r="R7" s="1409"/>
      <c r="S7" s="1409"/>
      <c r="T7" s="1409"/>
      <c r="U7" s="1409"/>
    </row>
    <row r="8" spans="1:21" ht="17.25" customHeight="1" thickBot="1">
      <c r="A8" s="1419" t="s">
        <v>301</v>
      </c>
      <c r="B8" s="1420">
        <f>+B9+B22+B27</f>
        <v>0</v>
      </c>
      <c r="C8" s="1421">
        <f aca="true" t="shared" si="0" ref="C8:I8">+C9+C22+C27+C29</f>
        <v>0</v>
      </c>
      <c r="D8" s="1422">
        <f t="shared" si="0"/>
        <v>0</v>
      </c>
      <c r="E8" s="1423">
        <f t="shared" si="0"/>
        <v>0</v>
      </c>
      <c r="F8" s="1420">
        <f t="shared" si="0"/>
        <v>59539.259999999995</v>
      </c>
      <c r="G8" s="1421">
        <f t="shared" si="0"/>
        <v>178617.625</v>
      </c>
      <c r="H8" s="1422">
        <f t="shared" si="0"/>
        <v>238156.88499999998</v>
      </c>
      <c r="I8" s="1423">
        <f t="shared" si="0"/>
        <v>175030.635</v>
      </c>
      <c r="J8" s="1420">
        <f>+J9+J22+J27</f>
        <v>163621.38999999998</v>
      </c>
      <c r="K8" s="1421">
        <f>+K9+K22+K27</f>
        <v>490864.368</v>
      </c>
      <c r="L8" s="1422">
        <f>+L9+L22+L27</f>
        <v>654485.7579999999</v>
      </c>
      <c r="M8" s="1424">
        <f>+M9+M22+M27</f>
        <v>388303.044</v>
      </c>
      <c r="N8" s="1425"/>
      <c r="O8" s="1426"/>
      <c r="P8" s="1409"/>
      <c r="Q8" s="1409"/>
      <c r="R8" s="1409"/>
      <c r="S8" s="1409"/>
      <c r="T8" s="1409"/>
      <c r="U8" s="1409"/>
    </row>
    <row r="9" spans="1:21" ht="15" customHeight="1" thickBot="1">
      <c r="A9" s="1427" t="s">
        <v>302</v>
      </c>
      <c r="B9" s="1428">
        <f aca="true" t="shared" si="1" ref="B9:M9">SUM(B10:B21)</f>
        <v>0</v>
      </c>
      <c r="C9" s="1429">
        <f t="shared" si="1"/>
        <v>0</v>
      </c>
      <c r="D9" s="1430">
        <f t="shared" si="1"/>
        <v>0</v>
      </c>
      <c r="E9" s="1431">
        <f t="shared" si="1"/>
        <v>0</v>
      </c>
      <c r="F9" s="1428">
        <f t="shared" si="1"/>
        <v>20950.149999999994</v>
      </c>
      <c r="G9" s="1429">
        <f t="shared" si="1"/>
        <v>62850.314999999995</v>
      </c>
      <c r="H9" s="1430">
        <f t="shared" si="1"/>
        <v>83800.465</v>
      </c>
      <c r="I9" s="1427">
        <f t="shared" si="1"/>
        <v>57117.435</v>
      </c>
      <c r="J9" s="1428">
        <f t="shared" si="1"/>
        <v>38653.95</v>
      </c>
      <c r="K9" s="1429">
        <f t="shared" si="1"/>
        <v>115961.50800000002</v>
      </c>
      <c r="L9" s="1430">
        <f t="shared" si="1"/>
        <v>154615.458</v>
      </c>
      <c r="M9" s="1431">
        <f t="shared" si="1"/>
        <v>112257.987</v>
      </c>
      <c r="N9" s="1432"/>
      <c r="O9" s="1433"/>
      <c r="P9" s="1409"/>
      <c r="Q9" s="1409"/>
      <c r="R9" s="1409"/>
      <c r="S9" s="1409"/>
      <c r="T9" s="1409"/>
      <c r="U9" s="1409"/>
    </row>
    <row r="10" spans="1:21" ht="15" customHeight="1">
      <c r="A10" s="1434" t="s">
        <v>303</v>
      </c>
      <c r="B10" s="1435">
        <v>0</v>
      </c>
      <c r="C10" s="1436">
        <v>0</v>
      </c>
      <c r="D10" s="1437">
        <v>0</v>
      </c>
      <c r="E10" s="1438">
        <v>0</v>
      </c>
      <c r="F10" s="1435">
        <v>0</v>
      </c>
      <c r="G10" s="1436">
        <v>0</v>
      </c>
      <c r="H10" s="1437">
        <f aca="true" t="shared" si="2" ref="H10:H21">+F10+G10</f>
        <v>0</v>
      </c>
      <c r="I10" s="1438">
        <f>+G10</f>
        <v>0</v>
      </c>
      <c r="J10" s="1435">
        <v>0</v>
      </c>
      <c r="K10" s="1436">
        <v>0</v>
      </c>
      <c r="L10" s="1437">
        <f aca="true" t="shared" si="3" ref="L10:L21">+J10+K10</f>
        <v>0</v>
      </c>
      <c r="M10" s="1439">
        <v>85.41</v>
      </c>
      <c r="N10" s="1432"/>
      <c r="O10" s="1433"/>
      <c r="P10" s="1409"/>
      <c r="Q10" s="1409"/>
      <c r="R10" s="1409"/>
      <c r="S10" s="1409"/>
      <c r="T10" s="1409"/>
      <c r="U10" s="1409"/>
    </row>
    <row r="11" spans="1:21" ht="15" customHeight="1">
      <c r="A11" s="1434" t="s">
        <v>304</v>
      </c>
      <c r="B11" s="1440">
        <v>0</v>
      </c>
      <c r="C11" s="1441">
        <v>0</v>
      </c>
      <c r="D11" s="1442">
        <v>0</v>
      </c>
      <c r="E11" s="1443">
        <v>0</v>
      </c>
      <c r="F11" s="1440">
        <v>1928.84</v>
      </c>
      <c r="G11" s="1441">
        <v>5786.5</v>
      </c>
      <c r="H11" s="1442">
        <f t="shared" si="2"/>
        <v>7715.34</v>
      </c>
      <c r="I11" s="1443">
        <f>+G11</f>
        <v>5786.5</v>
      </c>
      <c r="J11" s="1440">
        <v>2549.9</v>
      </c>
      <c r="K11" s="1441">
        <v>7649.688</v>
      </c>
      <c r="L11" s="1442">
        <f t="shared" si="3"/>
        <v>10199.588</v>
      </c>
      <c r="M11" s="1444">
        <v>4401.996</v>
      </c>
      <c r="N11" s="1409"/>
      <c r="O11" s="1409"/>
      <c r="P11" s="1409"/>
      <c r="Q11" s="1409"/>
      <c r="R11" s="1409"/>
      <c r="S11" s="1409"/>
      <c r="T11" s="1409"/>
      <c r="U11" s="1409"/>
    </row>
    <row r="12" spans="1:21" ht="15" customHeight="1">
      <c r="A12" s="1434" t="s">
        <v>305</v>
      </c>
      <c r="B12" s="1440">
        <v>0</v>
      </c>
      <c r="C12" s="1441">
        <v>0</v>
      </c>
      <c r="D12" s="1442">
        <v>0</v>
      </c>
      <c r="E12" s="1443">
        <v>0</v>
      </c>
      <c r="F12" s="1440">
        <v>1875.28</v>
      </c>
      <c r="G12" s="1441">
        <v>5625.82</v>
      </c>
      <c r="H12" s="1442">
        <f t="shared" si="2"/>
        <v>7501.099999999999</v>
      </c>
      <c r="I12" s="1443">
        <f>+G12</f>
        <v>5625.82</v>
      </c>
      <c r="J12" s="1440">
        <v>2273.94</v>
      </c>
      <c r="K12" s="1441">
        <v>6821.78</v>
      </c>
      <c r="L12" s="1442">
        <f t="shared" si="3"/>
        <v>9095.72</v>
      </c>
      <c r="M12" s="1444">
        <v>6771.896</v>
      </c>
      <c r="N12" s="1409"/>
      <c r="O12" s="1409"/>
      <c r="P12" s="1409"/>
      <c r="Q12" s="1409"/>
      <c r="R12" s="1409"/>
      <c r="S12" s="1409"/>
      <c r="T12" s="1409"/>
      <c r="U12" s="1409"/>
    </row>
    <row r="13" spans="1:21" ht="15" customHeight="1">
      <c r="A13" s="1434" t="s">
        <v>306</v>
      </c>
      <c r="B13" s="1440">
        <v>0</v>
      </c>
      <c r="C13" s="1441">
        <v>0</v>
      </c>
      <c r="D13" s="1442">
        <v>0</v>
      </c>
      <c r="E13" s="1443">
        <v>0</v>
      </c>
      <c r="F13" s="1440">
        <v>4075.52</v>
      </c>
      <c r="G13" s="1441">
        <v>12226.5</v>
      </c>
      <c r="H13" s="1442">
        <f t="shared" si="2"/>
        <v>16302.02</v>
      </c>
      <c r="I13" s="1443">
        <v>6493.63</v>
      </c>
      <c r="J13" s="1440">
        <v>9091.5</v>
      </c>
      <c r="K13" s="1441">
        <v>27274.42</v>
      </c>
      <c r="L13" s="1442">
        <f t="shared" si="3"/>
        <v>36365.92</v>
      </c>
      <c r="M13" s="1444">
        <v>21692.217</v>
      </c>
      <c r="N13" s="1409"/>
      <c r="O13" s="1409"/>
      <c r="P13" s="1409"/>
      <c r="Q13" s="1409"/>
      <c r="R13" s="1409"/>
      <c r="S13" s="1409"/>
      <c r="T13" s="1409"/>
      <c r="U13" s="1409"/>
    </row>
    <row r="14" spans="1:21" ht="15" customHeight="1">
      <c r="A14" s="1434" t="s">
        <v>307</v>
      </c>
      <c r="B14" s="1440">
        <v>0</v>
      </c>
      <c r="C14" s="1441">
        <v>0</v>
      </c>
      <c r="D14" s="1442">
        <v>0</v>
      </c>
      <c r="E14" s="1443">
        <v>0</v>
      </c>
      <c r="F14" s="1440">
        <v>1975.81</v>
      </c>
      <c r="G14" s="1441">
        <v>5927.42</v>
      </c>
      <c r="H14" s="1442">
        <f t="shared" si="2"/>
        <v>7903.23</v>
      </c>
      <c r="I14" s="1443">
        <f>+G14</f>
        <v>5927.42</v>
      </c>
      <c r="J14" s="1440">
        <v>3071.1400000000003</v>
      </c>
      <c r="K14" s="1441">
        <v>9213.4</v>
      </c>
      <c r="L14" s="1442">
        <f t="shared" si="3"/>
        <v>12284.54</v>
      </c>
      <c r="M14" s="1444">
        <v>6692.056</v>
      </c>
      <c r="N14" s="1409"/>
      <c r="O14" s="1409"/>
      <c r="P14" s="1409"/>
      <c r="Q14" s="1409"/>
      <c r="R14" s="1409"/>
      <c r="S14" s="1409"/>
      <c r="T14" s="1409"/>
      <c r="U14" s="1409"/>
    </row>
    <row r="15" spans="1:21" ht="15" customHeight="1">
      <c r="A15" s="1434" t="s">
        <v>344</v>
      </c>
      <c r="B15" s="1440">
        <v>0</v>
      </c>
      <c r="C15" s="1441">
        <v>0</v>
      </c>
      <c r="D15" s="1442">
        <v>0</v>
      </c>
      <c r="E15" s="1443">
        <v>0</v>
      </c>
      <c r="F15" s="1440">
        <v>0</v>
      </c>
      <c r="G15" s="1441">
        <v>0</v>
      </c>
      <c r="H15" s="1442">
        <f t="shared" si="2"/>
        <v>0</v>
      </c>
      <c r="I15" s="1443">
        <f>+G15</f>
        <v>0</v>
      </c>
      <c r="J15" s="1440">
        <v>53.82</v>
      </c>
      <c r="K15" s="1441">
        <v>161.47</v>
      </c>
      <c r="L15" s="1442">
        <f t="shared" si="3"/>
        <v>215.29</v>
      </c>
      <c r="M15" s="1444">
        <v>2727.658</v>
      </c>
      <c r="N15" s="1409"/>
      <c r="O15" s="1409"/>
      <c r="P15" s="1409"/>
      <c r="Q15" s="1409"/>
      <c r="R15" s="1409"/>
      <c r="S15" s="1409"/>
      <c r="T15" s="1409"/>
      <c r="U15" s="1409"/>
    </row>
    <row r="16" spans="1:21" ht="15" customHeight="1">
      <c r="A16" s="1434" t="s">
        <v>308</v>
      </c>
      <c r="B16" s="1440">
        <v>0</v>
      </c>
      <c r="C16" s="1441">
        <v>0</v>
      </c>
      <c r="D16" s="1442">
        <v>0</v>
      </c>
      <c r="E16" s="1443">
        <v>0</v>
      </c>
      <c r="F16" s="1440">
        <v>3995.34</v>
      </c>
      <c r="G16" s="1441">
        <v>11986.03</v>
      </c>
      <c r="H16" s="1442">
        <f t="shared" si="2"/>
        <v>15981.37</v>
      </c>
      <c r="I16" s="1443">
        <f>+G16</f>
        <v>11986.03</v>
      </c>
      <c r="J16" s="1440">
        <v>8137.900000000001</v>
      </c>
      <c r="K16" s="1441">
        <v>24413.68</v>
      </c>
      <c r="L16" s="1442">
        <f t="shared" si="3"/>
        <v>32551.58</v>
      </c>
      <c r="M16" s="1444">
        <v>24413.69</v>
      </c>
      <c r="N16" s="1433"/>
      <c r="O16" s="1409"/>
      <c r="P16" s="1409"/>
      <c r="Q16" s="1409"/>
      <c r="R16" s="1409"/>
      <c r="S16" s="1409"/>
      <c r="T16" s="1409"/>
      <c r="U16" s="1409"/>
    </row>
    <row r="17" spans="1:21" ht="15" customHeight="1">
      <c r="A17" s="1434" t="s">
        <v>309</v>
      </c>
      <c r="B17" s="1440">
        <v>0</v>
      </c>
      <c r="C17" s="1441">
        <v>0</v>
      </c>
      <c r="D17" s="1442">
        <v>0</v>
      </c>
      <c r="E17" s="1443">
        <v>0</v>
      </c>
      <c r="F17" s="1440">
        <v>2219.2</v>
      </c>
      <c r="G17" s="1441">
        <v>6657.595</v>
      </c>
      <c r="H17" s="1442">
        <f t="shared" si="2"/>
        <v>8876.795</v>
      </c>
      <c r="I17" s="1443">
        <f>+G17</f>
        <v>6657.595</v>
      </c>
      <c r="J17" s="1440">
        <v>7647.110000000001</v>
      </c>
      <c r="K17" s="1441">
        <v>22941.200000000004</v>
      </c>
      <c r="L17" s="1442">
        <f t="shared" si="3"/>
        <v>30588.310000000005</v>
      </c>
      <c r="M17" s="1444">
        <v>30904.835</v>
      </c>
      <c r="N17" s="1409"/>
      <c r="O17" s="1409"/>
      <c r="P17" s="1409"/>
      <c r="Q17" s="1409"/>
      <c r="R17" s="1409"/>
      <c r="S17" s="1409"/>
      <c r="T17" s="1409"/>
      <c r="U17" s="1409"/>
    </row>
    <row r="18" spans="1:21" ht="15" customHeight="1">
      <c r="A18" s="1434" t="s">
        <v>310</v>
      </c>
      <c r="B18" s="1440">
        <v>0</v>
      </c>
      <c r="C18" s="1441">
        <v>0</v>
      </c>
      <c r="D18" s="1442">
        <v>0</v>
      </c>
      <c r="E18" s="1443">
        <v>0</v>
      </c>
      <c r="F18" s="1440">
        <v>371.3</v>
      </c>
      <c r="G18" s="1441">
        <v>1113.89</v>
      </c>
      <c r="H18" s="1442">
        <f t="shared" si="2"/>
        <v>1485.19</v>
      </c>
      <c r="I18" s="1443">
        <v>1113.9</v>
      </c>
      <c r="J18" s="1440">
        <v>1001.83</v>
      </c>
      <c r="K18" s="1441">
        <v>3005.4900000000002</v>
      </c>
      <c r="L18" s="1442">
        <f t="shared" si="3"/>
        <v>4007.32</v>
      </c>
      <c r="M18" s="1444">
        <v>1001.392</v>
      </c>
      <c r="N18" s="1445"/>
      <c r="O18" s="1409"/>
      <c r="P18" s="1409"/>
      <c r="Q18" s="1409"/>
      <c r="R18" s="1409"/>
      <c r="S18" s="1409"/>
      <c r="T18" s="1409"/>
      <c r="U18" s="1409"/>
    </row>
    <row r="19" spans="1:21" ht="15" customHeight="1">
      <c r="A19" s="1434" t="s">
        <v>311</v>
      </c>
      <c r="B19" s="1440">
        <v>0</v>
      </c>
      <c r="C19" s="1441">
        <v>0</v>
      </c>
      <c r="D19" s="1442">
        <v>0</v>
      </c>
      <c r="E19" s="1443">
        <v>0</v>
      </c>
      <c r="F19" s="1440">
        <v>796.51</v>
      </c>
      <c r="G19" s="1441">
        <v>2389.52</v>
      </c>
      <c r="H19" s="1442">
        <f t="shared" si="2"/>
        <v>3186.0299999999997</v>
      </c>
      <c r="I19" s="1443">
        <f>+G19</f>
        <v>2389.52</v>
      </c>
      <c r="J19" s="1440">
        <v>1114.46</v>
      </c>
      <c r="K19" s="1441">
        <v>3343.35</v>
      </c>
      <c r="L19" s="1442">
        <f t="shared" si="3"/>
        <v>4457.8099999999995</v>
      </c>
      <c r="M19" s="1444">
        <v>2430.048</v>
      </c>
      <c r="N19" s="1409"/>
      <c r="O19" s="1409"/>
      <c r="P19" s="1409"/>
      <c r="Q19" s="1409"/>
      <c r="R19" s="1409"/>
      <c r="S19" s="1409"/>
      <c r="T19" s="1409"/>
      <c r="U19" s="1409"/>
    </row>
    <row r="20" spans="1:21" ht="15" customHeight="1">
      <c r="A20" s="1434" t="s">
        <v>312</v>
      </c>
      <c r="B20" s="1440">
        <v>0</v>
      </c>
      <c r="C20" s="1441">
        <v>0</v>
      </c>
      <c r="D20" s="1442">
        <v>0</v>
      </c>
      <c r="E20" s="1443">
        <v>0</v>
      </c>
      <c r="F20" s="1440">
        <v>3130.78</v>
      </c>
      <c r="G20" s="1441">
        <v>9392.33</v>
      </c>
      <c r="H20" s="1442">
        <f t="shared" si="2"/>
        <v>12523.11</v>
      </c>
      <c r="I20" s="1443">
        <v>9392.31</v>
      </c>
      <c r="J20" s="1440">
        <v>3130.78</v>
      </c>
      <c r="K20" s="1441">
        <v>9392.32</v>
      </c>
      <c r="L20" s="1442">
        <f t="shared" si="3"/>
        <v>12523.1</v>
      </c>
      <c r="M20" s="1444">
        <v>9392.325</v>
      </c>
      <c r="N20" s="1433"/>
      <c r="O20" s="1409"/>
      <c r="P20" s="1409"/>
      <c r="Q20" s="1409"/>
      <c r="R20" s="1409"/>
      <c r="S20" s="1409"/>
      <c r="T20" s="1409"/>
      <c r="U20" s="1409"/>
    </row>
    <row r="21" spans="1:21" ht="15" customHeight="1" thickBot="1">
      <c r="A21" s="1434" t="s">
        <v>313</v>
      </c>
      <c r="B21" s="1446">
        <v>0</v>
      </c>
      <c r="C21" s="1447">
        <v>0</v>
      </c>
      <c r="D21" s="1448">
        <v>0</v>
      </c>
      <c r="E21" s="1449">
        <v>0</v>
      </c>
      <c r="F21" s="1450">
        <v>581.57</v>
      </c>
      <c r="G21" s="1451">
        <v>1744.71</v>
      </c>
      <c r="H21" s="1452">
        <f t="shared" si="2"/>
        <v>2326.28</v>
      </c>
      <c r="I21" s="1449">
        <f>+G21</f>
        <v>1744.71</v>
      </c>
      <c r="J21" s="1446">
        <v>581.57</v>
      </c>
      <c r="K21" s="1447">
        <v>1744.71</v>
      </c>
      <c r="L21" s="1448">
        <f t="shared" si="3"/>
        <v>2326.28</v>
      </c>
      <c r="M21" s="1453">
        <v>1744.464</v>
      </c>
      <c r="N21" s="1409"/>
      <c r="O21" s="1409"/>
      <c r="P21" s="1409"/>
      <c r="Q21" s="1409"/>
      <c r="R21" s="1409"/>
      <c r="S21" s="1409"/>
      <c r="T21" s="1409"/>
      <c r="U21" s="1409"/>
    </row>
    <row r="22" spans="1:21" s="1466" customFormat="1" ht="15" customHeight="1" thickBot="1">
      <c r="A22" s="1454" t="s">
        <v>314</v>
      </c>
      <c r="B22" s="1454">
        <f>+B23+B24+B26</f>
        <v>0</v>
      </c>
      <c r="C22" s="1455">
        <f>+C23+C24+C26</f>
        <v>0</v>
      </c>
      <c r="D22" s="1456">
        <f>+D23+D24+D26</f>
        <v>0</v>
      </c>
      <c r="E22" s="1457">
        <f>+E23+E24+E26</f>
        <v>0</v>
      </c>
      <c r="F22" s="1458">
        <f aca="true" t="shared" si="4" ref="F22:M22">+F23+F24+F25</f>
        <v>4422.900000000001</v>
      </c>
      <c r="G22" s="1459">
        <f t="shared" si="4"/>
        <v>13268.689999999999</v>
      </c>
      <c r="H22" s="1460">
        <f t="shared" si="4"/>
        <v>17691.59</v>
      </c>
      <c r="I22" s="1461">
        <f t="shared" si="4"/>
        <v>13268.689999999999</v>
      </c>
      <c r="J22" s="1462">
        <f t="shared" si="4"/>
        <v>14311.150000000001</v>
      </c>
      <c r="K22" s="1455">
        <f t="shared" si="4"/>
        <v>42933.369999999995</v>
      </c>
      <c r="L22" s="1463">
        <f t="shared" si="4"/>
        <v>57244.520000000004</v>
      </c>
      <c r="M22" s="1456">
        <f t="shared" si="4"/>
        <v>53103.589</v>
      </c>
      <c r="N22" s="1464"/>
      <c r="O22" s="1465"/>
      <c r="P22" s="1465"/>
      <c r="Q22" s="1465"/>
      <c r="R22" s="1465"/>
      <c r="S22" s="1465"/>
      <c r="T22" s="1465"/>
      <c r="U22" s="1465"/>
    </row>
    <row r="23" spans="1:21" ht="15" customHeight="1">
      <c r="A23" s="1467" t="s">
        <v>315</v>
      </c>
      <c r="B23" s="1435">
        <v>0</v>
      </c>
      <c r="C23" s="1436">
        <v>0</v>
      </c>
      <c r="D23" s="1468">
        <v>0</v>
      </c>
      <c r="E23" s="1469">
        <v>0</v>
      </c>
      <c r="F23" s="1470">
        <v>827.52</v>
      </c>
      <c r="G23" s="1436">
        <v>2482.56</v>
      </c>
      <c r="H23" s="1437">
        <f>+F23+G23</f>
        <v>3310.08</v>
      </c>
      <c r="I23" s="1438">
        <f>+G23</f>
        <v>2482.56</v>
      </c>
      <c r="J23" s="1435">
        <v>6854.27</v>
      </c>
      <c r="K23" s="1436">
        <v>20562.77</v>
      </c>
      <c r="L23" s="1468">
        <f>+J23+K23</f>
        <v>27417.04</v>
      </c>
      <c r="M23" s="1469">
        <v>24877.047</v>
      </c>
      <c r="N23" s="1464"/>
      <c r="O23" s="1433"/>
      <c r="P23" s="1409"/>
      <c r="Q23" s="1409"/>
      <c r="R23" s="1409"/>
      <c r="S23" s="1409"/>
      <c r="T23" s="1409"/>
      <c r="U23" s="1409"/>
    </row>
    <row r="24" spans="1:21" ht="15" customHeight="1">
      <c r="A24" s="1471" t="s">
        <v>316</v>
      </c>
      <c r="B24" s="1440">
        <v>0</v>
      </c>
      <c r="C24" s="1441">
        <v>0</v>
      </c>
      <c r="D24" s="1472">
        <v>0</v>
      </c>
      <c r="E24" s="1473">
        <v>0</v>
      </c>
      <c r="F24" s="1470">
        <v>1548.2</v>
      </c>
      <c r="G24" s="1436">
        <v>4644.58</v>
      </c>
      <c r="H24" s="1442">
        <f>+F24+G24</f>
        <v>6192.78</v>
      </c>
      <c r="I24" s="1443">
        <v>4644.58</v>
      </c>
      <c r="J24" s="1435">
        <v>3090.02</v>
      </c>
      <c r="K24" s="1436">
        <v>9270.05</v>
      </c>
      <c r="L24" s="1472">
        <f>+J24+K24</f>
        <v>12360.07</v>
      </c>
      <c r="M24" s="1469">
        <v>15125.985</v>
      </c>
      <c r="N24" s="1464"/>
      <c r="O24" s="1409"/>
      <c r="P24" s="1409"/>
      <c r="Q24" s="1409"/>
      <c r="R24" s="1409"/>
      <c r="S24" s="1409"/>
      <c r="T24" s="1409"/>
      <c r="U24" s="1409"/>
    </row>
    <row r="25" spans="1:21" ht="15" customHeight="1">
      <c r="A25" s="1471" t="s">
        <v>317</v>
      </c>
      <c r="B25" s="1440">
        <v>0</v>
      </c>
      <c r="C25" s="1441">
        <v>0</v>
      </c>
      <c r="D25" s="1472">
        <v>0</v>
      </c>
      <c r="E25" s="1473">
        <v>0</v>
      </c>
      <c r="F25" s="1474">
        <v>2047.18</v>
      </c>
      <c r="G25" s="1441">
        <v>6141.55</v>
      </c>
      <c r="H25" s="1442">
        <f>+F25+G25</f>
        <v>8188.7300000000005</v>
      </c>
      <c r="I25" s="1443">
        <f>+G25</f>
        <v>6141.55</v>
      </c>
      <c r="J25" s="1440">
        <v>4366.86</v>
      </c>
      <c r="K25" s="1441">
        <v>13100.55</v>
      </c>
      <c r="L25" s="1472">
        <f>+J25+K25</f>
        <v>17467.41</v>
      </c>
      <c r="M25" s="1473">
        <v>13100.557</v>
      </c>
      <c r="N25" s="1464"/>
      <c r="O25" s="1409"/>
      <c r="P25" s="1409"/>
      <c r="Q25" s="1409"/>
      <c r="R25" s="1409"/>
      <c r="S25" s="1409"/>
      <c r="T25" s="1409"/>
      <c r="U25" s="1409"/>
    </row>
    <row r="26" spans="1:21" ht="15" customHeight="1" thickBot="1">
      <c r="A26" s="1475" t="s">
        <v>318</v>
      </c>
      <c r="B26" s="1476">
        <v>0</v>
      </c>
      <c r="C26" s="1477">
        <v>0</v>
      </c>
      <c r="D26" s="1478">
        <v>0</v>
      </c>
      <c r="E26" s="1479">
        <v>0</v>
      </c>
      <c r="F26" s="1480">
        <v>0</v>
      </c>
      <c r="G26" s="1477">
        <v>0</v>
      </c>
      <c r="H26" s="1481">
        <f>+F26+G26</f>
        <v>0</v>
      </c>
      <c r="I26" s="1445">
        <f>+G26</f>
        <v>0</v>
      </c>
      <c r="J26" s="1476">
        <f>ROUNDUP(L26*0.25,2)</f>
        <v>9888.24</v>
      </c>
      <c r="K26" s="1477">
        <f>+L26-J26</f>
        <v>29664.690000000002</v>
      </c>
      <c r="L26" s="1478">
        <v>39552.93</v>
      </c>
      <c r="M26" s="1473"/>
      <c r="N26" s="1464"/>
      <c r="O26" s="1409"/>
      <c r="P26" s="1409"/>
      <c r="Q26" s="1409"/>
      <c r="R26" s="1409"/>
      <c r="S26" s="1409"/>
      <c r="T26" s="1409"/>
      <c r="U26" s="1409"/>
    </row>
    <row r="27" spans="1:21" s="1466" customFormat="1" ht="15" customHeight="1" thickBot="1">
      <c r="A27" s="1427" t="s">
        <v>319</v>
      </c>
      <c r="B27" s="1482">
        <v>0</v>
      </c>
      <c r="C27" s="1483">
        <v>0</v>
      </c>
      <c r="D27" s="1484">
        <v>0</v>
      </c>
      <c r="E27" s="1485">
        <v>0</v>
      </c>
      <c r="F27" s="1486">
        <v>34166.21</v>
      </c>
      <c r="G27" s="1487">
        <v>102498.62</v>
      </c>
      <c r="H27" s="1488">
        <f>+F27+G27</f>
        <v>136664.83</v>
      </c>
      <c r="I27" s="1489">
        <v>104644.51</v>
      </c>
      <c r="J27" s="1486">
        <v>110656.29</v>
      </c>
      <c r="K27" s="1487">
        <v>331969.49</v>
      </c>
      <c r="L27" s="1488">
        <f>+J27+K27</f>
        <v>442625.77999999997</v>
      </c>
      <c r="M27" s="1431">
        <v>222941.468</v>
      </c>
      <c r="N27" s="1464"/>
      <c r="O27" s="1465"/>
      <c r="P27" s="1465"/>
      <c r="Q27" s="1465"/>
      <c r="R27" s="1465"/>
      <c r="S27" s="1465"/>
      <c r="T27" s="1465"/>
      <c r="U27" s="1465"/>
    </row>
    <row r="28" spans="1:14" s="1466" customFormat="1" ht="15" customHeight="1">
      <c r="A28" s="1490" t="s">
        <v>320</v>
      </c>
      <c r="B28" s="1491">
        <v>0</v>
      </c>
      <c r="C28" s="1492">
        <v>0</v>
      </c>
      <c r="D28" s="1493">
        <v>0</v>
      </c>
      <c r="E28" s="1494">
        <v>0</v>
      </c>
      <c r="F28" s="1495">
        <v>0</v>
      </c>
      <c r="G28" s="1496">
        <v>0</v>
      </c>
      <c r="H28" s="1497">
        <v>0</v>
      </c>
      <c r="I28" s="1498">
        <f>+G28</f>
        <v>0</v>
      </c>
      <c r="J28" s="1499">
        <f>ROUNDUP(L28*0.25,2)</f>
        <v>94414.53</v>
      </c>
      <c r="K28" s="1500">
        <f>+L28-J28</f>
        <v>283243.5900000001</v>
      </c>
      <c r="L28" s="1501">
        <v>377658.12000000005</v>
      </c>
      <c r="M28" s="1502"/>
      <c r="N28" s="1503"/>
    </row>
    <row r="29" spans="1:15" s="1466" customFormat="1" ht="15" customHeight="1" thickBot="1">
      <c r="A29" s="1504" t="s">
        <v>321</v>
      </c>
      <c r="B29" s="1505">
        <v>0</v>
      </c>
      <c r="C29" s="1506">
        <v>0</v>
      </c>
      <c r="D29" s="1507">
        <v>0</v>
      </c>
      <c r="E29" s="1508">
        <v>0</v>
      </c>
      <c r="F29" s="1509">
        <v>0</v>
      </c>
      <c r="G29" s="1510">
        <v>0</v>
      </c>
      <c r="H29" s="1511">
        <v>0</v>
      </c>
      <c r="I29" s="1512">
        <f>+G29</f>
        <v>0</v>
      </c>
      <c r="J29" s="1513">
        <f>ROUNDUP(+L29*0.25,2)</f>
        <v>19279.969999999998</v>
      </c>
      <c r="K29" s="1514">
        <f>+L29-J29</f>
        <v>57839.89</v>
      </c>
      <c r="L29" s="1515">
        <v>77119.86</v>
      </c>
      <c r="M29" s="1516"/>
      <c r="N29" s="1517"/>
      <c r="O29" s="1517"/>
    </row>
    <row r="30" spans="1:16" ht="15" customHeight="1" thickBot="1">
      <c r="A30" s="1518" t="s">
        <v>322</v>
      </c>
      <c r="B30" s="1519">
        <f>+B31</f>
        <v>0</v>
      </c>
      <c r="C30" s="1520">
        <f>+C31+C33</f>
        <v>0</v>
      </c>
      <c r="D30" s="1521">
        <f>+D31+D33</f>
        <v>0</v>
      </c>
      <c r="E30" s="1522">
        <f>+E31+E33</f>
        <v>0</v>
      </c>
      <c r="F30" s="1523">
        <f>+F31+F33</f>
        <v>22400.96</v>
      </c>
      <c r="G30" s="1524">
        <f>+G31+G33</f>
        <v>67202.87</v>
      </c>
      <c r="H30" s="1525">
        <f>+F30+G30</f>
        <v>89603.82999999999</v>
      </c>
      <c r="I30" s="1522">
        <f>+I31+I33</f>
        <v>70256.87</v>
      </c>
      <c r="J30" s="1523">
        <v>83864.96</v>
      </c>
      <c r="K30" s="1524">
        <f>+K31</f>
        <v>252002.07</v>
      </c>
      <c r="L30" s="1525">
        <f>+J30+K30</f>
        <v>335867.03</v>
      </c>
      <c r="M30" s="1526">
        <f>+M31+M33</f>
        <v>211007.199</v>
      </c>
      <c r="N30" s="1426"/>
      <c r="O30" s="1409"/>
      <c r="P30" s="1409"/>
    </row>
    <row r="31" spans="1:14" ht="15" customHeight="1">
      <c r="A31" s="1527" t="s">
        <v>323</v>
      </c>
      <c r="B31" s="1528">
        <v>0</v>
      </c>
      <c r="C31" s="1529">
        <v>0</v>
      </c>
      <c r="D31" s="1530">
        <v>0</v>
      </c>
      <c r="E31" s="1531">
        <v>0</v>
      </c>
      <c r="F31" s="1532">
        <v>22400.96</v>
      </c>
      <c r="G31" s="1532">
        <v>67202.87</v>
      </c>
      <c r="H31" s="1533">
        <f>+F31+G31</f>
        <v>89603.82999999999</v>
      </c>
      <c r="I31" s="1534">
        <v>70256.87</v>
      </c>
      <c r="J31" s="1535">
        <v>83864.97</v>
      </c>
      <c r="K31" s="1536">
        <v>252002.07</v>
      </c>
      <c r="L31" s="1537">
        <f>+J31+K31</f>
        <v>335867.04000000004</v>
      </c>
      <c r="M31" s="1538">
        <v>211007.199</v>
      </c>
      <c r="N31" s="1539"/>
    </row>
    <row r="32" spans="1:14" s="1466" customFormat="1" ht="15" customHeight="1">
      <c r="A32" s="1540" t="s">
        <v>324</v>
      </c>
      <c r="B32" s="1541">
        <v>0</v>
      </c>
      <c r="C32" s="1542">
        <v>0</v>
      </c>
      <c r="D32" s="1543">
        <v>0</v>
      </c>
      <c r="E32" s="1508">
        <v>0</v>
      </c>
      <c r="F32" s="1541">
        <v>0</v>
      </c>
      <c r="G32" s="1542">
        <v>0</v>
      </c>
      <c r="H32" s="1544">
        <v>0</v>
      </c>
      <c r="I32" s="1540">
        <f>+G32</f>
        <v>0</v>
      </c>
      <c r="J32" s="1545">
        <f>ROUNDUP(+L32*0.25,2)</f>
        <v>61599.740000000005</v>
      </c>
      <c r="K32" s="1546">
        <f>+L32-J32</f>
        <v>184799.2</v>
      </c>
      <c r="L32" s="1547">
        <v>246398.94</v>
      </c>
      <c r="M32" s="1548"/>
      <c r="N32" s="1517"/>
    </row>
    <row r="33" spans="1:13" s="1466" customFormat="1" ht="15" customHeight="1" thickBot="1">
      <c r="A33" s="1549" t="s">
        <v>325</v>
      </c>
      <c r="B33" s="1509">
        <v>0</v>
      </c>
      <c r="C33" s="1510">
        <v>0</v>
      </c>
      <c r="D33" s="1550">
        <v>0</v>
      </c>
      <c r="E33" s="1551">
        <v>0</v>
      </c>
      <c r="F33" s="1509">
        <v>0</v>
      </c>
      <c r="G33" s="1510">
        <v>0</v>
      </c>
      <c r="H33" s="1511">
        <v>0</v>
      </c>
      <c r="I33" s="1549">
        <f>+G33</f>
        <v>0</v>
      </c>
      <c r="J33" s="1545">
        <f>ROUNDUP(+L33*0.25,2)</f>
        <v>17089.9</v>
      </c>
      <c r="K33" s="1546">
        <f>+L33-J33</f>
        <v>51269.700000000004</v>
      </c>
      <c r="L33" s="1547">
        <v>68359.6</v>
      </c>
      <c r="M33" s="1552"/>
    </row>
    <row r="34" spans="1:14" ht="31.5" customHeight="1" thickBot="1">
      <c r="A34" s="1553" t="s">
        <v>326</v>
      </c>
      <c r="B34" s="1554">
        <v>0</v>
      </c>
      <c r="C34" s="1555">
        <f aca="true" t="shared" si="5" ref="C34:L34">+C30+C8+C40</f>
        <v>0</v>
      </c>
      <c r="D34" s="1556">
        <f t="shared" si="5"/>
        <v>0</v>
      </c>
      <c r="E34" s="1557">
        <f t="shared" si="5"/>
        <v>0</v>
      </c>
      <c r="F34" s="1554">
        <f t="shared" si="5"/>
        <v>81940.22</v>
      </c>
      <c r="G34" s="1555">
        <f t="shared" si="5"/>
        <v>245820.495</v>
      </c>
      <c r="H34" s="1556">
        <f t="shared" si="5"/>
        <v>327760.71499999997</v>
      </c>
      <c r="I34" s="1558">
        <f t="shared" si="5"/>
        <v>245287.505</v>
      </c>
      <c r="J34" s="1559">
        <f t="shared" si="5"/>
        <v>487776.17999999993</v>
      </c>
      <c r="K34" s="1560">
        <f t="shared" si="5"/>
        <v>1463735.898</v>
      </c>
      <c r="L34" s="1561">
        <f t="shared" si="5"/>
        <v>1951512.078</v>
      </c>
      <c r="M34" s="1562">
        <f>+M30+M8</f>
        <v>599310.243</v>
      </c>
      <c r="N34" s="1539"/>
    </row>
    <row r="35" spans="1:14" ht="15" customHeight="1">
      <c r="A35" s="1563" t="s">
        <v>327</v>
      </c>
      <c r="B35" s="1564">
        <v>0</v>
      </c>
      <c r="C35" s="1529">
        <v>0</v>
      </c>
      <c r="D35" s="1530">
        <v>0</v>
      </c>
      <c r="E35" s="1565">
        <v>0</v>
      </c>
      <c r="F35" s="1535">
        <v>1239.745</v>
      </c>
      <c r="G35" s="1536">
        <v>3712.225</v>
      </c>
      <c r="H35" s="1537">
        <f>+F35+G35</f>
        <v>4951.969999999999</v>
      </c>
      <c r="I35" s="1566">
        <v>5867.25</v>
      </c>
      <c r="J35" s="1567">
        <v>2411.5849999999996</v>
      </c>
      <c r="K35" s="1568">
        <v>7000.915</v>
      </c>
      <c r="L35" s="1569">
        <v>9412.5</v>
      </c>
      <c r="M35" s="1570">
        <v>7933.05</v>
      </c>
      <c r="N35" s="1539"/>
    </row>
    <row r="36" spans="1:16" ht="15" customHeight="1">
      <c r="A36" s="1571" t="s">
        <v>328</v>
      </c>
      <c r="B36" s="1572">
        <v>0</v>
      </c>
      <c r="C36" s="1573">
        <v>0</v>
      </c>
      <c r="D36" s="1574">
        <v>0</v>
      </c>
      <c r="E36" s="1575">
        <v>0</v>
      </c>
      <c r="F36" s="1576">
        <v>1064.005</v>
      </c>
      <c r="G36" s="1577">
        <v>3192.0150000000003</v>
      </c>
      <c r="H36" s="1578">
        <f>+F36+G36</f>
        <v>4256.02</v>
      </c>
      <c r="I36" s="1579">
        <v>0</v>
      </c>
      <c r="J36" s="1576">
        <v>3178.705</v>
      </c>
      <c r="K36" s="1577">
        <v>9536.115</v>
      </c>
      <c r="L36" s="1580">
        <v>12714.82</v>
      </c>
      <c r="M36" s="1570">
        <v>0</v>
      </c>
      <c r="N36" s="1539"/>
      <c r="P36" s="1581"/>
    </row>
    <row r="37" spans="1:13" s="1466" customFormat="1" ht="15" customHeight="1">
      <c r="A37" s="1490" t="s">
        <v>324</v>
      </c>
      <c r="B37" s="1582">
        <v>0</v>
      </c>
      <c r="C37" s="1542">
        <v>0</v>
      </c>
      <c r="D37" s="1543">
        <v>0</v>
      </c>
      <c r="E37" s="1583">
        <v>0</v>
      </c>
      <c r="F37" s="1582">
        <v>0</v>
      </c>
      <c r="G37" s="1542">
        <v>0</v>
      </c>
      <c r="H37" s="1584">
        <f>+F37+G37</f>
        <v>0</v>
      </c>
      <c r="I37" s="1434">
        <v>0</v>
      </c>
      <c r="J37" s="1585">
        <f>ROUNDUP(+L37*0.25,2)</f>
        <v>3840.51</v>
      </c>
      <c r="K37" s="1586">
        <f>+L37-J37</f>
        <v>11521.519999999875</v>
      </c>
      <c r="L37" s="1587">
        <v>15362.029999999875</v>
      </c>
      <c r="M37" s="1588">
        <v>0</v>
      </c>
    </row>
    <row r="38" spans="1:14" s="1466" customFormat="1" ht="15" customHeight="1" thickBot="1">
      <c r="A38" s="1490" t="s">
        <v>325</v>
      </c>
      <c r="B38" s="1589">
        <v>0</v>
      </c>
      <c r="C38" s="1510">
        <v>0</v>
      </c>
      <c r="D38" s="1550">
        <v>0</v>
      </c>
      <c r="E38" s="1583">
        <v>0</v>
      </c>
      <c r="F38" s="1589">
        <v>0</v>
      </c>
      <c r="G38" s="1510">
        <v>0</v>
      </c>
      <c r="H38" s="1547">
        <f>+F38+G38</f>
        <v>0</v>
      </c>
      <c r="I38" s="1504">
        <v>0</v>
      </c>
      <c r="J38" s="1590">
        <v>1176.2399999999998</v>
      </c>
      <c r="K38" s="1591">
        <v>3535.245</v>
      </c>
      <c r="L38" s="1592">
        <f>+J38+K38</f>
        <v>4711.485</v>
      </c>
      <c r="M38" s="1593">
        <v>0</v>
      </c>
      <c r="N38" s="1517"/>
    </row>
    <row r="39" spans="1:14" ht="15" customHeight="1" thickBot="1">
      <c r="A39" s="1594" t="s">
        <v>329</v>
      </c>
      <c r="B39" s="1595">
        <f>+B35+B36</f>
        <v>0</v>
      </c>
      <c r="C39" s="1596">
        <f>+C35+C36</f>
        <v>0</v>
      </c>
      <c r="D39" s="1597">
        <f>+D35+D36</f>
        <v>0</v>
      </c>
      <c r="E39" s="1598">
        <f>+E35+E36</f>
        <v>0</v>
      </c>
      <c r="F39" s="1595">
        <f>+F35+F36</f>
        <v>2303.75</v>
      </c>
      <c r="G39" s="1596">
        <f>+G35+G36+G38</f>
        <v>6904.24</v>
      </c>
      <c r="H39" s="1597">
        <f>SUM(B39:G39)</f>
        <v>9207.99</v>
      </c>
      <c r="I39" s="1599">
        <f>+I35+I36+I38</f>
        <v>5867.25</v>
      </c>
      <c r="J39" s="1600">
        <f>+J35+J36</f>
        <v>5590.289999999999</v>
      </c>
      <c r="K39" s="1601">
        <f>+K35+K36</f>
        <v>16537.03</v>
      </c>
      <c r="L39" s="1602">
        <f>+L35+L36</f>
        <v>22127.32</v>
      </c>
      <c r="M39" s="1603">
        <f>+M35+M36</f>
        <v>7933.05</v>
      </c>
      <c r="N39" s="1539"/>
    </row>
    <row r="40" spans="1:13" s="1466" customFormat="1" ht="15" customHeight="1">
      <c r="A40" s="1604" t="s">
        <v>330</v>
      </c>
      <c r="B40" s="1605"/>
      <c r="C40" s="1496"/>
      <c r="D40" s="1497"/>
      <c r="E40" s="1498"/>
      <c r="F40" s="1495"/>
      <c r="G40" s="1496"/>
      <c r="H40" s="1497"/>
      <c r="I40" s="1604"/>
      <c r="J40" s="1606">
        <v>240289.83</v>
      </c>
      <c r="K40" s="1607">
        <v>720869.4600000001</v>
      </c>
      <c r="L40" s="1608">
        <f>+J40+K40</f>
        <v>961159.29</v>
      </c>
      <c r="M40" s="1609"/>
    </row>
    <row r="41" spans="1:14" ht="15" customHeight="1" thickBot="1">
      <c r="A41" s="1610" t="s">
        <v>331</v>
      </c>
      <c r="B41" s="1576"/>
      <c r="C41" s="1577"/>
      <c r="D41" s="1578"/>
      <c r="E41" s="1611"/>
      <c r="F41" s="1612">
        <f>108550+4738.03+127000</f>
        <v>240288.03</v>
      </c>
      <c r="G41" s="1577">
        <f>325650+14221.26+381000</f>
        <v>720871.26</v>
      </c>
      <c r="H41" s="1578">
        <f>+F41+G41</f>
        <v>961159.29</v>
      </c>
      <c r="I41" s="1579">
        <f>325650+381000+18845.24</f>
        <v>725495.24</v>
      </c>
      <c r="J41" s="1576"/>
      <c r="K41" s="1577"/>
      <c r="L41" s="1580"/>
      <c r="M41" s="1613">
        <f>505846.58+14006.64</f>
        <v>519853.22000000003</v>
      </c>
      <c r="N41" s="1539"/>
    </row>
    <row r="42" spans="1:14" ht="26.25" customHeight="1" thickBot="1">
      <c r="A42" s="1614" t="s">
        <v>332</v>
      </c>
      <c r="B42" s="1615">
        <v>325550</v>
      </c>
      <c r="C42" s="1616">
        <v>976650</v>
      </c>
      <c r="D42" s="1617">
        <v>1302200</v>
      </c>
      <c r="E42" s="1618">
        <v>976650</v>
      </c>
      <c r="F42" s="1619">
        <f aca="true" t="shared" si="6" ref="F42:M42">+F34+F39+F41</f>
        <v>324532</v>
      </c>
      <c r="G42" s="1619">
        <f t="shared" si="6"/>
        <v>973595.995</v>
      </c>
      <c r="H42" s="1619">
        <f t="shared" si="6"/>
        <v>1298127.995</v>
      </c>
      <c r="I42" s="1620">
        <f t="shared" si="6"/>
        <v>976649.995</v>
      </c>
      <c r="J42" s="1621">
        <f t="shared" si="6"/>
        <v>493366.4699999999</v>
      </c>
      <c r="K42" s="1622">
        <f t="shared" si="6"/>
        <v>1480272.928</v>
      </c>
      <c r="L42" s="1623">
        <f t="shared" si="6"/>
        <v>1973639.398</v>
      </c>
      <c r="M42" s="1619">
        <f t="shared" si="6"/>
        <v>1127096.513</v>
      </c>
      <c r="N42" s="1539"/>
    </row>
    <row r="43" spans="1:21" s="1628" customFormat="1" ht="15" customHeight="1" thickBot="1">
      <c r="A43" s="1624" t="s">
        <v>333</v>
      </c>
      <c r="B43" s="1486">
        <v>0</v>
      </c>
      <c r="C43" s="1487">
        <v>0</v>
      </c>
      <c r="D43" s="1625">
        <v>0</v>
      </c>
      <c r="E43" s="1624">
        <v>0</v>
      </c>
      <c r="F43" s="1486">
        <v>295</v>
      </c>
      <c r="G43" s="1487">
        <v>873</v>
      </c>
      <c r="H43" s="1625">
        <f>+F43+G43</f>
        <v>1168</v>
      </c>
      <c r="I43" s="1427">
        <f>+G43</f>
        <v>873</v>
      </c>
      <c r="J43" s="1482">
        <v>295</v>
      </c>
      <c r="K43" s="1483">
        <v>873</v>
      </c>
      <c r="L43" s="1484">
        <f>+J43+K43</f>
        <v>1168</v>
      </c>
      <c r="M43" s="1431">
        <v>448</v>
      </c>
      <c r="N43" s="1432"/>
      <c r="O43" s="1626"/>
      <c r="P43" s="1627"/>
      <c r="Q43" s="1627"/>
      <c r="R43" s="1627"/>
      <c r="S43" s="1627"/>
      <c r="T43" s="1627"/>
      <c r="U43" s="1627"/>
    </row>
    <row r="44" spans="1:15" s="1643" customFormat="1" ht="33" customHeight="1" thickBot="1">
      <c r="A44" s="1629" t="s">
        <v>334</v>
      </c>
      <c r="B44" s="1630">
        <v>325550</v>
      </c>
      <c r="C44" s="1631">
        <v>976650</v>
      </c>
      <c r="D44" s="1632">
        <v>1302200</v>
      </c>
      <c r="E44" s="1633">
        <v>976650</v>
      </c>
      <c r="F44" s="1634">
        <f>+F39+F34+F41+F43</f>
        <v>324827</v>
      </c>
      <c r="G44" s="1634">
        <f>+G39+G34+G41+G43</f>
        <v>974468.995</v>
      </c>
      <c r="H44" s="1635">
        <f>+H39+H34+H41+H43</f>
        <v>1299295.995</v>
      </c>
      <c r="I44" s="1636">
        <f>+I39+I34+I41+I43</f>
        <v>977522.995</v>
      </c>
      <c r="J44" s="1637">
        <f>+J39+J34+J41+J43+0.17</f>
        <v>493661.6399999999</v>
      </c>
      <c r="K44" s="1638">
        <f>+K39+K34+K41+K43-0.17</f>
        <v>1481145.7580000001</v>
      </c>
      <c r="L44" s="1639">
        <f>+L39+L34+L41+L43</f>
        <v>1974807.398</v>
      </c>
      <c r="M44" s="1640">
        <f>+M39+M34+M41+M43</f>
        <v>1127544.513</v>
      </c>
      <c r="N44" s="1641"/>
      <c r="O44" s="1642"/>
    </row>
    <row r="45" spans="1:14" s="1652" customFormat="1" ht="15" customHeight="1">
      <c r="A45" s="1644" t="s">
        <v>335</v>
      </c>
      <c r="B45" s="1535"/>
      <c r="C45" s="1536"/>
      <c r="D45" s="1645"/>
      <c r="E45" s="1646"/>
      <c r="F45" s="1567"/>
      <c r="G45" s="1568"/>
      <c r="H45" s="1569"/>
      <c r="I45" s="1646"/>
      <c r="J45" s="1647"/>
      <c r="K45" s="1648"/>
      <c r="L45" s="1649">
        <f>+L44-L46</f>
        <v>863457.163</v>
      </c>
      <c r="M45" s="1650"/>
      <c r="N45" s="1651"/>
    </row>
    <row r="46" spans="1:14" s="1652" customFormat="1" ht="15" customHeight="1">
      <c r="A46" s="1653" t="s">
        <v>336</v>
      </c>
      <c r="B46" s="1576"/>
      <c r="C46" s="1577"/>
      <c r="D46" s="1580"/>
      <c r="E46" s="1654"/>
      <c r="F46" s="1576"/>
      <c r="G46" s="1577"/>
      <c r="H46" s="1580"/>
      <c r="I46" s="1654"/>
      <c r="J46" s="1655"/>
      <c r="K46" s="1656"/>
      <c r="L46" s="1657">
        <f>+L38+L33+L29+L40</f>
        <v>1111350.235</v>
      </c>
      <c r="M46" s="1613"/>
      <c r="N46" s="1651"/>
    </row>
    <row r="47" spans="1:13" s="1652" customFormat="1" ht="15" customHeight="1">
      <c r="A47" s="1658" t="s">
        <v>337</v>
      </c>
      <c r="B47" s="1659"/>
      <c r="C47" s="1660"/>
      <c r="D47" s="1661"/>
      <c r="E47" s="1662"/>
      <c r="F47" s="1659"/>
      <c r="G47" s="1660"/>
      <c r="H47" s="1661"/>
      <c r="I47" s="1662"/>
      <c r="J47" s="1663"/>
      <c r="K47" s="1664"/>
      <c r="L47" s="1665">
        <v>5415.73</v>
      </c>
      <c r="M47" s="1666"/>
    </row>
    <row r="48" spans="1:13" s="1652" customFormat="1" ht="15" customHeight="1" thickBot="1">
      <c r="A48" s="1667" t="s">
        <v>338</v>
      </c>
      <c r="B48" s="1668"/>
      <c r="C48" s="1669"/>
      <c r="D48" s="1670"/>
      <c r="E48" s="1671"/>
      <c r="F48" s="1668"/>
      <c r="G48" s="1669"/>
      <c r="H48" s="1670"/>
      <c r="I48" s="1671"/>
      <c r="J48" s="1672"/>
      <c r="K48" s="1673"/>
      <c r="L48" s="1674">
        <f>+L37+L32+L28+L26</f>
        <v>678972.02</v>
      </c>
      <c r="M48" s="1675"/>
    </row>
    <row r="49" spans="1:16" ht="25.5" customHeight="1">
      <c r="A49" s="1676"/>
      <c r="B49" s="1599"/>
      <c r="C49" s="1599"/>
      <c r="D49" s="1599"/>
      <c r="E49" s="1599"/>
      <c r="F49" s="1599"/>
      <c r="G49" s="1599"/>
      <c r="H49" s="1599"/>
      <c r="I49" s="1599"/>
      <c r="J49" s="1677"/>
      <c r="K49" s="1678"/>
      <c r="L49" s="1677"/>
      <c r="M49" s="1679"/>
      <c r="N49" s="1409"/>
      <c r="O49" s="1539"/>
      <c r="P49" s="1539"/>
    </row>
    <row r="50" spans="1:16" ht="14.25">
      <c r="A50" s="1680"/>
      <c r="B50" s="1680"/>
      <c r="C50" s="1680"/>
      <c r="D50" s="1680"/>
      <c r="E50" s="1680"/>
      <c r="F50" s="1680"/>
      <c r="G50" s="1680"/>
      <c r="H50" s="1680"/>
      <c r="I50" s="1680"/>
      <c r="J50" s="1677"/>
      <c r="K50" s="1677"/>
      <c r="L50" s="1677"/>
      <c r="M50" s="1679"/>
      <c r="N50" s="1433"/>
      <c r="P50" s="1539"/>
    </row>
    <row r="51" spans="1:16" ht="14.25">
      <c r="A51" s="1680"/>
      <c r="B51" s="1680"/>
      <c r="C51" s="1680"/>
      <c r="D51" s="1680"/>
      <c r="E51" s="1680"/>
      <c r="F51" s="1680"/>
      <c r="G51" s="1680"/>
      <c r="H51" s="1680"/>
      <c r="I51" s="1680"/>
      <c r="J51" s="1677"/>
      <c r="K51" s="1677"/>
      <c r="L51" s="1677"/>
      <c r="M51" s="1679"/>
      <c r="N51" s="1433"/>
      <c r="P51" s="1539"/>
    </row>
    <row r="52" spans="1:14" ht="14.25">
      <c r="A52" s="1680" t="s">
        <v>339</v>
      </c>
      <c r="B52" s="1680" t="s">
        <v>340</v>
      </c>
      <c r="C52" s="1680"/>
      <c r="D52" s="1680"/>
      <c r="E52" s="1680"/>
      <c r="F52" s="1680"/>
      <c r="G52" s="1680"/>
      <c r="H52" s="1680"/>
      <c r="I52" s="1680"/>
      <c r="J52" s="1680"/>
      <c r="K52" s="1680" t="s">
        <v>763</v>
      </c>
      <c r="L52" s="1599" t="s">
        <v>341</v>
      </c>
      <c r="M52" s="1599"/>
      <c r="N52" s="1681"/>
    </row>
    <row r="53" spans="1:14" ht="14.25">
      <c r="A53" s="1680" t="s">
        <v>342</v>
      </c>
      <c r="B53" s="1682">
        <v>39510</v>
      </c>
      <c r="C53" s="1680"/>
      <c r="D53" s="1680"/>
      <c r="E53" s="1680"/>
      <c r="F53" s="1680"/>
      <c r="G53" s="1680"/>
      <c r="H53" s="1680"/>
      <c r="I53" s="1680"/>
      <c r="J53" s="1680"/>
      <c r="K53" s="1680" t="s">
        <v>342</v>
      </c>
      <c r="L53" s="1682">
        <v>39510</v>
      </c>
      <c r="M53" s="1599"/>
      <c r="N53" s="1681"/>
    </row>
    <row r="54" spans="1:14" ht="14.25">
      <c r="A54" s="1680" t="s">
        <v>343</v>
      </c>
      <c r="B54" s="1683">
        <v>257042615</v>
      </c>
      <c r="C54" s="1680"/>
      <c r="D54" s="1680"/>
      <c r="E54" s="1680"/>
      <c r="F54" s="1680"/>
      <c r="G54" s="1680"/>
      <c r="H54" s="1680"/>
      <c r="I54" s="1680"/>
      <c r="J54" s="1680"/>
      <c r="K54" s="1680" t="s">
        <v>343</v>
      </c>
      <c r="L54" s="1683">
        <v>257042528</v>
      </c>
      <c r="M54" s="1433"/>
      <c r="N54" s="1539"/>
    </row>
    <row r="55" spans="1:13" ht="14.25">
      <c r="A55" s="1599"/>
      <c r="B55" s="1599"/>
      <c r="C55" s="1599"/>
      <c r="D55" s="1599"/>
      <c r="E55" s="1599"/>
      <c r="F55" s="1599"/>
      <c r="G55" s="1599"/>
      <c r="H55" s="1599"/>
      <c r="I55" s="1599"/>
      <c r="J55" s="1599"/>
      <c r="K55" s="1599"/>
      <c r="L55" s="1599"/>
      <c r="M55" s="1599"/>
    </row>
    <row r="56" spans="1:13" ht="14.25">
      <c r="A56" s="1684"/>
      <c r="B56" s="1684"/>
      <c r="C56" s="1684"/>
      <c r="D56" s="1684"/>
      <c r="E56" s="1684"/>
      <c r="F56" s="1684"/>
      <c r="G56" s="1684"/>
      <c r="H56" s="1684"/>
      <c r="I56" s="1684"/>
      <c r="J56" s="1678"/>
      <c r="K56" s="1678"/>
      <c r="L56" s="1678"/>
      <c r="M56" s="1684"/>
    </row>
    <row r="57" spans="1:15" ht="15">
      <c r="A57" s="1685"/>
      <c r="B57" s="1686"/>
      <c r="C57" s="1686"/>
      <c r="D57" s="1686"/>
      <c r="E57" s="1686"/>
      <c r="F57" s="1686"/>
      <c r="G57" s="1686"/>
      <c r="H57" s="1686"/>
      <c r="I57" s="1686"/>
      <c r="J57" s="1599"/>
      <c r="K57" s="1599"/>
      <c r="L57" s="1687"/>
      <c r="M57" s="1599"/>
      <c r="N57" s="1688"/>
      <c r="O57" s="1599"/>
    </row>
    <row r="58" spans="1:13" ht="14.25">
      <c r="A58" s="1684"/>
      <c r="B58" s="1684"/>
      <c r="C58" s="1684"/>
      <c r="D58" s="1684"/>
      <c r="E58" s="1689"/>
      <c r="F58" s="1689"/>
      <c r="G58" s="1689"/>
      <c r="H58" s="1689"/>
      <c r="I58" s="1689"/>
      <c r="J58" s="1689"/>
      <c r="K58" s="1689"/>
      <c r="L58" s="1689"/>
      <c r="M58" s="1689"/>
    </row>
    <row r="59" spans="1:13" ht="14.25">
      <c r="A59" s="1690"/>
      <c r="B59" s="1690"/>
      <c r="C59" s="1690"/>
      <c r="D59" s="1690"/>
      <c r="E59" s="1690"/>
      <c r="F59" s="1690"/>
      <c r="G59" s="1690"/>
      <c r="H59" s="1684"/>
      <c r="I59" s="1690"/>
      <c r="J59" s="1690"/>
      <c r="K59" s="1690"/>
      <c r="L59" s="1690"/>
      <c r="M59" s="1690"/>
    </row>
    <row r="60" spans="1:13" ht="14.25">
      <c r="A60" s="1691"/>
      <c r="B60" s="1691"/>
      <c r="C60" s="1691"/>
      <c r="D60" s="1691"/>
      <c r="E60" s="1691"/>
      <c r="F60" s="1691"/>
      <c r="G60" s="1691"/>
      <c r="H60" s="1692"/>
      <c r="I60" s="1691"/>
      <c r="J60" s="1691"/>
      <c r="K60" s="1692"/>
      <c r="L60" s="1692"/>
      <c r="M60" s="1691"/>
    </row>
    <row r="61" spans="1:13" ht="14.25">
      <c r="A61" s="1691"/>
      <c r="B61" s="1691"/>
      <c r="C61" s="1691"/>
      <c r="D61" s="1691"/>
      <c r="E61" s="1691"/>
      <c r="F61" s="1691"/>
      <c r="G61" s="1691"/>
      <c r="H61" s="1691"/>
      <c r="I61" s="1691"/>
      <c r="J61" s="1692"/>
      <c r="K61" s="1692"/>
      <c r="L61" s="1691"/>
      <c r="M61" s="1691"/>
    </row>
    <row r="62" spans="1:13" ht="14.25">
      <c r="A62" s="1691"/>
      <c r="B62" s="1691"/>
      <c r="C62" s="1691"/>
      <c r="D62" s="1691"/>
      <c r="E62" s="1691"/>
      <c r="F62" s="1691"/>
      <c r="G62" s="1691"/>
      <c r="H62" s="1691"/>
      <c r="I62" s="1691"/>
      <c r="J62" s="1691"/>
      <c r="K62" s="1691"/>
      <c r="L62" s="1692"/>
      <c r="M62" s="1691"/>
    </row>
    <row r="63" spans="1:13" ht="14.25">
      <c r="A63" s="1691"/>
      <c r="B63" s="1691"/>
      <c r="C63" s="1691"/>
      <c r="D63" s="1691"/>
      <c r="E63" s="1691"/>
      <c r="F63" s="1691"/>
      <c r="G63" s="1691"/>
      <c r="H63" s="1691"/>
      <c r="I63" s="1691"/>
      <c r="J63" s="1691"/>
      <c r="K63" s="1691"/>
      <c r="L63" s="1691"/>
      <c r="M63" s="1691"/>
    </row>
    <row r="64" spans="1:13" ht="14.25">
      <c r="A64" s="1691"/>
      <c r="B64" s="1691"/>
      <c r="C64" s="1691"/>
      <c r="D64" s="1691"/>
      <c r="E64" s="1691"/>
      <c r="F64" s="1691"/>
      <c r="G64" s="1691"/>
      <c r="H64" s="1691"/>
      <c r="I64" s="1691"/>
      <c r="J64" s="1691"/>
      <c r="K64" s="1691"/>
      <c r="L64" s="1691"/>
      <c r="M64" s="1692"/>
    </row>
    <row r="65" spans="1:13" ht="14.25">
      <c r="A65" s="1691"/>
      <c r="B65" s="1691"/>
      <c r="C65" s="1691"/>
      <c r="D65" s="1691"/>
      <c r="E65" s="1691"/>
      <c r="F65" s="1691"/>
      <c r="G65" s="1691"/>
      <c r="H65" s="1691"/>
      <c r="I65" s="1691"/>
      <c r="J65" s="1691"/>
      <c r="K65" s="1691"/>
      <c r="L65" s="1691"/>
      <c r="M65" s="1691"/>
    </row>
    <row r="66" spans="1:13" ht="14.25">
      <c r="A66" s="1691"/>
      <c r="B66" s="1691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</row>
    <row r="67" spans="1:13" ht="14.25">
      <c r="A67" s="1691"/>
      <c r="B67" s="1691"/>
      <c r="C67" s="1691"/>
      <c r="D67" s="1691"/>
      <c r="E67" s="1691"/>
      <c r="F67" s="1691"/>
      <c r="G67" s="1691"/>
      <c r="H67" s="1691"/>
      <c r="I67" s="1691"/>
      <c r="J67" s="1691"/>
      <c r="K67" s="1691"/>
      <c r="L67" s="1692"/>
      <c r="M67" s="1691"/>
    </row>
    <row r="68" spans="1:13" ht="14.25">
      <c r="A68" s="1691"/>
      <c r="B68" s="1691"/>
      <c r="C68" s="1691"/>
      <c r="D68" s="1691"/>
      <c r="E68" s="1691"/>
      <c r="F68" s="1691"/>
      <c r="G68" s="1691"/>
      <c r="H68" s="1691"/>
      <c r="I68" s="1691"/>
      <c r="J68" s="1691"/>
      <c r="K68" s="1691"/>
      <c r="L68" s="1691"/>
      <c r="M68" s="1691"/>
    </row>
    <row r="69" spans="1:13" ht="14.25">
      <c r="A69" s="1691"/>
      <c r="B69" s="1691"/>
      <c r="C69" s="1691"/>
      <c r="D69" s="1691"/>
      <c r="E69" s="1691"/>
      <c r="F69" s="1691"/>
      <c r="G69" s="1691"/>
      <c r="H69" s="1691"/>
      <c r="I69" s="1691"/>
      <c r="J69" s="1691"/>
      <c r="K69" s="1691"/>
      <c r="L69" s="1691"/>
      <c r="M69" s="1691"/>
    </row>
    <row r="70" spans="1:13" ht="14.25">
      <c r="A70" s="1691"/>
      <c r="B70" s="1691"/>
      <c r="C70" s="1691"/>
      <c r="D70" s="1691"/>
      <c r="E70" s="1691"/>
      <c r="F70" s="1691"/>
      <c r="G70" s="1691"/>
      <c r="H70" s="1691"/>
      <c r="I70" s="1691"/>
      <c r="J70" s="1691"/>
      <c r="K70" s="1691"/>
      <c r="L70" s="1691"/>
      <c r="M70" s="1691"/>
    </row>
    <row r="71" spans="1:13" ht="14.25">
      <c r="A71" s="1691"/>
      <c r="B71" s="1691"/>
      <c r="C71" s="1691"/>
      <c r="D71" s="1691"/>
      <c r="E71" s="1691"/>
      <c r="F71" s="1691"/>
      <c r="G71" s="1691"/>
      <c r="H71" s="1691"/>
      <c r="I71" s="1691"/>
      <c r="J71" s="1691"/>
      <c r="K71" s="1691"/>
      <c r="L71" s="1691"/>
      <c r="M71" s="1691"/>
    </row>
    <row r="72" spans="1:13" ht="14.25">
      <c r="A72" s="1691"/>
      <c r="B72" s="1691"/>
      <c r="C72" s="1691"/>
      <c r="D72" s="1691"/>
      <c r="E72" s="1691"/>
      <c r="F72" s="1691"/>
      <c r="G72" s="1691"/>
      <c r="H72" s="1691"/>
      <c r="I72" s="1691"/>
      <c r="J72" s="1691"/>
      <c r="K72" s="1691"/>
      <c r="L72" s="1691"/>
      <c r="M72" s="1691"/>
    </row>
    <row r="73" spans="1:13" ht="14.25">
      <c r="A73" s="1691"/>
      <c r="B73" s="1691"/>
      <c r="C73" s="1691"/>
      <c r="D73" s="1691"/>
      <c r="E73" s="1691"/>
      <c r="F73" s="1691"/>
      <c r="G73" s="1691"/>
      <c r="H73" s="1691"/>
      <c r="I73" s="1691"/>
      <c r="J73" s="1691"/>
      <c r="K73" s="1691"/>
      <c r="L73" s="1691"/>
      <c r="M73" s="1691"/>
    </row>
    <row r="74" spans="1:13" ht="14.25">
      <c r="A74" s="1691"/>
      <c r="B74" s="1691"/>
      <c r="C74" s="1691"/>
      <c r="D74" s="1691"/>
      <c r="E74" s="1691"/>
      <c r="F74" s="1691"/>
      <c r="G74" s="1691"/>
      <c r="H74" s="1691"/>
      <c r="I74" s="1691"/>
      <c r="J74" s="1691"/>
      <c r="K74" s="1691"/>
      <c r="L74" s="1691"/>
      <c r="M74" s="1691"/>
    </row>
    <row r="75" spans="1:13" ht="14.25">
      <c r="A75" s="1691"/>
      <c r="B75" s="1691"/>
      <c r="C75" s="1691"/>
      <c r="D75" s="1691"/>
      <c r="E75" s="1691"/>
      <c r="F75" s="1691"/>
      <c r="G75" s="1691"/>
      <c r="H75" s="1691"/>
      <c r="I75" s="1691"/>
      <c r="J75" s="1691"/>
      <c r="K75" s="1691"/>
      <c r="L75" s="1691"/>
      <c r="M75" s="1691"/>
    </row>
    <row r="76" spans="1:13" ht="14.25">
      <c r="A76" s="1691"/>
      <c r="B76" s="1691"/>
      <c r="C76" s="1691"/>
      <c r="D76" s="1691"/>
      <c r="E76" s="1691"/>
      <c r="F76" s="1691"/>
      <c r="G76" s="1691"/>
      <c r="H76" s="1691"/>
      <c r="I76" s="1691"/>
      <c r="J76" s="1691"/>
      <c r="K76" s="1691"/>
      <c r="L76" s="1691"/>
      <c r="M76" s="1691"/>
    </row>
    <row r="77" spans="1:13" ht="14.25">
      <c r="A77" s="1691"/>
      <c r="B77" s="1691"/>
      <c r="C77" s="1691"/>
      <c r="D77" s="1691"/>
      <c r="E77" s="1691"/>
      <c r="F77" s="1691"/>
      <c r="G77" s="1691"/>
      <c r="H77" s="1691"/>
      <c r="I77" s="1691"/>
      <c r="J77" s="1691"/>
      <c r="K77" s="1691"/>
      <c r="L77" s="1691"/>
      <c r="M77" s="1691"/>
    </row>
    <row r="78" spans="1:13" ht="14.25">
      <c r="A78" s="1691"/>
      <c r="B78" s="1691"/>
      <c r="C78" s="1691"/>
      <c r="D78" s="1691"/>
      <c r="E78" s="1691"/>
      <c r="F78" s="1691"/>
      <c r="G78" s="1691"/>
      <c r="H78" s="1691"/>
      <c r="I78" s="1691"/>
      <c r="J78" s="1691"/>
      <c r="K78" s="1691"/>
      <c r="L78" s="1691"/>
      <c r="M78" s="1691"/>
    </row>
    <row r="79" spans="1:13" ht="14.25">
      <c r="A79" s="1691"/>
      <c r="B79" s="1691"/>
      <c r="C79" s="1691"/>
      <c r="D79" s="1691"/>
      <c r="E79" s="1691"/>
      <c r="F79" s="1691"/>
      <c r="G79" s="1691"/>
      <c r="H79" s="1691"/>
      <c r="I79" s="1691"/>
      <c r="J79" s="1691"/>
      <c r="K79" s="1691"/>
      <c r="L79" s="1691"/>
      <c r="M79" s="1691"/>
    </row>
    <row r="80" spans="1:13" ht="14.25">
      <c r="A80" s="1691"/>
      <c r="B80" s="1691"/>
      <c r="C80" s="1691"/>
      <c r="D80" s="1691"/>
      <c r="E80" s="1691"/>
      <c r="F80" s="1691"/>
      <c r="G80" s="1691"/>
      <c r="H80" s="1691"/>
      <c r="I80" s="1691"/>
      <c r="J80" s="1691"/>
      <c r="K80" s="1691"/>
      <c r="L80" s="1692"/>
      <c r="M80" s="1691"/>
    </row>
    <row r="81" spans="1:13" ht="14.25">
      <c r="A81" s="1691"/>
      <c r="B81" s="1691"/>
      <c r="C81" s="1691"/>
      <c r="D81" s="1691"/>
      <c r="E81" s="1691"/>
      <c r="F81" s="1691"/>
      <c r="G81" s="1691"/>
      <c r="H81" s="1691"/>
      <c r="I81" s="1691"/>
      <c r="J81" s="1691"/>
      <c r="K81" s="1691"/>
      <c r="L81" s="1691"/>
      <c r="M81" s="1691"/>
    </row>
    <row r="82" spans="1:13" ht="14.25">
      <c r="A82" s="1691"/>
      <c r="B82" s="1691"/>
      <c r="C82" s="1691"/>
      <c r="D82" s="1691"/>
      <c r="E82" s="1691"/>
      <c r="F82" s="1691"/>
      <c r="G82" s="1691"/>
      <c r="H82" s="1691"/>
      <c r="I82" s="1691"/>
      <c r="J82" s="1691"/>
      <c r="K82" s="1691"/>
      <c r="L82" s="1691"/>
      <c r="M82" s="1691"/>
    </row>
    <row r="83" spans="1:13" ht="14.25">
      <c r="A83" s="1691"/>
      <c r="B83" s="1691"/>
      <c r="C83" s="1691"/>
      <c r="D83" s="1691"/>
      <c r="E83" s="1691"/>
      <c r="F83" s="1691"/>
      <c r="G83" s="1691"/>
      <c r="H83" s="1691"/>
      <c r="I83" s="1691"/>
      <c r="J83" s="1691"/>
      <c r="K83" s="1691"/>
      <c r="L83" s="1691"/>
      <c r="M83" s="1691"/>
    </row>
    <row r="84" spans="1:13" ht="14.25">
      <c r="A84" s="1691"/>
      <c r="B84" s="1691"/>
      <c r="C84" s="1691"/>
      <c r="D84" s="1691"/>
      <c r="E84" s="1691"/>
      <c r="F84" s="1691"/>
      <c r="G84" s="1691"/>
      <c r="H84" s="1691"/>
      <c r="I84" s="1691"/>
      <c r="J84" s="1691"/>
      <c r="K84" s="1691"/>
      <c r="L84" s="1691"/>
      <c r="M84" s="1691"/>
    </row>
    <row r="85" spans="1:13" ht="14.25">
      <c r="A85" s="1691"/>
      <c r="B85" s="1691"/>
      <c r="C85" s="1691"/>
      <c r="D85" s="1691"/>
      <c r="E85" s="1691"/>
      <c r="F85" s="1691"/>
      <c r="G85" s="1691"/>
      <c r="H85" s="1691"/>
      <c r="I85" s="1691"/>
      <c r="J85" s="1691"/>
      <c r="K85" s="1691"/>
      <c r="L85" s="1691"/>
      <c r="M85" s="1691"/>
    </row>
    <row r="86" spans="1:13" ht="14.25">
      <c r="A86" s="1691"/>
      <c r="B86" s="1691"/>
      <c r="C86" s="1691"/>
      <c r="D86" s="1691"/>
      <c r="E86" s="1691"/>
      <c r="F86" s="1691"/>
      <c r="G86" s="1691"/>
      <c r="H86" s="1691"/>
      <c r="I86" s="1691"/>
      <c r="J86" s="1691"/>
      <c r="K86" s="1691"/>
      <c r="L86" s="1691"/>
      <c r="M86" s="1691"/>
    </row>
    <row r="87" spans="1:13" ht="14.25">
      <c r="A87" s="1691"/>
      <c r="B87" s="1691"/>
      <c r="C87" s="1691"/>
      <c r="D87" s="1691"/>
      <c r="E87" s="1691"/>
      <c r="F87" s="1691"/>
      <c r="G87" s="1691"/>
      <c r="H87" s="1691"/>
      <c r="I87" s="1691"/>
      <c r="J87" s="1691"/>
      <c r="K87" s="1691"/>
      <c r="L87" s="1691"/>
      <c r="M87" s="1691"/>
    </row>
    <row r="88" spans="1:13" ht="14.25">
      <c r="A88" s="1691"/>
      <c r="B88" s="1691"/>
      <c r="C88" s="1691"/>
      <c r="D88" s="1691"/>
      <c r="E88" s="1691"/>
      <c r="F88" s="1691"/>
      <c r="G88" s="1691"/>
      <c r="H88" s="1691"/>
      <c r="I88" s="1691"/>
      <c r="J88" s="1691"/>
      <c r="K88" s="1691"/>
      <c r="L88" s="1691"/>
      <c r="M88" s="1691"/>
    </row>
    <row r="89" spans="1:15" ht="14.25">
      <c r="A89" s="1691"/>
      <c r="B89" s="1691"/>
      <c r="C89" s="1691"/>
      <c r="D89" s="1691"/>
      <c r="E89" s="1691"/>
      <c r="F89" s="1691"/>
      <c r="G89" s="1691"/>
      <c r="H89" s="1691"/>
      <c r="I89" s="1691"/>
      <c r="J89" s="1691"/>
      <c r="K89" s="1691"/>
      <c r="L89" s="1691"/>
      <c r="M89" s="1691"/>
      <c r="O89" s="1539"/>
    </row>
    <row r="90" spans="1:13" ht="14.25">
      <c r="A90" s="1691"/>
      <c r="B90" s="1691"/>
      <c r="C90" s="1691"/>
      <c r="D90" s="1691"/>
      <c r="E90" s="1691"/>
      <c r="F90" s="1691"/>
      <c r="G90" s="1691"/>
      <c r="H90" s="1691"/>
      <c r="I90" s="1691"/>
      <c r="J90" s="1691"/>
      <c r="K90" s="1691"/>
      <c r="L90" s="1691"/>
      <c r="M90" s="1691"/>
    </row>
    <row r="91" spans="1:13" ht="14.25">
      <c r="A91" s="1691"/>
      <c r="B91" s="1691"/>
      <c r="C91" s="1691"/>
      <c r="D91" s="1691"/>
      <c r="E91" s="1691"/>
      <c r="F91" s="1691"/>
      <c r="G91" s="1691"/>
      <c r="H91" s="1691"/>
      <c r="I91" s="1691"/>
      <c r="J91" s="1691"/>
      <c r="K91" s="1691"/>
      <c r="L91" s="1691"/>
      <c r="M91" s="1691"/>
    </row>
    <row r="92" spans="1:13" ht="14.25">
      <c r="A92" s="1691"/>
      <c r="B92" s="1691"/>
      <c r="C92" s="1691"/>
      <c r="D92" s="1691"/>
      <c r="E92" s="1691"/>
      <c r="F92" s="1691"/>
      <c r="G92" s="1691"/>
      <c r="H92" s="1691"/>
      <c r="I92" s="1691"/>
      <c r="J92" s="1691"/>
      <c r="K92" s="1691"/>
      <c r="L92" s="1691"/>
      <c r="M92" s="1691"/>
    </row>
    <row r="93" spans="1:13" ht="14.25">
      <c r="A93" s="1691"/>
      <c r="B93" s="1691"/>
      <c r="C93" s="1691"/>
      <c r="D93" s="1691"/>
      <c r="E93" s="1691"/>
      <c r="F93" s="1691"/>
      <c r="G93" s="1691"/>
      <c r="H93" s="1691"/>
      <c r="I93" s="1691"/>
      <c r="J93" s="1691"/>
      <c r="K93" s="1691"/>
      <c r="L93" s="1691"/>
      <c r="M93" s="1691"/>
    </row>
    <row r="94" spans="1:13" ht="14.25">
      <c r="A94" s="1691"/>
      <c r="B94" s="1691"/>
      <c r="C94" s="1691"/>
      <c r="D94" s="1691"/>
      <c r="E94" s="1691"/>
      <c r="F94" s="1691"/>
      <c r="G94" s="1691"/>
      <c r="H94" s="1691"/>
      <c r="I94" s="1691"/>
      <c r="J94" s="1691"/>
      <c r="K94" s="1691"/>
      <c r="L94" s="1691"/>
      <c r="M94" s="1691"/>
    </row>
    <row r="95" spans="1:13" ht="14.25">
      <c r="A95" s="1691"/>
      <c r="B95" s="1691"/>
      <c r="C95" s="1691"/>
      <c r="D95" s="1691"/>
      <c r="E95" s="1691"/>
      <c r="F95" s="1691"/>
      <c r="G95" s="1691"/>
      <c r="H95" s="1691"/>
      <c r="I95" s="1691"/>
      <c r="J95" s="1691"/>
      <c r="K95" s="1691"/>
      <c r="L95" s="1691"/>
      <c r="M95" s="1691"/>
    </row>
    <row r="96" spans="1:13" ht="14.25">
      <c r="A96" s="1691"/>
      <c r="B96" s="1691"/>
      <c r="C96" s="1691"/>
      <c r="D96" s="1691"/>
      <c r="E96" s="1691"/>
      <c r="F96" s="1691"/>
      <c r="G96" s="1691"/>
      <c r="H96" s="1691"/>
      <c r="I96" s="1691"/>
      <c r="J96" s="1691"/>
      <c r="K96" s="1691"/>
      <c r="L96" s="1691"/>
      <c r="M96" s="1691"/>
    </row>
    <row r="97" spans="1:13" ht="14.25">
      <c r="A97" s="1691"/>
      <c r="B97" s="1691"/>
      <c r="C97" s="1691"/>
      <c r="D97" s="1691"/>
      <c r="E97" s="1691"/>
      <c r="F97" s="1691"/>
      <c r="G97" s="1691"/>
      <c r="H97" s="1691"/>
      <c r="I97" s="1691"/>
      <c r="J97" s="1691"/>
      <c r="K97" s="1691"/>
      <c r="L97" s="1691"/>
      <c r="M97" s="1691"/>
    </row>
    <row r="98" spans="1:13" ht="14.25">
      <c r="A98" s="1691"/>
      <c r="B98" s="1691"/>
      <c r="C98" s="1691"/>
      <c r="D98" s="1691"/>
      <c r="E98" s="1691"/>
      <c r="F98" s="1691"/>
      <c r="G98" s="1691"/>
      <c r="H98" s="1691"/>
      <c r="I98" s="1691"/>
      <c r="J98" s="1691"/>
      <c r="K98" s="1691"/>
      <c r="L98" s="1691"/>
      <c r="M98" s="1691"/>
    </row>
    <row r="99" spans="1:13" ht="14.25">
      <c r="A99" s="1691"/>
      <c r="B99" s="1691"/>
      <c r="C99" s="1691"/>
      <c r="D99" s="1691"/>
      <c r="E99" s="1691"/>
      <c r="F99" s="1691"/>
      <c r="G99" s="1691"/>
      <c r="H99" s="1691"/>
      <c r="I99" s="1691"/>
      <c r="J99" s="1691"/>
      <c r="K99" s="1691"/>
      <c r="L99" s="1691"/>
      <c r="M99" s="1691"/>
    </row>
    <row r="100" spans="1:13" ht="14.25">
      <c r="A100" s="1691"/>
      <c r="B100" s="1691"/>
      <c r="C100" s="1691"/>
      <c r="D100" s="1691"/>
      <c r="E100" s="1691"/>
      <c r="F100" s="1691"/>
      <c r="G100" s="1691"/>
      <c r="H100" s="1691"/>
      <c r="I100" s="1691"/>
      <c r="J100" s="1691"/>
      <c r="K100" s="1691"/>
      <c r="L100" s="1691"/>
      <c r="M100" s="1691"/>
    </row>
    <row r="101" spans="1:13" ht="14.25">
      <c r="A101" s="1691"/>
      <c r="B101" s="1691"/>
      <c r="C101" s="1691"/>
      <c r="D101" s="1691"/>
      <c r="E101" s="1691"/>
      <c r="F101" s="1691"/>
      <c r="G101" s="1691"/>
      <c r="H101" s="1691"/>
      <c r="I101" s="1691"/>
      <c r="J101" s="1691"/>
      <c r="K101" s="1691"/>
      <c r="L101" s="1691"/>
      <c r="M101" s="1691"/>
    </row>
    <row r="102" spans="1:13" ht="14.25">
      <c r="A102" s="1691"/>
      <c r="B102" s="1691"/>
      <c r="C102" s="1691"/>
      <c r="D102" s="1691"/>
      <c r="E102" s="1691"/>
      <c r="F102" s="1691"/>
      <c r="G102" s="1691"/>
      <c r="H102" s="1691"/>
      <c r="I102" s="1691"/>
      <c r="J102" s="1691"/>
      <c r="K102" s="1691"/>
      <c r="L102" s="1691"/>
      <c r="M102" s="1691"/>
    </row>
    <row r="103" spans="1:13" ht="14.25">
      <c r="A103" s="1691"/>
      <c r="B103" s="1691"/>
      <c r="C103" s="1691"/>
      <c r="D103" s="1691"/>
      <c r="E103" s="1691"/>
      <c r="F103" s="1691"/>
      <c r="G103" s="1691"/>
      <c r="H103" s="1691"/>
      <c r="I103" s="1691"/>
      <c r="J103" s="1691"/>
      <c r="K103" s="1691"/>
      <c r="L103" s="1691"/>
      <c r="M103" s="1691"/>
    </row>
    <row r="104" spans="1:13" ht="14.25">
      <c r="A104" s="1691"/>
      <c r="B104" s="1691"/>
      <c r="C104" s="1691"/>
      <c r="D104" s="1691"/>
      <c r="E104" s="1691"/>
      <c r="F104" s="1691"/>
      <c r="G104" s="1691"/>
      <c r="H104" s="1691"/>
      <c r="I104" s="1691"/>
      <c r="J104" s="1691"/>
      <c r="K104" s="1691"/>
      <c r="L104" s="1691"/>
      <c r="M104" s="1691"/>
    </row>
    <row r="105" spans="1:13" ht="14.25">
      <c r="A105" s="1691"/>
      <c r="B105" s="1691"/>
      <c r="C105" s="1691"/>
      <c r="D105" s="1691"/>
      <c r="E105" s="1691"/>
      <c r="F105" s="1691"/>
      <c r="G105" s="1691"/>
      <c r="H105" s="1691"/>
      <c r="I105" s="1691"/>
      <c r="J105" s="1691"/>
      <c r="K105" s="1691"/>
      <c r="L105" s="1691"/>
      <c r="M105" s="1691"/>
    </row>
    <row r="106" spans="1:13" ht="14.25">
      <c r="A106" s="1691"/>
      <c r="B106" s="1691"/>
      <c r="C106" s="1691"/>
      <c r="D106" s="1691"/>
      <c r="E106" s="1691"/>
      <c r="F106" s="1691"/>
      <c r="G106" s="1691"/>
      <c r="H106" s="1691"/>
      <c r="I106" s="1691"/>
      <c r="J106" s="1691"/>
      <c r="K106" s="1691"/>
      <c r="L106" s="1691"/>
      <c r="M106" s="1691"/>
    </row>
    <row r="107" spans="1:13" ht="14.25">
      <c r="A107" s="1691"/>
      <c r="B107" s="1691"/>
      <c r="C107" s="1691"/>
      <c r="D107" s="1691"/>
      <c r="E107" s="1691"/>
      <c r="F107" s="1691"/>
      <c r="G107" s="1691"/>
      <c r="H107" s="1691"/>
      <c r="I107" s="1691"/>
      <c r="J107" s="1691"/>
      <c r="K107" s="1691"/>
      <c r="L107" s="1691"/>
      <c r="M107" s="1691"/>
    </row>
    <row r="108" spans="1:13" ht="14.25">
      <c r="A108" s="1691"/>
      <c r="B108" s="1691"/>
      <c r="C108" s="1691"/>
      <c r="D108" s="1691"/>
      <c r="E108" s="1691"/>
      <c r="F108" s="1691"/>
      <c r="G108" s="1691"/>
      <c r="H108" s="1691"/>
      <c r="I108" s="1691"/>
      <c r="J108" s="1691"/>
      <c r="K108" s="1691"/>
      <c r="L108" s="1691"/>
      <c r="M108" s="1691"/>
    </row>
    <row r="109" spans="1:13" ht="14.25">
      <c r="A109" s="1691"/>
      <c r="B109" s="1691"/>
      <c r="C109" s="1691"/>
      <c r="D109" s="1691"/>
      <c r="E109" s="1691"/>
      <c r="F109" s="1691"/>
      <c r="G109" s="1691"/>
      <c r="H109" s="1691"/>
      <c r="I109" s="1691"/>
      <c r="J109" s="1691"/>
      <c r="K109" s="1691"/>
      <c r="L109" s="1691"/>
      <c r="M109" s="1691"/>
    </row>
    <row r="110" spans="1:13" ht="14.25">
      <c r="A110" s="1691"/>
      <c r="B110" s="1691"/>
      <c r="C110" s="1691"/>
      <c r="D110" s="1691"/>
      <c r="E110" s="1691"/>
      <c r="F110" s="1691"/>
      <c r="G110" s="1691"/>
      <c r="H110" s="1691"/>
      <c r="I110" s="1691"/>
      <c r="J110" s="1691"/>
      <c r="K110" s="1691"/>
      <c r="L110" s="1691"/>
      <c r="M110" s="1691"/>
    </row>
    <row r="111" spans="1:13" ht="14.25">
      <c r="A111" s="1691"/>
      <c r="B111" s="1691"/>
      <c r="C111" s="1691"/>
      <c r="D111" s="1691"/>
      <c r="E111" s="1691"/>
      <c r="F111" s="1691"/>
      <c r="G111" s="1691"/>
      <c r="H111" s="1691"/>
      <c r="I111" s="1691"/>
      <c r="J111" s="1691"/>
      <c r="K111" s="1691"/>
      <c r="L111" s="1691"/>
      <c r="M111" s="1691"/>
    </row>
    <row r="112" spans="1:13" ht="14.25">
      <c r="A112" s="1691"/>
      <c r="B112" s="1691"/>
      <c r="C112" s="1691"/>
      <c r="D112" s="1691"/>
      <c r="E112" s="1691"/>
      <c r="F112" s="1691"/>
      <c r="G112" s="1691"/>
      <c r="H112" s="1691"/>
      <c r="I112" s="1691"/>
      <c r="J112" s="1691"/>
      <c r="K112" s="1691"/>
      <c r="L112" s="1691"/>
      <c r="M112" s="1691"/>
    </row>
    <row r="113" spans="1:13" ht="14.25">
      <c r="A113" s="1691"/>
      <c r="B113" s="1691"/>
      <c r="C113" s="1691"/>
      <c r="D113" s="1691"/>
      <c r="E113" s="1691"/>
      <c r="F113" s="1691"/>
      <c r="G113" s="1691"/>
      <c r="H113" s="1691"/>
      <c r="I113" s="1691"/>
      <c r="J113" s="1691"/>
      <c r="K113" s="1691"/>
      <c r="L113" s="1691"/>
      <c r="M113" s="1691"/>
    </row>
    <row r="114" spans="1:13" ht="14.25">
      <c r="A114" s="1691"/>
      <c r="B114" s="1691"/>
      <c r="C114" s="1691"/>
      <c r="D114" s="1691"/>
      <c r="E114" s="1691"/>
      <c r="F114" s="1691"/>
      <c r="G114" s="1691"/>
      <c r="H114" s="1691"/>
      <c r="I114" s="1691"/>
      <c r="J114" s="1691"/>
      <c r="K114" s="1691"/>
      <c r="L114" s="1691"/>
      <c r="M114" s="1691"/>
    </row>
    <row r="115" spans="1:13" ht="14.25">
      <c r="A115" s="1691"/>
      <c r="B115" s="1691"/>
      <c r="C115" s="1691"/>
      <c r="D115" s="1691"/>
      <c r="E115" s="1691"/>
      <c r="F115" s="1691"/>
      <c r="G115" s="1691"/>
      <c r="H115" s="1691"/>
      <c r="I115" s="1691"/>
      <c r="J115" s="1691"/>
      <c r="K115" s="1691"/>
      <c r="L115" s="1691"/>
      <c r="M115" s="1691"/>
    </row>
    <row r="116" spans="1:13" ht="14.25">
      <c r="A116" s="1691"/>
      <c r="B116" s="1691"/>
      <c r="C116" s="1691"/>
      <c r="D116" s="1691"/>
      <c r="E116" s="1691"/>
      <c r="F116" s="1691"/>
      <c r="G116" s="1691"/>
      <c r="H116" s="1691"/>
      <c r="I116" s="1691"/>
      <c r="J116" s="1691"/>
      <c r="K116" s="1691"/>
      <c r="L116" s="1691"/>
      <c r="M116" s="1691"/>
    </row>
    <row r="117" spans="1:13" ht="14.25">
      <c r="A117" s="1691"/>
      <c r="B117" s="1691"/>
      <c r="C117" s="1691"/>
      <c r="D117" s="1691"/>
      <c r="E117" s="1691"/>
      <c r="F117" s="1691"/>
      <c r="G117" s="1691"/>
      <c r="H117" s="1691"/>
      <c r="I117" s="1691"/>
      <c r="J117" s="1691"/>
      <c r="K117" s="1691"/>
      <c r="L117" s="1691"/>
      <c r="M117" s="1691"/>
    </row>
    <row r="118" spans="1:13" ht="14.25">
      <c r="A118" s="1691"/>
      <c r="B118" s="1691"/>
      <c r="C118" s="1691"/>
      <c r="D118" s="1691"/>
      <c r="E118" s="1691"/>
      <c r="F118" s="1691"/>
      <c r="G118" s="1691"/>
      <c r="H118" s="1691"/>
      <c r="I118" s="1691"/>
      <c r="J118" s="1691"/>
      <c r="K118" s="1691"/>
      <c r="L118" s="1691"/>
      <c r="M118" s="1691"/>
    </row>
    <row r="119" spans="1:13" ht="14.25">
      <c r="A119" s="1691"/>
      <c r="B119" s="1691"/>
      <c r="C119" s="1691"/>
      <c r="D119" s="1691"/>
      <c r="E119" s="1691"/>
      <c r="F119" s="1691"/>
      <c r="G119" s="1691"/>
      <c r="H119" s="1691"/>
      <c r="I119" s="1691"/>
      <c r="J119" s="1691"/>
      <c r="K119" s="1691"/>
      <c r="L119" s="1691"/>
      <c r="M119" s="1691"/>
    </row>
    <row r="120" spans="1:13" ht="14.25">
      <c r="A120" s="1691"/>
      <c r="B120" s="1691"/>
      <c r="C120" s="1691"/>
      <c r="D120" s="1691"/>
      <c r="E120" s="1691"/>
      <c r="F120" s="1691"/>
      <c r="G120" s="1691"/>
      <c r="H120" s="1691"/>
      <c r="I120" s="1691"/>
      <c r="J120" s="1691"/>
      <c r="K120" s="1691"/>
      <c r="L120" s="1691"/>
      <c r="M120" s="1691"/>
    </row>
    <row r="121" spans="1:13" ht="14.25">
      <c r="A121" s="1691"/>
      <c r="B121" s="1691"/>
      <c r="C121" s="1691"/>
      <c r="D121" s="1691"/>
      <c r="E121" s="1691"/>
      <c r="F121" s="1691"/>
      <c r="G121" s="1691"/>
      <c r="H121" s="1691"/>
      <c r="I121" s="1691"/>
      <c r="J121" s="1691"/>
      <c r="K121" s="1691"/>
      <c r="L121" s="1691"/>
      <c r="M121" s="1691"/>
    </row>
    <row r="122" spans="1:13" ht="14.25">
      <c r="A122" s="1691"/>
      <c r="B122" s="1691"/>
      <c r="C122" s="1691"/>
      <c r="D122" s="1691"/>
      <c r="E122" s="1691"/>
      <c r="F122" s="1691"/>
      <c r="G122" s="1691"/>
      <c r="H122" s="1691"/>
      <c r="I122" s="1691"/>
      <c r="J122" s="1691"/>
      <c r="K122" s="1691"/>
      <c r="L122" s="1691"/>
      <c r="M122" s="1691"/>
    </row>
    <row r="123" spans="1:13" ht="14.25">
      <c r="A123" s="1691"/>
      <c r="B123" s="1691"/>
      <c r="C123" s="1691"/>
      <c r="D123" s="1691"/>
      <c r="E123" s="1691"/>
      <c r="F123" s="1691"/>
      <c r="G123" s="1691"/>
      <c r="H123" s="1691"/>
      <c r="I123" s="1691"/>
      <c r="J123" s="1691"/>
      <c r="K123" s="1691"/>
      <c r="L123" s="1691"/>
      <c r="M123" s="1691"/>
    </row>
    <row r="124" spans="1:13" ht="14.25">
      <c r="A124" s="1691"/>
      <c r="B124" s="1691"/>
      <c r="C124" s="1691"/>
      <c r="D124" s="1691"/>
      <c r="E124" s="1691"/>
      <c r="F124" s="1691"/>
      <c r="G124" s="1691"/>
      <c r="H124" s="1691"/>
      <c r="I124" s="1691"/>
      <c r="J124" s="1691"/>
      <c r="K124" s="1691"/>
      <c r="L124" s="1691"/>
      <c r="M124" s="1691"/>
    </row>
    <row r="125" spans="1:13" ht="14.25">
      <c r="A125" s="1691"/>
      <c r="B125" s="1691"/>
      <c r="C125" s="1691"/>
      <c r="D125" s="1691"/>
      <c r="E125" s="1691"/>
      <c r="F125" s="1691"/>
      <c r="G125" s="1691"/>
      <c r="H125" s="1691"/>
      <c r="I125" s="1691"/>
      <c r="J125" s="1691"/>
      <c r="K125" s="1691"/>
      <c r="L125" s="1691"/>
      <c r="M125" s="1691"/>
    </row>
    <row r="126" spans="1:13" ht="14.25">
      <c r="A126" s="1691"/>
      <c r="B126" s="1691"/>
      <c r="C126" s="1691"/>
      <c r="D126" s="1691"/>
      <c r="E126" s="1691"/>
      <c r="F126" s="1691"/>
      <c r="G126" s="1691"/>
      <c r="H126" s="1691"/>
      <c r="I126" s="1691"/>
      <c r="J126" s="1691"/>
      <c r="K126" s="1691"/>
      <c r="L126" s="1691"/>
      <c r="M126" s="1691"/>
    </row>
    <row r="127" spans="1:13" ht="14.25">
      <c r="A127" s="1691"/>
      <c r="B127" s="1691"/>
      <c r="C127" s="1691"/>
      <c r="D127" s="1691"/>
      <c r="E127" s="1691"/>
      <c r="F127" s="1691"/>
      <c r="G127" s="1691"/>
      <c r="H127" s="1691"/>
      <c r="I127" s="1691"/>
      <c r="J127" s="1691"/>
      <c r="K127" s="1691"/>
      <c r="L127" s="1691"/>
      <c r="M127" s="1691"/>
    </row>
    <row r="128" spans="1:13" ht="14.25">
      <c r="A128" s="1691"/>
      <c r="B128" s="1691"/>
      <c r="C128" s="1691"/>
      <c r="D128" s="1691"/>
      <c r="E128" s="1691"/>
      <c r="F128" s="1691"/>
      <c r="G128" s="1691"/>
      <c r="H128" s="1691"/>
      <c r="I128" s="1691"/>
      <c r="J128" s="1691"/>
      <c r="K128" s="1691"/>
      <c r="L128" s="1691"/>
      <c r="M128" s="1691"/>
    </row>
    <row r="129" spans="1:13" ht="14.25">
      <c r="A129" s="1691"/>
      <c r="B129" s="1691"/>
      <c r="C129" s="1691"/>
      <c r="D129" s="1691"/>
      <c r="E129" s="1691"/>
      <c r="F129" s="1691"/>
      <c r="G129" s="1691"/>
      <c r="H129" s="1691"/>
      <c r="I129" s="1691"/>
      <c r="J129" s="1691"/>
      <c r="K129" s="1691"/>
      <c r="L129" s="1691"/>
      <c r="M129" s="1691"/>
    </row>
    <row r="130" spans="1:13" ht="14.25">
      <c r="A130" s="1691"/>
      <c r="B130" s="1691"/>
      <c r="C130" s="1691"/>
      <c r="D130" s="1691"/>
      <c r="E130" s="1691"/>
      <c r="F130" s="1691"/>
      <c r="G130" s="1691"/>
      <c r="H130" s="1691"/>
      <c r="I130" s="1691"/>
      <c r="J130" s="1691"/>
      <c r="K130" s="1691"/>
      <c r="L130" s="1691"/>
      <c r="M130" s="1691"/>
    </row>
    <row r="131" spans="1:13" ht="14.25">
      <c r="A131" s="1691"/>
      <c r="B131" s="1691"/>
      <c r="C131" s="1691"/>
      <c r="D131" s="1691"/>
      <c r="E131" s="1691"/>
      <c r="F131" s="1691"/>
      <c r="G131" s="1691"/>
      <c r="H131" s="1691"/>
      <c r="I131" s="1691"/>
      <c r="J131" s="1691"/>
      <c r="K131" s="1691"/>
      <c r="L131" s="1691"/>
      <c r="M131" s="1691"/>
    </row>
    <row r="132" spans="1:13" ht="14.25">
      <c r="A132" s="1691"/>
      <c r="B132" s="1691"/>
      <c r="C132" s="1691"/>
      <c r="D132" s="1691"/>
      <c r="E132" s="1691"/>
      <c r="F132" s="1691"/>
      <c r="G132" s="1691"/>
      <c r="H132" s="1691"/>
      <c r="I132" s="1691"/>
      <c r="J132" s="1691"/>
      <c r="K132" s="1691"/>
      <c r="L132" s="1691"/>
      <c r="M132" s="1691"/>
    </row>
    <row r="133" spans="1:13" ht="14.25">
      <c r="A133" s="1691"/>
      <c r="B133" s="1691"/>
      <c r="C133" s="1691"/>
      <c r="D133" s="1691"/>
      <c r="E133" s="1691"/>
      <c r="F133" s="1691"/>
      <c r="G133" s="1691"/>
      <c r="H133" s="1691"/>
      <c r="I133" s="1691"/>
      <c r="J133" s="1691"/>
      <c r="K133" s="1691"/>
      <c r="L133" s="1691"/>
      <c r="M133" s="1691"/>
    </row>
    <row r="134" spans="1:13" ht="14.25">
      <c r="A134" s="1691"/>
      <c r="B134" s="1691"/>
      <c r="C134" s="1691"/>
      <c r="D134" s="1691"/>
      <c r="E134" s="1691"/>
      <c r="F134" s="1691"/>
      <c r="G134" s="1691"/>
      <c r="H134" s="1691"/>
      <c r="I134" s="1691"/>
      <c r="J134" s="1691"/>
      <c r="K134" s="1691"/>
      <c r="L134" s="1691"/>
      <c r="M134" s="1691"/>
    </row>
    <row r="135" spans="1:13" ht="14.25">
      <c r="A135" s="1691"/>
      <c r="B135" s="1691"/>
      <c r="C135" s="1691"/>
      <c r="D135" s="1691"/>
      <c r="E135" s="1691"/>
      <c r="F135" s="1691"/>
      <c r="G135" s="1691"/>
      <c r="H135" s="1691"/>
      <c r="I135" s="1691"/>
      <c r="J135" s="1691"/>
      <c r="K135" s="1691"/>
      <c r="L135" s="1691"/>
      <c r="M135" s="1691"/>
    </row>
    <row r="136" spans="1:13" ht="14.25">
      <c r="A136" s="1691"/>
      <c r="B136" s="1691"/>
      <c r="C136" s="1691"/>
      <c r="D136" s="1691"/>
      <c r="E136" s="1691"/>
      <c r="F136" s="1691"/>
      <c r="G136" s="1691"/>
      <c r="H136" s="1691"/>
      <c r="I136" s="1691"/>
      <c r="J136" s="1691"/>
      <c r="K136" s="1691"/>
      <c r="L136" s="1691"/>
      <c r="M136" s="1691"/>
    </row>
    <row r="137" spans="1:13" ht="14.25">
      <c r="A137" s="1691"/>
      <c r="B137" s="1691"/>
      <c r="C137" s="1691"/>
      <c r="D137" s="1691"/>
      <c r="E137" s="1691"/>
      <c r="F137" s="1691"/>
      <c r="G137" s="1691"/>
      <c r="H137" s="1691"/>
      <c r="I137" s="1691"/>
      <c r="J137" s="1691"/>
      <c r="K137" s="1691"/>
      <c r="L137" s="1691"/>
      <c r="M137" s="1691"/>
    </row>
    <row r="138" spans="1:13" ht="14.25">
      <c r="A138" s="1691"/>
      <c r="B138" s="1691"/>
      <c r="C138" s="1691"/>
      <c r="D138" s="1691"/>
      <c r="E138" s="1691"/>
      <c r="F138" s="1691"/>
      <c r="G138" s="1691"/>
      <c r="H138" s="1691"/>
      <c r="I138" s="1691"/>
      <c r="J138" s="1691"/>
      <c r="K138" s="1691"/>
      <c r="L138" s="1691"/>
      <c r="M138" s="1691"/>
    </row>
    <row r="139" spans="1:13" ht="14.25">
      <c r="A139" s="1691"/>
      <c r="B139" s="1691"/>
      <c r="C139" s="1691"/>
      <c r="D139" s="1691"/>
      <c r="E139" s="1691"/>
      <c r="F139" s="1691"/>
      <c r="G139" s="1691"/>
      <c r="H139" s="1691"/>
      <c r="I139" s="1691"/>
      <c r="J139" s="1691"/>
      <c r="K139" s="1691"/>
      <c r="L139" s="1691"/>
      <c r="M139" s="1691"/>
    </row>
    <row r="140" spans="1:13" ht="14.25">
      <c r="A140" s="1691"/>
      <c r="B140" s="1691"/>
      <c r="C140" s="1691"/>
      <c r="D140" s="1691"/>
      <c r="E140" s="1691"/>
      <c r="F140" s="1691"/>
      <c r="G140" s="1691"/>
      <c r="H140" s="1691"/>
      <c r="I140" s="1691"/>
      <c r="J140" s="1691"/>
      <c r="K140" s="1691"/>
      <c r="L140" s="1691"/>
      <c r="M140" s="1691"/>
    </row>
    <row r="141" spans="1:13" ht="14.25">
      <c r="A141" s="1691"/>
      <c r="B141" s="1691"/>
      <c r="C141" s="1691"/>
      <c r="D141" s="1691"/>
      <c r="E141" s="1691"/>
      <c r="F141" s="1691"/>
      <c r="G141" s="1691"/>
      <c r="H141" s="1691"/>
      <c r="I141" s="1691"/>
      <c r="J141" s="1691"/>
      <c r="K141" s="1691"/>
      <c r="L141" s="1691"/>
      <c r="M141" s="1691"/>
    </row>
    <row r="142" spans="1:13" ht="14.25">
      <c r="A142" s="1691"/>
      <c r="B142" s="1691"/>
      <c r="C142" s="1691"/>
      <c r="D142" s="1691"/>
      <c r="E142" s="1691"/>
      <c r="F142" s="1691"/>
      <c r="G142" s="1691"/>
      <c r="H142" s="1691"/>
      <c r="I142" s="1691"/>
      <c r="J142" s="1691"/>
      <c r="K142" s="1691"/>
      <c r="L142" s="1691"/>
      <c r="M142" s="1691"/>
    </row>
    <row r="143" spans="1:13" ht="14.25">
      <c r="A143" s="1691"/>
      <c r="B143" s="1691"/>
      <c r="C143" s="1691"/>
      <c r="D143" s="1691"/>
      <c r="E143" s="1691"/>
      <c r="F143" s="1691"/>
      <c r="G143" s="1691"/>
      <c r="H143" s="1691"/>
      <c r="I143" s="1691"/>
      <c r="J143" s="1691"/>
      <c r="K143" s="1691"/>
      <c r="L143" s="1691"/>
      <c r="M143" s="1691"/>
    </row>
    <row r="144" spans="1:13" ht="14.25">
      <c r="A144" s="1691"/>
      <c r="B144" s="1691"/>
      <c r="C144" s="1691"/>
      <c r="D144" s="1691"/>
      <c r="E144" s="1691"/>
      <c r="F144" s="1691"/>
      <c r="G144" s="1691"/>
      <c r="H144" s="1691"/>
      <c r="I144" s="1691"/>
      <c r="J144" s="1691"/>
      <c r="K144" s="1691"/>
      <c r="L144" s="1691"/>
      <c r="M144" s="1691"/>
    </row>
    <row r="145" spans="1:13" ht="14.25">
      <c r="A145" s="1691"/>
      <c r="B145" s="1691"/>
      <c r="C145" s="1691"/>
      <c r="D145" s="1691"/>
      <c r="E145" s="1691"/>
      <c r="F145" s="1691"/>
      <c r="G145" s="1691"/>
      <c r="H145" s="1691"/>
      <c r="I145" s="1691"/>
      <c r="J145" s="1691"/>
      <c r="K145" s="1691"/>
      <c r="L145" s="1691"/>
      <c r="M145" s="1691"/>
    </row>
    <row r="146" spans="1:13" ht="14.25">
      <c r="A146" s="1691"/>
      <c r="B146" s="1691"/>
      <c r="C146" s="1691"/>
      <c r="D146" s="1691"/>
      <c r="E146" s="1691"/>
      <c r="F146" s="1691"/>
      <c r="G146" s="1691"/>
      <c r="H146" s="1691"/>
      <c r="I146" s="1691"/>
      <c r="J146" s="1691"/>
      <c r="K146" s="1691"/>
      <c r="L146" s="1691"/>
      <c r="M146" s="1691"/>
    </row>
    <row r="147" spans="1:13" ht="14.25">
      <c r="A147" s="1691"/>
      <c r="B147" s="1691"/>
      <c r="C147" s="1691"/>
      <c r="D147" s="1691"/>
      <c r="E147" s="1691"/>
      <c r="F147" s="1691"/>
      <c r="G147" s="1691"/>
      <c r="H147" s="1691"/>
      <c r="I147" s="1691"/>
      <c r="J147" s="1691"/>
      <c r="K147" s="1691"/>
      <c r="L147" s="1691"/>
      <c r="M147" s="1691"/>
    </row>
    <row r="148" spans="1:13" ht="14.25">
      <c r="A148" s="1691"/>
      <c r="B148" s="1691"/>
      <c r="C148" s="1691"/>
      <c r="D148" s="1691"/>
      <c r="E148" s="1691"/>
      <c r="F148" s="1691"/>
      <c r="G148" s="1691"/>
      <c r="H148" s="1691"/>
      <c r="I148" s="1691"/>
      <c r="J148" s="1691"/>
      <c r="K148" s="1691"/>
      <c r="L148" s="1691"/>
      <c r="M148" s="1691"/>
    </row>
    <row r="149" spans="1:13" ht="14.25">
      <c r="A149" s="1691"/>
      <c r="B149" s="1691"/>
      <c r="C149" s="1691"/>
      <c r="D149" s="1691"/>
      <c r="E149" s="1691"/>
      <c r="F149" s="1691"/>
      <c r="G149" s="1691"/>
      <c r="H149" s="1691"/>
      <c r="I149" s="1691"/>
      <c r="J149" s="1691"/>
      <c r="K149" s="1691"/>
      <c r="L149" s="1691"/>
      <c r="M149" s="1691"/>
    </row>
    <row r="150" spans="1:13" ht="14.25">
      <c r="A150" s="1691"/>
      <c r="B150" s="1691"/>
      <c r="C150" s="1691"/>
      <c r="D150" s="1691"/>
      <c r="E150" s="1691"/>
      <c r="F150" s="1691"/>
      <c r="G150" s="1691"/>
      <c r="H150" s="1691"/>
      <c r="I150" s="1691"/>
      <c r="J150" s="1691"/>
      <c r="K150" s="1691"/>
      <c r="L150" s="1691"/>
      <c r="M150" s="1691"/>
    </row>
    <row r="151" spans="1:13" ht="14.25">
      <c r="A151" s="1691"/>
      <c r="B151" s="1691"/>
      <c r="C151" s="1691"/>
      <c r="D151" s="1691"/>
      <c r="E151" s="1691"/>
      <c r="F151" s="1691"/>
      <c r="G151" s="1691"/>
      <c r="H151" s="1691"/>
      <c r="I151" s="1691"/>
      <c r="J151" s="1691"/>
      <c r="K151" s="1691"/>
      <c r="L151" s="1691"/>
      <c r="M151" s="1691"/>
    </row>
    <row r="152" spans="1:13" ht="14.25">
      <c r="A152" s="1691"/>
      <c r="B152" s="1691"/>
      <c r="C152" s="1691"/>
      <c r="D152" s="1691"/>
      <c r="E152" s="1691"/>
      <c r="F152" s="1691"/>
      <c r="G152" s="1691"/>
      <c r="H152" s="1691"/>
      <c r="I152" s="1691"/>
      <c r="J152" s="1691"/>
      <c r="K152" s="1691"/>
      <c r="L152" s="1691"/>
      <c r="M152" s="1691"/>
    </row>
    <row r="153" spans="1:13" ht="14.25">
      <c r="A153" s="1691"/>
      <c r="B153" s="1691"/>
      <c r="C153" s="1691"/>
      <c r="D153" s="1691"/>
      <c r="E153" s="1691"/>
      <c r="F153" s="1691"/>
      <c r="G153" s="1691"/>
      <c r="H153" s="1691"/>
      <c r="I153" s="1691"/>
      <c r="J153" s="1691"/>
      <c r="K153" s="1691"/>
      <c r="L153" s="1691"/>
      <c r="M153" s="1691"/>
    </row>
    <row r="154" spans="1:13" ht="14.25">
      <c r="A154" s="1691"/>
      <c r="B154" s="1691"/>
      <c r="C154" s="1691"/>
      <c r="D154" s="1691"/>
      <c r="E154" s="1691"/>
      <c r="F154" s="1691"/>
      <c r="G154" s="1691"/>
      <c r="H154" s="1691"/>
      <c r="I154" s="1691"/>
      <c r="J154" s="1691"/>
      <c r="K154" s="1691"/>
      <c r="L154" s="1691"/>
      <c r="M154" s="1691"/>
    </row>
    <row r="155" spans="1:13" ht="14.25">
      <c r="A155" s="1691"/>
      <c r="B155" s="1691"/>
      <c r="C155" s="1691"/>
      <c r="D155" s="1691"/>
      <c r="E155" s="1691"/>
      <c r="F155" s="1691"/>
      <c r="G155" s="1691"/>
      <c r="H155" s="1691"/>
      <c r="I155" s="1691"/>
      <c r="J155" s="1691"/>
      <c r="K155" s="1691"/>
      <c r="L155" s="1691"/>
      <c r="M155" s="1691"/>
    </row>
    <row r="156" spans="1:13" ht="14.25">
      <c r="A156" s="1691"/>
      <c r="B156" s="1691"/>
      <c r="C156" s="1691"/>
      <c r="D156" s="1691"/>
      <c r="E156" s="1691"/>
      <c r="F156" s="1691"/>
      <c r="G156" s="1691"/>
      <c r="H156" s="1691"/>
      <c r="I156" s="1691"/>
      <c r="J156" s="1691"/>
      <c r="K156" s="1691"/>
      <c r="L156" s="1691"/>
      <c r="M156" s="1691"/>
    </row>
    <row r="157" spans="1:13" ht="14.25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</row>
    <row r="158" spans="1:13" ht="14.25">
      <c r="A158" s="1691"/>
      <c r="B158" s="1691"/>
      <c r="C158" s="1691"/>
      <c r="D158" s="1691"/>
      <c r="E158" s="1691"/>
      <c r="F158" s="1691"/>
      <c r="G158" s="1691"/>
      <c r="H158" s="1691"/>
      <c r="I158" s="1691"/>
      <c r="J158" s="1691"/>
      <c r="K158" s="1691"/>
      <c r="L158" s="1691"/>
      <c r="M158" s="1691"/>
    </row>
    <row r="159" spans="1:13" ht="14.25">
      <c r="A159" s="1691"/>
      <c r="B159" s="1691"/>
      <c r="C159" s="1691"/>
      <c r="D159" s="1691"/>
      <c r="E159" s="1691"/>
      <c r="F159" s="1691"/>
      <c r="G159" s="1691"/>
      <c r="H159" s="1691"/>
      <c r="I159" s="1691"/>
      <c r="J159" s="1691"/>
      <c r="K159" s="1691"/>
      <c r="L159" s="1691"/>
      <c r="M159" s="1691"/>
    </row>
    <row r="160" spans="1:13" ht="14.25">
      <c r="A160" s="1691"/>
      <c r="B160" s="1691"/>
      <c r="C160" s="1691"/>
      <c r="D160" s="1691"/>
      <c r="E160" s="1691"/>
      <c r="F160" s="1691"/>
      <c r="G160" s="1691"/>
      <c r="H160" s="1691"/>
      <c r="I160" s="1691"/>
      <c r="J160" s="1691"/>
      <c r="K160" s="1691"/>
      <c r="L160" s="1691"/>
      <c r="M160" s="1691"/>
    </row>
    <row r="161" spans="1:13" ht="14.25">
      <c r="A161" s="1691"/>
      <c r="B161" s="1691"/>
      <c r="C161" s="1691"/>
      <c r="D161" s="1691"/>
      <c r="E161" s="1691"/>
      <c r="F161" s="1691"/>
      <c r="G161" s="1691"/>
      <c r="H161" s="1691"/>
      <c r="I161" s="1691"/>
      <c r="J161" s="1691"/>
      <c r="K161" s="1691"/>
      <c r="L161" s="1691"/>
      <c r="M161" s="1691"/>
    </row>
    <row r="162" spans="1:13" ht="14.25">
      <c r="A162" s="1691"/>
      <c r="B162" s="1691"/>
      <c r="C162" s="1691"/>
      <c r="D162" s="1691"/>
      <c r="E162" s="1691"/>
      <c r="F162" s="1691"/>
      <c r="G162" s="1691"/>
      <c r="H162" s="1691"/>
      <c r="I162" s="1691"/>
      <c r="J162" s="1691"/>
      <c r="K162" s="1691"/>
      <c r="L162" s="1691"/>
      <c r="M162" s="1691"/>
    </row>
    <row r="163" spans="1:13" ht="14.25">
      <c r="A163" s="1691"/>
      <c r="B163" s="1691"/>
      <c r="C163" s="1691"/>
      <c r="D163" s="1691"/>
      <c r="E163" s="1691"/>
      <c r="F163" s="1691"/>
      <c r="G163" s="1691"/>
      <c r="H163" s="1691"/>
      <c r="I163" s="1691"/>
      <c r="J163" s="1691"/>
      <c r="K163" s="1691"/>
      <c r="L163" s="1691"/>
      <c r="M163" s="1691"/>
    </row>
    <row r="164" spans="1:13" ht="14.25">
      <c r="A164" s="1691"/>
      <c r="B164" s="1691"/>
      <c r="C164" s="1691"/>
      <c r="D164" s="1691"/>
      <c r="E164" s="1691"/>
      <c r="F164" s="1691"/>
      <c r="G164" s="1691"/>
      <c r="H164" s="1691"/>
      <c r="I164" s="1691"/>
      <c r="J164" s="1691"/>
      <c r="K164" s="1691"/>
      <c r="L164" s="1691"/>
      <c r="M164" s="1691"/>
    </row>
    <row r="165" spans="1:13" ht="14.25">
      <c r="A165" s="1691"/>
      <c r="B165" s="1691"/>
      <c r="C165" s="1691"/>
      <c r="D165" s="1691"/>
      <c r="E165" s="1691"/>
      <c r="F165" s="1691"/>
      <c r="G165" s="1691"/>
      <c r="H165" s="1691"/>
      <c r="I165" s="1691"/>
      <c r="J165" s="1691"/>
      <c r="K165" s="1691"/>
      <c r="L165" s="1691"/>
      <c r="M165" s="1691"/>
    </row>
    <row r="166" spans="1:13" ht="14.25">
      <c r="A166" s="1691"/>
      <c r="B166" s="1691"/>
      <c r="C166" s="1691"/>
      <c r="D166" s="1691"/>
      <c r="E166" s="1691"/>
      <c r="F166" s="1691"/>
      <c r="G166" s="1691"/>
      <c r="H166" s="1691"/>
      <c r="I166" s="1691"/>
      <c r="J166" s="1691"/>
      <c r="K166" s="1691"/>
      <c r="L166" s="1691"/>
      <c r="M166" s="1691"/>
    </row>
  </sheetData>
  <sheetProtection/>
  <mergeCells count="5">
    <mergeCell ref="A2:M2"/>
    <mergeCell ref="A3:M3"/>
    <mergeCell ref="B6:E6"/>
    <mergeCell ref="F6:I6"/>
    <mergeCell ref="J6:M6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="75" zoomScaleNormal="75" workbookViewId="0" topLeftCell="A44">
      <selection activeCell="C106" sqref="C106"/>
    </sheetView>
  </sheetViews>
  <sheetFormatPr defaultColWidth="9.00390625" defaultRowHeight="12.75"/>
  <cols>
    <col min="1" max="1" width="9.125" style="413" customWidth="1"/>
    <col min="2" max="2" width="21.25390625" style="413" customWidth="1"/>
    <col min="3" max="3" width="11.375" style="413" bestFit="1" customWidth="1"/>
    <col min="4" max="4" width="9.875" style="413" bestFit="1" customWidth="1"/>
    <col min="5" max="5" width="11.25390625" style="413" bestFit="1" customWidth="1"/>
    <col min="6" max="6" width="14.875" style="413" bestFit="1" customWidth="1"/>
    <col min="7" max="7" width="9.875" style="413" bestFit="1" customWidth="1"/>
    <col min="8" max="8" width="11.25390625" style="413" bestFit="1" customWidth="1"/>
    <col min="9" max="10" width="9.00390625" style="413" bestFit="1" customWidth="1"/>
    <col min="11" max="11" width="10.125" style="413" customWidth="1"/>
    <col min="12" max="12" width="9.875" style="413" bestFit="1" customWidth="1"/>
    <col min="13" max="13" width="9.00390625" style="413" bestFit="1" customWidth="1"/>
    <col min="14" max="14" width="12.00390625" style="413" bestFit="1" customWidth="1"/>
    <col min="15" max="16384" width="9.125" style="413" customWidth="1"/>
  </cols>
  <sheetData>
    <row r="1" spans="1:16" ht="12.7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2.7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  <c r="O2" s="414"/>
      <c r="P2" s="414"/>
    </row>
    <row r="3" spans="1:16" ht="12.75">
      <c r="A3" s="416"/>
      <c r="B3" s="416"/>
      <c r="C3" s="417"/>
      <c r="D3" s="414"/>
      <c r="E3" s="414"/>
      <c r="F3" s="414"/>
      <c r="G3" s="414"/>
      <c r="H3" s="414"/>
      <c r="I3" s="414"/>
      <c r="J3" s="414"/>
      <c r="K3" s="414"/>
      <c r="L3" s="418"/>
      <c r="M3" s="419"/>
      <c r="N3" s="416" t="s">
        <v>964</v>
      </c>
      <c r="O3" s="414"/>
      <c r="P3" s="414"/>
    </row>
    <row r="4" spans="1:16" ht="12.75">
      <c r="A4" s="416"/>
      <c r="B4" s="416"/>
      <c r="C4" s="417"/>
      <c r="D4" s="414"/>
      <c r="E4" s="414"/>
      <c r="F4" s="414"/>
      <c r="G4" s="414"/>
      <c r="H4" s="414"/>
      <c r="I4" s="414"/>
      <c r="J4" s="414"/>
      <c r="K4" s="414"/>
      <c r="L4" s="418"/>
      <c r="M4" s="419"/>
      <c r="N4" s="416" t="s">
        <v>884</v>
      </c>
      <c r="O4" s="414"/>
      <c r="P4" s="414"/>
    </row>
    <row r="5" spans="1:16" ht="12.75">
      <c r="A5" s="416"/>
      <c r="B5" s="416"/>
      <c r="C5" s="417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5"/>
      <c r="O5" s="414"/>
      <c r="P5" s="414"/>
    </row>
    <row r="6" spans="1:16" ht="12.75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5"/>
      <c r="O6" s="414"/>
      <c r="P6" s="414"/>
    </row>
    <row r="7" spans="1:16" ht="12.75">
      <c r="A7" s="414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5"/>
      <c r="O7" s="414"/>
      <c r="P7" s="414"/>
    </row>
    <row r="8" spans="1:16" ht="18.75">
      <c r="A8" s="1808" t="s">
        <v>885</v>
      </c>
      <c r="B8" s="1808"/>
      <c r="C8" s="1808"/>
      <c r="D8" s="1808"/>
      <c r="E8" s="1808"/>
      <c r="F8" s="1808"/>
      <c r="G8" s="1808"/>
      <c r="H8" s="1808"/>
      <c r="I8" s="1808"/>
      <c r="J8" s="1808"/>
      <c r="K8" s="1808"/>
      <c r="L8" s="1808"/>
      <c r="M8" s="1808"/>
      <c r="N8" s="1808"/>
      <c r="O8" s="420"/>
      <c r="P8" s="420"/>
    </row>
    <row r="9" spans="1:16" ht="19.5" customHeight="1">
      <c r="A9" s="588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420"/>
      <c r="P9" s="420"/>
    </row>
    <row r="10" spans="1:16" ht="15.7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0"/>
      <c r="P10" s="420"/>
    </row>
    <row r="11" spans="1:16" ht="15.75">
      <c r="A11" s="1801" t="s">
        <v>886</v>
      </c>
      <c r="B11" s="1801"/>
      <c r="C11" s="1801"/>
      <c r="D11" s="1801"/>
      <c r="E11" s="1801"/>
      <c r="F11" s="1801"/>
      <c r="G11" s="1801"/>
      <c r="H11" s="1801"/>
      <c r="I11" s="1801"/>
      <c r="J11" s="1801"/>
      <c r="K11" s="1801"/>
      <c r="L11" s="1801"/>
      <c r="M11" s="1801"/>
      <c r="N11" s="1801"/>
      <c r="O11" s="414"/>
      <c r="P11" s="414"/>
    </row>
    <row r="12" spans="1:16" ht="15.75">
      <c r="A12" s="1801" t="s">
        <v>645</v>
      </c>
      <c r="B12" s="1801"/>
      <c r="C12" s="1801"/>
      <c r="D12" s="1801"/>
      <c r="E12" s="1801"/>
      <c r="F12" s="1801"/>
      <c r="G12" s="1801"/>
      <c r="H12" s="1801"/>
      <c r="I12" s="1801"/>
      <c r="J12" s="1801"/>
      <c r="K12" s="1801"/>
      <c r="L12" s="1801"/>
      <c r="M12" s="1801"/>
      <c r="N12" s="1801"/>
      <c r="O12" s="414"/>
      <c r="P12" s="414"/>
    </row>
    <row r="13" spans="1:16" ht="15.75">
      <c r="A13" s="421"/>
      <c r="B13" s="422" t="s">
        <v>887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14"/>
      <c r="P13" s="414"/>
    </row>
    <row r="14" spans="1:16" ht="13.5" thickBot="1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23" t="s">
        <v>788</v>
      </c>
      <c r="O14" s="414"/>
      <c r="P14" s="414"/>
    </row>
    <row r="15" spans="1:16" ht="12.75">
      <c r="A15" s="424"/>
      <c r="B15" s="424"/>
      <c r="C15" s="1809" t="s">
        <v>791</v>
      </c>
      <c r="D15" s="1793"/>
      <c r="E15" s="1794"/>
      <c r="F15" s="1792" t="s">
        <v>888</v>
      </c>
      <c r="G15" s="1793"/>
      <c r="H15" s="1794"/>
      <c r="I15" s="1812" t="s">
        <v>889</v>
      </c>
      <c r="J15" s="1813"/>
      <c r="K15" s="1814"/>
      <c r="L15" s="425" t="s">
        <v>890</v>
      </c>
      <c r="M15" s="426"/>
      <c r="N15" s="427"/>
      <c r="O15" s="414"/>
      <c r="P15" s="414"/>
    </row>
    <row r="16" spans="1:16" ht="13.5" thickBot="1">
      <c r="A16" s="428" t="s">
        <v>891</v>
      </c>
      <c r="B16" s="429" t="s">
        <v>892</v>
      </c>
      <c r="C16" s="1796"/>
      <c r="D16" s="1796"/>
      <c r="E16" s="1797"/>
      <c r="F16" s="1795"/>
      <c r="G16" s="1796"/>
      <c r="H16" s="1797"/>
      <c r="I16" s="1815"/>
      <c r="J16" s="1816"/>
      <c r="K16" s="1817"/>
      <c r="L16" s="430" t="s">
        <v>893</v>
      </c>
      <c r="M16" s="431" t="s">
        <v>894</v>
      </c>
      <c r="N16" s="432" t="s">
        <v>895</v>
      </c>
      <c r="O16" s="414"/>
      <c r="P16" s="414"/>
    </row>
    <row r="17" spans="1:16" ht="12.75">
      <c r="A17" s="433"/>
      <c r="B17" s="433"/>
      <c r="C17" s="434" t="s">
        <v>896</v>
      </c>
      <c r="D17" s="435" t="s">
        <v>897</v>
      </c>
      <c r="E17" s="436"/>
      <c r="F17" s="434" t="s">
        <v>896</v>
      </c>
      <c r="G17" s="437" t="s">
        <v>897</v>
      </c>
      <c r="H17" s="438"/>
      <c r="I17" s="439" t="s">
        <v>896</v>
      </c>
      <c r="J17" s="437" t="s">
        <v>897</v>
      </c>
      <c r="K17" s="440"/>
      <c r="L17" s="434" t="s">
        <v>896</v>
      </c>
      <c r="M17" s="441" t="s">
        <v>897</v>
      </c>
      <c r="N17" s="1810" t="s">
        <v>898</v>
      </c>
      <c r="O17" s="414"/>
      <c r="P17" s="414"/>
    </row>
    <row r="18" spans="1:16" ht="13.5" thickBot="1">
      <c r="A18" s="442"/>
      <c r="B18" s="442"/>
      <c r="C18" s="443" t="s">
        <v>899</v>
      </c>
      <c r="D18" s="444" t="s">
        <v>899</v>
      </c>
      <c r="E18" s="445" t="s">
        <v>900</v>
      </c>
      <c r="F18" s="443" t="s">
        <v>899</v>
      </c>
      <c r="G18" s="446" t="s">
        <v>899</v>
      </c>
      <c r="H18" s="447" t="s">
        <v>900</v>
      </c>
      <c r="I18" s="448" t="s">
        <v>899</v>
      </c>
      <c r="J18" s="446" t="s">
        <v>899</v>
      </c>
      <c r="K18" s="445" t="s">
        <v>898</v>
      </c>
      <c r="L18" s="443" t="s">
        <v>899</v>
      </c>
      <c r="M18" s="449" t="s">
        <v>899</v>
      </c>
      <c r="N18" s="1811"/>
      <c r="O18" s="414"/>
      <c r="P18" s="414"/>
    </row>
    <row r="19" spans="1:16" ht="13.5" thickBot="1">
      <c r="A19" s="433" t="s">
        <v>817</v>
      </c>
      <c r="B19" s="450" t="s">
        <v>901</v>
      </c>
      <c r="C19" s="451">
        <v>1</v>
      </c>
      <c r="D19" s="452">
        <v>2</v>
      </c>
      <c r="E19" s="453"/>
      <c r="F19" s="451">
        <v>3</v>
      </c>
      <c r="G19" s="454">
        <v>4</v>
      </c>
      <c r="H19" s="455"/>
      <c r="I19" s="456"/>
      <c r="J19" s="454">
        <v>4</v>
      </c>
      <c r="K19" s="457"/>
      <c r="L19" s="451">
        <v>5</v>
      </c>
      <c r="M19" s="458">
        <v>6</v>
      </c>
      <c r="N19" s="459"/>
      <c r="O19" s="414"/>
      <c r="P19" s="414"/>
    </row>
    <row r="20" spans="1:16" ht="13.5" thickBot="1">
      <c r="A20" s="460" t="s">
        <v>817</v>
      </c>
      <c r="B20" s="461" t="s">
        <v>901</v>
      </c>
      <c r="C20" s="462">
        <v>1</v>
      </c>
      <c r="D20" s="463">
        <v>2</v>
      </c>
      <c r="E20" s="464">
        <v>3</v>
      </c>
      <c r="F20" s="462">
        <v>4</v>
      </c>
      <c r="G20" s="465">
        <v>5</v>
      </c>
      <c r="H20" s="466">
        <v>6</v>
      </c>
      <c r="I20" s="467">
        <v>7</v>
      </c>
      <c r="J20" s="465">
        <v>8</v>
      </c>
      <c r="K20" s="466">
        <v>9</v>
      </c>
      <c r="L20" s="462">
        <v>10</v>
      </c>
      <c r="M20" s="468">
        <v>11</v>
      </c>
      <c r="N20" s="464">
        <v>12</v>
      </c>
      <c r="O20" s="414"/>
      <c r="P20" s="414"/>
    </row>
    <row r="21" spans="1:16" ht="12.75">
      <c r="A21" s="469" t="s">
        <v>902</v>
      </c>
      <c r="B21" s="470" t="s">
        <v>903</v>
      </c>
      <c r="C21" s="471">
        <f aca="true" t="shared" si="0" ref="C21:N21">SUM(C22:C24)</f>
        <v>99810</v>
      </c>
      <c r="D21" s="471">
        <f t="shared" si="0"/>
        <v>10120</v>
      </c>
      <c r="E21" s="472">
        <f t="shared" si="0"/>
        <v>109930</v>
      </c>
      <c r="F21" s="471">
        <f t="shared" si="0"/>
        <v>96763</v>
      </c>
      <c r="G21" s="471">
        <f t="shared" si="0"/>
        <v>10120</v>
      </c>
      <c r="H21" s="472">
        <f t="shared" si="0"/>
        <v>106883</v>
      </c>
      <c r="I21" s="471">
        <f t="shared" si="0"/>
        <v>0</v>
      </c>
      <c r="J21" s="471">
        <f t="shared" si="0"/>
        <v>0</v>
      </c>
      <c r="K21" s="472">
        <f t="shared" si="0"/>
        <v>0</v>
      </c>
      <c r="L21" s="471">
        <f t="shared" si="0"/>
        <v>3047</v>
      </c>
      <c r="M21" s="471">
        <f t="shared" si="0"/>
        <v>0</v>
      </c>
      <c r="N21" s="472">
        <f t="shared" si="0"/>
        <v>3047</v>
      </c>
      <c r="O21" s="414"/>
      <c r="P21" s="414"/>
    </row>
    <row r="22" spans="1:16" ht="12.75">
      <c r="A22" s="473" t="s">
        <v>904</v>
      </c>
      <c r="B22" s="474" t="s">
        <v>905</v>
      </c>
      <c r="C22" s="475">
        <v>0</v>
      </c>
      <c r="D22" s="476">
        <v>0</v>
      </c>
      <c r="E22" s="477">
        <v>0</v>
      </c>
      <c r="F22" s="475">
        <v>0</v>
      </c>
      <c r="G22" s="478">
        <v>0</v>
      </c>
      <c r="H22" s="479">
        <v>0</v>
      </c>
      <c r="I22" s="480">
        <v>0</v>
      </c>
      <c r="J22" s="478">
        <v>0</v>
      </c>
      <c r="K22" s="477">
        <v>0</v>
      </c>
      <c r="L22" s="475">
        <v>0</v>
      </c>
      <c r="M22" s="481">
        <v>0</v>
      </c>
      <c r="N22" s="477">
        <v>0</v>
      </c>
      <c r="O22" s="414"/>
      <c r="P22" s="414"/>
    </row>
    <row r="23" spans="1:16" ht="12.75">
      <c r="A23" s="473" t="s">
        <v>906</v>
      </c>
      <c r="B23" s="474" t="s">
        <v>907</v>
      </c>
      <c r="C23" s="482">
        <v>31304</v>
      </c>
      <c r="D23" s="483">
        <v>0</v>
      </c>
      <c r="E23" s="484">
        <f>SUM(C23:D23)</f>
        <v>31304</v>
      </c>
      <c r="F23" s="482">
        <v>28257</v>
      </c>
      <c r="G23" s="485">
        <v>0</v>
      </c>
      <c r="H23" s="486">
        <f>SUM(F23:G23)</f>
        <v>28257</v>
      </c>
      <c r="I23" s="487">
        <v>0</v>
      </c>
      <c r="J23" s="488">
        <v>0</v>
      </c>
      <c r="K23" s="484">
        <v>0</v>
      </c>
      <c r="L23" s="487">
        <f>C23-F23-I23</f>
        <v>3047</v>
      </c>
      <c r="M23" s="489">
        <f>D23-G23-J23</f>
        <v>0</v>
      </c>
      <c r="N23" s="484">
        <f>SUM(L23:M23)</f>
        <v>3047</v>
      </c>
      <c r="O23" s="414"/>
      <c r="P23" s="414"/>
    </row>
    <row r="24" spans="1:16" ht="13.5" thickBot="1">
      <c r="A24" s="490" t="s">
        <v>908</v>
      </c>
      <c r="B24" s="491" t="s">
        <v>909</v>
      </c>
      <c r="C24" s="492">
        <v>68506</v>
      </c>
      <c r="D24" s="493">
        <v>10120</v>
      </c>
      <c r="E24" s="494">
        <f>SUM(C24:D24)</f>
        <v>78626</v>
      </c>
      <c r="F24" s="492">
        <v>68506</v>
      </c>
      <c r="G24" s="495">
        <v>10120</v>
      </c>
      <c r="H24" s="496">
        <f>SUM(F24:G24)</f>
        <v>78626</v>
      </c>
      <c r="I24" s="497">
        <v>0</v>
      </c>
      <c r="J24" s="495">
        <v>0</v>
      </c>
      <c r="K24" s="494">
        <v>0</v>
      </c>
      <c r="L24" s="498">
        <f>C24-F24-I24</f>
        <v>0</v>
      </c>
      <c r="M24" s="499">
        <f>D24-G24-J24</f>
        <v>0</v>
      </c>
      <c r="N24" s="500">
        <f>SUM(L24:M24)</f>
        <v>0</v>
      </c>
      <c r="O24" s="414"/>
      <c r="P24" s="414"/>
    </row>
    <row r="25" spans="1:16" ht="12.75">
      <c r="A25" s="469" t="s">
        <v>910</v>
      </c>
      <c r="B25" s="470" t="s">
        <v>911</v>
      </c>
      <c r="C25" s="501">
        <v>0</v>
      </c>
      <c r="D25" s="502">
        <v>0</v>
      </c>
      <c r="E25" s="503">
        <v>0</v>
      </c>
      <c r="F25" s="501">
        <v>0</v>
      </c>
      <c r="G25" s="504">
        <v>0</v>
      </c>
      <c r="H25" s="505">
        <v>0</v>
      </c>
      <c r="I25" s="506">
        <v>0</v>
      </c>
      <c r="J25" s="507">
        <v>0</v>
      </c>
      <c r="K25" s="503">
        <v>0</v>
      </c>
      <c r="L25" s="508">
        <v>0</v>
      </c>
      <c r="M25" s="509">
        <v>0</v>
      </c>
      <c r="N25" s="503">
        <v>0</v>
      </c>
      <c r="O25" s="414"/>
      <c r="P25" s="414"/>
    </row>
    <row r="26" spans="1:16" ht="12.75">
      <c r="A26" s="473" t="s">
        <v>912</v>
      </c>
      <c r="B26" s="474" t="s">
        <v>913</v>
      </c>
      <c r="C26" s="510">
        <v>0</v>
      </c>
      <c r="D26" s="511">
        <v>0</v>
      </c>
      <c r="E26" s="484">
        <v>0</v>
      </c>
      <c r="F26" s="510">
        <v>0</v>
      </c>
      <c r="G26" s="488">
        <v>0</v>
      </c>
      <c r="H26" s="486">
        <v>0</v>
      </c>
      <c r="I26" s="487">
        <v>0</v>
      </c>
      <c r="J26" s="488">
        <v>0</v>
      </c>
      <c r="K26" s="484">
        <v>0</v>
      </c>
      <c r="L26" s="510">
        <v>0</v>
      </c>
      <c r="M26" s="489">
        <v>0</v>
      </c>
      <c r="N26" s="484">
        <v>0</v>
      </c>
      <c r="O26" s="414"/>
      <c r="P26" s="414"/>
    </row>
    <row r="27" spans="1:16" ht="13.5" thickBot="1">
      <c r="A27" s="490" t="s">
        <v>914</v>
      </c>
      <c r="B27" s="491" t="s">
        <v>907</v>
      </c>
      <c r="C27" s="492">
        <v>0</v>
      </c>
      <c r="D27" s="493">
        <v>0</v>
      </c>
      <c r="E27" s="494">
        <v>0</v>
      </c>
      <c r="F27" s="492">
        <v>0</v>
      </c>
      <c r="G27" s="495">
        <v>0</v>
      </c>
      <c r="H27" s="496">
        <v>0</v>
      </c>
      <c r="I27" s="497">
        <v>0</v>
      </c>
      <c r="J27" s="495">
        <v>0</v>
      </c>
      <c r="K27" s="494">
        <v>0</v>
      </c>
      <c r="L27" s="492">
        <v>0</v>
      </c>
      <c r="M27" s="512">
        <v>0</v>
      </c>
      <c r="N27" s="494">
        <v>0</v>
      </c>
      <c r="O27" s="414"/>
      <c r="P27" s="414"/>
    </row>
    <row r="28" spans="1:16" ht="13.5" thickBot="1">
      <c r="A28" s="460" t="s">
        <v>915</v>
      </c>
      <c r="B28" s="513" t="s">
        <v>916</v>
      </c>
      <c r="C28" s="514">
        <v>1088091</v>
      </c>
      <c r="D28" s="515">
        <v>88041</v>
      </c>
      <c r="E28" s="516">
        <f>SUM(C28:D28)</f>
        <v>1176132</v>
      </c>
      <c r="F28" s="514">
        <v>1085979</v>
      </c>
      <c r="G28" s="517">
        <v>88041</v>
      </c>
      <c r="H28" s="518">
        <f>SUM(F28:G28)</f>
        <v>1174020</v>
      </c>
      <c r="I28" s="519">
        <v>0</v>
      </c>
      <c r="J28" s="517">
        <v>0</v>
      </c>
      <c r="K28" s="516">
        <v>0</v>
      </c>
      <c r="L28" s="514">
        <f>C28-F28-I28</f>
        <v>2112</v>
      </c>
      <c r="M28" s="520">
        <f>D28-G28-J28</f>
        <v>0</v>
      </c>
      <c r="N28" s="516">
        <f>SUM(L28:M28)</f>
        <v>2112</v>
      </c>
      <c r="O28" s="414"/>
      <c r="P28" s="414"/>
    </row>
    <row r="29" spans="1:16" ht="13.5" thickBot="1">
      <c r="A29" s="460" t="s">
        <v>917</v>
      </c>
      <c r="B29" s="513" t="s">
        <v>918</v>
      </c>
      <c r="C29" s="514">
        <v>707520</v>
      </c>
      <c r="D29" s="515">
        <v>45456</v>
      </c>
      <c r="E29" s="516">
        <f>SUM(C29:D29)</f>
        <v>752976</v>
      </c>
      <c r="F29" s="514">
        <v>707441.06</v>
      </c>
      <c r="G29" s="517">
        <v>45456</v>
      </c>
      <c r="H29" s="518">
        <f>SUM(F29:G29)</f>
        <v>752897.06</v>
      </c>
      <c r="I29" s="519">
        <v>0</v>
      </c>
      <c r="J29" s="517">
        <v>0</v>
      </c>
      <c r="K29" s="516">
        <v>0</v>
      </c>
      <c r="L29" s="514">
        <f>C29-F29-I29</f>
        <v>78.93999999994412</v>
      </c>
      <c r="M29" s="520">
        <f>D29-G29-J29</f>
        <v>0</v>
      </c>
      <c r="N29" s="516">
        <f>SUM(L29:M29)</f>
        <v>78.93999999994412</v>
      </c>
      <c r="O29" s="414"/>
      <c r="P29" s="414"/>
    </row>
    <row r="30" spans="1:16" ht="12.75">
      <c r="A30" s="521" t="s">
        <v>919</v>
      </c>
      <c r="B30" s="522" t="s">
        <v>920</v>
      </c>
      <c r="C30" s="523">
        <f aca="true" t="shared" si="1" ref="C30:N30">SUM(C31:C32)</f>
        <v>394745</v>
      </c>
      <c r="D30" s="523">
        <f t="shared" si="1"/>
        <v>11659</v>
      </c>
      <c r="E30" s="523">
        <f t="shared" si="1"/>
        <v>406404</v>
      </c>
      <c r="F30" s="523">
        <f t="shared" si="1"/>
        <v>394025.56</v>
      </c>
      <c r="G30" s="523">
        <f t="shared" si="1"/>
        <v>11658</v>
      </c>
      <c r="H30" s="524">
        <f t="shared" si="1"/>
        <v>405683.56</v>
      </c>
      <c r="I30" s="523">
        <f t="shared" si="1"/>
        <v>0</v>
      </c>
      <c r="J30" s="523">
        <f t="shared" si="1"/>
        <v>0</v>
      </c>
      <c r="K30" s="524">
        <f t="shared" si="1"/>
        <v>0</v>
      </c>
      <c r="L30" s="523">
        <f t="shared" si="1"/>
        <v>719.4400000000023</v>
      </c>
      <c r="M30" s="523">
        <f t="shared" si="1"/>
        <v>1</v>
      </c>
      <c r="N30" s="524">
        <f t="shared" si="1"/>
        <v>720.4400000000023</v>
      </c>
      <c r="O30" s="414"/>
      <c r="P30" s="414"/>
    </row>
    <row r="31" spans="1:16" ht="12.75">
      <c r="A31" s="525" t="s">
        <v>921</v>
      </c>
      <c r="B31" s="526" t="s">
        <v>922</v>
      </c>
      <c r="C31" s="501">
        <v>289909</v>
      </c>
      <c r="D31" s="502">
        <v>9805</v>
      </c>
      <c r="E31" s="503">
        <f>SUM(C31:D31)</f>
        <v>299714</v>
      </c>
      <c r="F31" s="501">
        <v>289189.56</v>
      </c>
      <c r="G31" s="504">
        <v>9804</v>
      </c>
      <c r="H31" s="505">
        <f>SUM(F31:G31)</f>
        <v>298993.56</v>
      </c>
      <c r="I31" s="506">
        <v>0</v>
      </c>
      <c r="J31" s="507">
        <v>0</v>
      </c>
      <c r="K31" s="503">
        <v>0</v>
      </c>
      <c r="L31" s="508">
        <f aca="true" t="shared" si="2" ref="L31:M33">C31-F31-I31</f>
        <v>719.4400000000023</v>
      </c>
      <c r="M31" s="509">
        <f t="shared" si="2"/>
        <v>1</v>
      </c>
      <c r="N31" s="503">
        <f>SUM(L31:M31)</f>
        <v>720.4400000000023</v>
      </c>
      <c r="O31" s="414"/>
      <c r="P31" s="414"/>
    </row>
    <row r="32" spans="1:16" ht="24.75" thickBot="1">
      <c r="A32" s="527" t="s">
        <v>923</v>
      </c>
      <c r="B32" s="528" t="s">
        <v>924</v>
      </c>
      <c r="C32" s="482">
        <v>104836</v>
      </c>
      <c r="D32" s="483">
        <v>1854</v>
      </c>
      <c r="E32" s="529">
        <f>SUM(C32:D32)</f>
        <v>106690</v>
      </c>
      <c r="F32" s="482">
        <v>104836</v>
      </c>
      <c r="G32" s="485">
        <v>1854</v>
      </c>
      <c r="H32" s="530">
        <f>SUM(F32:G32)</f>
        <v>106690</v>
      </c>
      <c r="I32" s="531">
        <v>0</v>
      </c>
      <c r="J32" s="485">
        <v>0</v>
      </c>
      <c r="K32" s="529">
        <v>0</v>
      </c>
      <c r="L32" s="482">
        <f t="shared" si="2"/>
        <v>0</v>
      </c>
      <c r="M32" s="532">
        <f t="shared" si="2"/>
        <v>0</v>
      </c>
      <c r="N32" s="529">
        <f>SUM(L32:M32)</f>
        <v>0</v>
      </c>
      <c r="O32" s="414"/>
      <c r="P32" s="414"/>
    </row>
    <row r="33" spans="1:16" ht="13.5" thickBot="1">
      <c r="A33" s="460" t="s">
        <v>925</v>
      </c>
      <c r="B33" s="513" t="s">
        <v>926</v>
      </c>
      <c r="C33" s="514">
        <v>18323</v>
      </c>
      <c r="D33" s="515">
        <v>1030</v>
      </c>
      <c r="E33" s="516">
        <f>SUM(C33:D33)</f>
        <v>19353</v>
      </c>
      <c r="F33" s="514">
        <v>3386.2</v>
      </c>
      <c r="G33" s="517">
        <v>0</v>
      </c>
      <c r="H33" s="518">
        <f>SUM(F33:G33)</f>
        <v>3386.2</v>
      </c>
      <c r="I33" s="519">
        <v>0</v>
      </c>
      <c r="J33" s="517">
        <v>0</v>
      </c>
      <c r="K33" s="516">
        <v>0</v>
      </c>
      <c r="L33" s="514">
        <f t="shared" si="2"/>
        <v>14936.8</v>
      </c>
      <c r="M33" s="520">
        <f t="shared" si="2"/>
        <v>1030</v>
      </c>
      <c r="N33" s="516">
        <f>SUM(L33:M33)</f>
        <v>15966.8</v>
      </c>
      <c r="O33" s="414"/>
      <c r="P33" s="414"/>
    </row>
    <row r="34" spans="1:16" ht="13.5" thickBot="1">
      <c r="A34" s="442" t="s">
        <v>927</v>
      </c>
      <c r="B34" s="533" t="s">
        <v>928</v>
      </c>
      <c r="C34" s="534">
        <f aca="true" t="shared" si="3" ref="C34:N34">C21+C25+C28+C29+C30+C33</f>
        <v>2308489</v>
      </c>
      <c r="D34" s="534">
        <f t="shared" si="3"/>
        <v>156306</v>
      </c>
      <c r="E34" s="534">
        <f t="shared" si="3"/>
        <v>2464795</v>
      </c>
      <c r="F34" s="534">
        <f t="shared" si="3"/>
        <v>2287594.8200000003</v>
      </c>
      <c r="G34" s="534">
        <f t="shared" si="3"/>
        <v>155275</v>
      </c>
      <c r="H34" s="534">
        <f t="shared" si="3"/>
        <v>2442869.8200000003</v>
      </c>
      <c r="I34" s="534">
        <f t="shared" si="3"/>
        <v>0</v>
      </c>
      <c r="J34" s="534">
        <f t="shared" si="3"/>
        <v>0</v>
      </c>
      <c r="K34" s="534">
        <f t="shared" si="3"/>
        <v>0</v>
      </c>
      <c r="L34" s="534">
        <f t="shared" si="3"/>
        <v>20894.179999999946</v>
      </c>
      <c r="M34" s="534">
        <f t="shared" si="3"/>
        <v>1031</v>
      </c>
      <c r="N34" s="534">
        <f t="shared" si="3"/>
        <v>21925.179999999946</v>
      </c>
      <c r="O34" s="414"/>
      <c r="P34" s="414"/>
    </row>
    <row r="35" spans="1:16" ht="12.75">
      <c r="A35" s="452"/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414"/>
      <c r="P35" s="414"/>
    </row>
    <row r="36" spans="1:16" ht="12.75">
      <c r="A36" s="536" t="s">
        <v>929</v>
      </c>
      <c r="B36" s="537"/>
      <c r="C36" s="538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414"/>
      <c r="P36" s="414"/>
    </row>
    <row r="37" spans="1:16" ht="12.75">
      <c r="A37" s="1799" t="s">
        <v>930</v>
      </c>
      <c r="B37" s="1799"/>
      <c r="C37" s="1799"/>
      <c r="D37" s="1799"/>
      <c r="E37" s="1799"/>
      <c r="F37" s="1799"/>
      <c r="G37" s="1799"/>
      <c r="H37" s="1799"/>
      <c r="I37" s="1799"/>
      <c r="J37" s="1799"/>
      <c r="K37" s="1799"/>
      <c r="L37" s="1799"/>
      <c r="M37" s="1799"/>
      <c r="N37" s="1799"/>
      <c r="O37" s="539"/>
      <c r="P37" s="539"/>
    </row>
    <row r="38" spans="1:16" ht="12.75">
      <c r="A38" s="1799" t="s">
        <v>931</v>
      </c>
      <c r="B38" s="1799"/>
      <c r="C38" s="1799"/>
      <c r="D38" s="1799"/>
      <c r="E38" s="1799"/>
      <c r="F38" s="1799"/>
      <c r="G38" s="1799"/>
      <c r="H38" s="1799"/>
      <c r="I38" s="1799"/>
      <c r="J38" s="1799"/>
      <c r="K38" s="1799"/>
      <c r="L38" s="1799"/>
      <c r="M38" s="1799"/>
      <c r="N38" s="1799"/>
      <c r="O38" s="539"/>
      <c r="P38" s="539"/>
    </row>
    <row r="39" spans="1:16" ht="12.75">
      <c r="A39" s="1799" t="s">
        <v>932</v>
      </c>
      <c r="B39" s="1799"/>
      <c r="C39" s="1799"/>
      <c r="D39" s="1799"/>
      <c r="E39" s="1799"/>
      <c r="F39" s="1799"/>
      <c r="G39" s="1799"/>
      <c r="H39" s="1799"/>
      <c r="I39" s="1799"/>
      <c r="J39" s="1799"/>
      <c r="K39" s="1799"/>
      <c r="L39" s="1799"/>
      <c r="M39" s="1799"/>
      <c r="N39" s="1799"/>
      <c r="O39" s="539"/>
      <c r="P39" s="539"/>
    </row>
    <row r="40" spans="1:16" ht="12.75">
      <c r="A40" s="1799" t="s">
        <v>933</v>
      </c>
      <c r="B40" s="1800"/>
      <c r="C40" s="1800"/>
      <c r="D40" s="1800"/>
      <c r="E40" s="1800"/>
      <c r="F40" s="1800"/>
      <c r="G40" s="1800"/>
      <c r="H40" s="1800"/>
      <c r="I40" s="1800"/>
      <c r="J40" s="1800"/>
      <c r="K40" s="1800"/>
      <c r="L40" s="1800"/>
      <c r="M40" s="1800"/>
      <c r="N40" s="1800"/>
      <c r="O40" s="539"/>
      <c r="P40" s="539"/>
    </row>
    <row r="41" spans="1:16" ht="12.75">
      <c r="A41" s="1799" t="s">
        <v>934</v>
      </c>
      <c r="B41" s="1800"/>
      <c r="C41" s="1800"/>
      <c r="D41" s="1800"/>
      <c r="E41" s="1800"/>
      <c r="F41" s="1800"/>
      <c r="G41" s="1800"/>
      <c r="H41" s="1800"/>
      <c r="I41" s="1800"/>
      <c r="J41" s="1800"/>
      <c r="K41" s="1800"/>
      <c r="L41" s="1800"/>
      <c r="M41" s="1800"/>
      <c r="N41" s="1800"/>
      <c r="O41" s="539"/>
      <c r="P41" s="539"/>
    </row>
    <row r="42" spans="1:16" ht="12.75">
      <c r="A42" s="1799" t="s">
        <v>935</v>
      </c>
      <c r="B42" s="1800"/>
      <c r="C42" s="1800"/>
      <c r="D42" s="1800"/>
      <c r="E42" s="1800"/>
      <c r="F42" s="1800"/>
      <c r="G42" s="1800"/>
      <c r="H42" s="1800"/>
      <c r="I42" s="1800"/>
      <c r="J42" s="1800"/>
      <c r="K42" s="1800"/>
      <c r="L42" s="1800"/>
      <c r="M42" s="1800"/>
      <c r="N42" s="1800"/>
      <c r="O42" s="539"/>
      <c r="P42" s="539"/>
    </row>
    <row r="43" spans="1:16" ht="12.75">
      <c r="A43" s="1799" t="s">
        <v>936</v>
      </c>
      <c r="B43" s="1800"/>
      <c r="C43" s="1800"/>
      <c r="D43" s="1800"/>
      <c r="E43" s="1800"/>
      <c r="F43" s="1800"/>
      <c r="G43" s="1800"/>
      <c r="H43" s="1800"/>
      <c r="I43" s="1800"/>
      <c r="J43" s="1800"/>
      <c r="K43" s="1800"/>
      <c r="L43" s="1800"/>
      <c r="M43" s="1800"/>
      <c r="N43" s="1800"/>
      <c r="O43" s="539"/>
      <c r="P43" s="539"/>
    </row>
    <row r="44" spans="1:16" ht="12.75">
      <c r="A44" s="540"/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39"/>
      <c r="P44" s="539"/>
    </row>
    <row r="45" spans="1:16" ht="12.75">
      <c r="A45" s="541"/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39"/>
      <c r="P45" s="539"/>
    </row>
    <row r="46" spans="1:16" ht="12.75">
      <c r="A46" s="541"/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39"/>
      <c r="P46" s="539"/>
    </row>
    <row r="47" spans="1:16" ht="12.75">
      <c r="A47" s="541"/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39"/>
      <c r="P47" s="539"/>
    </row>
    <row r="48" spans="1:16" ht="12.75">
      <c r="A48" s="541"/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O48" s="539"/>
      <c r="P48" s="539"/>
    </row>
    <row r="49" spans="1:16" ht="12.75">
      <c r="A49" s="540"/>
      <c r="B49" s="540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O49" s="539"/>
      <c r="P49" s="539"/>
    </row>
    <row r="50" spans="1:16" ht="12.75">
      <c r="A50" s="416"/>
      <c r="B50" s="416"/>
      <c r="C50" s="417"/>
      <c r="D50" s="540"/>
      <c r="E50" s="540"/>
      <c r="F50" s="540"/>
      <c r="G50" s="540"/>
      <c r="H50" s="540"/>
      <c r="I50" s="540"/>
      <c r="J50" s="540"/>
      <c r="K50" s="540"/>
      <c r="L50" s="417"/>
      <c r="M50" s="540"/>
      <c r="N50" s="540"/>
      <c r="O50" s="539"/>
      <c r="P50" s="539"/>
    </row>
    <row r="51" spans="1:16" ht="15.75">
      <c r="A51" s="1801" t="s">
        <v>938</v>
      </c>
      <c r="B51" s="1801"/>
      <c r="C51" s="1801"/>
      <c r="D51" s="1801"/>
      <c r="E51" s="1801"/>
      <c r="F51" s="1801"/>
      <c r="G51" s="1801"/>
      <c r="H51" s="1801"/>
      <c r="I51" s="1801"/>
      <c r="J51" s="1801"/>
      <c r="K51" s="1801"/>
      <c r="L51" s="1801"/>
      <c r="M51" s="1801"/>
      <c r="N51" s="1801"/>
      <c r="O51" s="414"/>
      <c r="P51" s="414"/>
    </row>
    <row r="52" spans="1:16" ht="15.75">
      <c r="A52" s="421"/>
      <c r="B52" s="421"/>
      <c r="C52" s="421"/>
      <c r="D52" s="421"/>
      <c r="E52" s="421"/>
      <c r="F52" s="421" t="s">
        <v>644</v>
      </c>
      <c r="G52" s="421"/>
      <c r="H52" s="421"/>
      <c r="I52" s="421"/>
      <c r="J52" s="421"/>
      <c r="K52" s="421"/>
      <c r="L52" s="421"/>
      <c r="M52" s="421"/>
      <c r="N52" s="416" t="s">
        <v>964</v>
      </c>
      <c r="O52" s="414"/>
      <c r="P52" s="414"/>
    </row>
    <row r="53" spans="1:16" ht="15.75">
      <c r="A53" s="421"/>
      <c r="B53" s="422" t="s">
        <v>887</v>
      </c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16" t="s">
        <v>937</v>
      </c>
      <c r="O53" s="414"/>
      <c r="P53" s="414"/>
    </row>
    <row r="54" spans="1:16" ht="13.5" thickBot="1">
      <c r="A54" s="418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</row>
    <row r="55" spans="1:16" ht="12.75">
      <c r="A55" s="424"/>
      <c r="B55" s="424"/>
      <c r="C55" s="1792" t="s">
        <v>791</v>
      </c>
      <c r="D55" s="1793"/>
      <c r="E55" s="1794"/>
      <c r="F55" s="1792" t="s">
        <v>888</v>
      </c>
      <c r="G55" s="1793"/>
      <c r="H55" s="1794"/>
      <c r="I55" s="1802" t="s">
        <v>889</v>
      </c>
      <c r="J55" s="1803"/>
      <c r="K55" s="1804"/>
      <c r="L55" s="425" t="s">
        <v>890</v>
      </c>
      <c r="M55" s="543"/>
      <c r="N55" s="427"/>
      <c r="O55" s="414"/>
      <c r="P55" s="414"/>
    </row>
    <row r="56" spans="1:16" ht="13.5" thickBot="1">
      <c r="A56" s="428" t="s">
        <v>891</v>
      </c>
      <c r="B56" s="429" t="s">
        <v>892</v>
      </c>
      <c r="C56" s="1795"/>
      <c r="D56" s="1796"/>
      <c r="E56" s="1797"/>
      <c r="F56" s="1795"/>
      <c r="G56" s="1796"/>
      <c r="H56" s="1797"/>
      <c r="I56" s="1805"/>
      <c r="J56" s="1806"/>
      <c r="K56" s="1807"/>
      <c r="L56" s="430" t="s">
        <v>893</v>
      </c>
      <c r="M56" s="544" t="s">
        <v>894</v>
      </c>
      <c r="N56" s="545" t="s">
        <v>895</v>
      </c>
      <c r="O56" s="414"/>
      <c r="P56" s="414"/>
    </row>
    <row r="57" spans="1:16" ht="12.75">
      <c r="A57" s="433"/>
      <c r="B57" s="433"/>
      <c r="C57" s="546" t="s">
        <v>896</v>
      </c>
      <c r="D57" s="435" t="s">
        <v>897</v>
      </c>
      <c r="E57" s="436"/>
      <c r="F57" s="439" t="s">
        <v>896</v>
      </c>
      <c r="G57" s="437" t="s">
        <v>897</v>
      </c>
      <c r="H57" s="438"/>
      <c r="I57" s="546" t="s">
        <v>896</v>
      </c>
      <c r="J57" s="437" t="s">
        <v>897</v>
      </c>
      <c r="K57" s="438"/>
      <c r="L57" s="547" t="s">
        <v>896</v>
      </c>
      <c r="M57" s="435" t="s">
        <v>897</v>
      </c>
      <c r="N57" s="1790" t="s">
        <v>898</v>
      </c>
      <c r="O57" s="414"/>
      <c r="P57" s="414"/>
    </row>
    <row r="58" spans="1:16" ht="12.75">
      <c r="A58" s="433"/>
      <c r="B58" s="433"/>
      <c r="C58" s="546" t="s">
        <v>899</v>
      </c>
      <c r="D58" s="548" t="s">
        <v>899</v>
      </c>
      <c r="E58" s="438" t="s">
        <v>900</v>
      </c>
      <c r="F58" s="546" t="s">
        <v>899</v>
      </c>
      <c r="G58" s="548" t="s">
        <v>899</v>
      </c>
      <c r="H58" s="438" t="s">
        <v>900</v>
      </c>
      <c r="I58" s="546" t="s">
        <v>899</v>
      </c>
      <c r="J58" s="548" t="s">
        <v>899</v>
      </c>
      <c r="K58" s="438" t="s">
        <v>900</v>
      </c>
      <c r="L58" s="434" t="s">
        <v>899</v>
      </c>
      <c r="M58" s="435" t="s">
        <v>899</v>
      </c>
      <c r="N58" s="1791"/>
      <c r="O58" s="414"/>
      <c r="P58" s="414"/>
    </row>
    <row r="59" spans="1:16" ht="13.5" thickBot="1">
      <c r="A59" s="490" t="s">
        <v>817</v>
      </c>
      <c r="B59" s="549" t="s">
        <v>901</v>
      </c>
      <c r="C59" s="550">
        <v>1</v>
      </c>
      <c r="D59" s="551">
        <v>2</v>
      </c>
      <c r="E59" s="552">
        <v>3</v>
      </c>
      <c r="F59" s="550">
        <v>4</v>
      </c>
      <c r="G59" s="551">
        <v>5</v>
      </c>
      <c r="H59" s="552">
        <v>6</v>
      </c>
      <c r="I59" s="550">
        <v>7</v>
      </c>
      <c r="J59" s="551">
        <v>8</v>
      </c>
      <c r="K59" s="552">
        <v>9</v>
      </c>
      <c r="L59" s="553">
        <v>10</v>
      </c>
      <c r="M59" s="553">
        <v>11</v>
      </c>
      <c r="N59" s="552">
        <v>12</v>
      </c>
      <c r="O59" s="414"/>
      <c r="P59" s="414"/>
    </row>
    <row r="60" spans="1:16" ht="13.5" thickBot="1">
      <c r="A60" s="460" t="s">
        <v>817</v>
      </c>
      <c r="B60" s="461" t="s">
        <v>901</v>
      </c>
      <c r="C60" s="467">
        <v>1</v>
      </c>
      <c r="D60" s="465">
        <v>2</v>
      </c>
      <c r="E60" s="466">
        <v>3</v>
      </c>
      <c r="F60" s="467">
        <v>4</v>
      </c>
      <c r="G60" s="465">
        <v>5</v>
      </c>
      <c r="H60" s="466">
        <v>6</v>
      </c>
      <c r="I60" s="467"/>
      <c r="J60" s="464"/>
      <c r="K60" s="460">
        <v>7</v>
      </c>
      <c r="L60" s="462">
        <v>10</v>
      </c>
      <c r="M60" s="463">
        <v>11</v>
      </c>
      <c r="N60" s="464">
        <v>12</v>
      </c>
      <c r="O60" s="414"/>
      <c r="P60" s="414"/>
    </row>
    <row r="61" spans="1:16" ht="12.75">
      <c r="A61" s="521" t="s">
        <v>902</v>
      </c>
      <c r="B61" s="554" t="s">
        <v>648</v>
      </c>
      <c r="C61" s="555">
        <v>305008</v>
      </c>
      <c r="D61" s="556">
        <v>0</v>
      </c>
      <c r="E61" s="557">
        <v>305008</v>
      </c>
      <c r="F61" s="555">
        <v>0</v>
      </c>
      <c r="G61" s="556">
        <v>0</v>
      </c>
      <c r="H61" s="557">
        <v>0</v>
      </c>
      <c r="I61" s="555">
        <v>0</v>
      </c>
      <c r="J61" s="556">
        <v>0</v>
      </c>
      <c r="K61" s="557">
        <v>0</v>
      </c>
      <c r="L61" s="558">
        <v>305008</v>
      </c>
      <c r="M61" s="558">
        <v>0</v>
      </c>
      <c r="N61" s="472">
        <v>305008</v>
      </c>
      <c r="O61" s="414"/>
      <c r="P61" s="414"/>
    </row>
    <row r="62" spans="1:16" ht="12.75">
      <c r="A62" s="473" t="s">
        <v>910</v>
      </c>
      <c r="B62" s="559" t="s">
        <v>939</v>
      </c>
      <c r="C62" s="560">
        <v>0</v>
      </c>
      <c r="D62" s="561">
        <v>0</v>
      </c>
      <c r="E62" s="562">
        <v>0</v>
      </c>
      <c r="F62" s="560">
        <v>0</v>
      </c>
      <c r="G62" s="561">
        <v>0</v>
      </c>
      <c r="H62" s="562">
        <v>0</v>
      </c>
      <c r="I62" s="560">
        <v>0</v>
      </c>
      <c r="J62" s="561">
        <v>0</v>
      </c>
      <c r="K62" s="562">
        <v>0</v>
      </c>
      <c r="L62" s="563">
        <v>0</v>
      </c>
      <c r="M62" s="563">
        <v>0</v>
      </c>
      <c r="N62" s="564">
        <v>0</v>
      </c>
      <c r="O62" s="414"/>
      <c r="P62" s="414"/>
    </row>
    <row r="63" spans="1:16" ht="12.75">
      <c r="A63" s="473" t="s">
        <v>915</v>
      </c>
      <c r="B63" s="559" t="s">
        <v>940</v>
      </c>
      <c r="C63" s="560">
        <v>0</v>
      </c>
      <c r="D63" s="561">
        <v>0</v>
      </c>
      <c r="E63" s="562">
        <v>0</v>
      </c>
      <c r="F63" s="560">
        <v>0</v>
      </c>
      <c r="G63" s="561">
        <v>0</v>
      </c>
      <c r="H63" s="562">
        <v>0</v>
      </c>
      <c r="I63" s="560">
        <v>0</v>
      </c>
      <c r="J63" s="561">
        <v>0</v>
      </c>
      <c r="K63" s="562">
        <v>0</v>
      </c>
      <c r="L63" s="563">
        <v>0</v>
      </c>
      <c r="M63" s="563">
        <v>0</v>
      </c>
      <c r="N63" s="564">
        <v>0</v>
      </c>
      <c r="O63" s="414"/>
      <c r="P63" s="414"/>
    </row>
    <row r="64" spans="1:16" ht="12.75">
      <c r="A64" s="473" t="s">
        <v>917</v>
      </c>
      <c r="B64" s="559" t="s">
        <v>941</v>
      </c>
      <c r="C64" s="565">
        <v>3748564</v>
      </c>
      <c r="D64" s="566">
        <v>404751</v>
      </c>
      <c r="E64" s="567">
        <f>SUM(C64:D64)</f>
        <v>4153315</v>
      </c>
      <c r="F64" s="565">
        <v>3746357</v>
      </c>
      <c r="G64" s="566">
        <v>403251</v>
      </c>
      <c r="H64" s="567">
        <f>SUM(F64:G64)</f>
        <v>4149608</v>
      </c>
      <c r="I64" s="565">
        <v>0</v>
      </c>
      <c r="J64" s="566">
        <v>0</v>
      </c>
      <c r="K64" s="567">
        <v>0</v>
      </c>
      <c r="L64" s="568">
        <f aca="true" t="shared" si="4" ref="L64:M68">C64-F64-I64</f>
        <v>2207</v>
      </c>
      <c r="M64" s="568">
        <f t="shared" si="4"/>
        <v>1500</v>
      </c>
      <c r="N64" s="569">
        <f>SUM(L64:M64)</f>
        <v>3707</v>
      </c>
      <c r="O64" s="414"/>
      <c r="P64" s="414"/>
    </row>
    <row r="65" spans="1:16" ht="12.75">
      <c r="A65" s="473" t="s">
        <v>919</v>
      </c>
      <c r="B65" s="559" t="s">
        <v>918</v>
      </c>
      <c r="C65" s="565">
        <v>9831</v>
      </c>
      <c r="D65" s="566">
        <v>0</v>
      </c>
      <c r="E65" s="567">
        <f>SUM(C65:D65)</f>
        <v>9831</v>
      </c>
      <c r="F65" s="565">
        <v>9831</v>
      </c>
      <c r="G65" s="566">
        <v>0</v>
      </c>
      <c r="H65" s="567">
        <f>SUM(F65:G65)</f>
        <v>9831</v>
      </c>
      <c r="I65" s="565">
        <v>0</v>
      </c>
      <c r="J65" s="566">
        <v>0</v>
      </c>
      <c r="K65" s="567">
        <v>0</v>
      </c>
      <c r="L65" s="568">
        <f t="shared" si="4"/>
        <v>0</v>
      </c>
      <c r="M65" s="568">
        <f t="shared" si="4"/>
        <v>0</v>
      </c>
      <c r="N65" s="569">
        <f>SUM(L65:M65)</f>
        <v>0</v>
      </c>
      <c r="O65" s="418"/>
      <c r="P65" s="418"/>
    </row>
    <row r="66" spans="1:16" ht="12.75">
      <c r="A66" s="473" t="s">
        <v>925</v>
      </c>
      <c r="B66" s="559" t="s">
        <v>942</v>
      </c>
      <c r="C66" s="565">
        <v>289722</v>
      </c>
      <c r="D66" s="566">
        <v>39825</v>
      </c>
      <c r="E66" s="567">
        <f>SUM(C66:D66)</f>
        <v>329547</v>
      </c>
      <c r="F66" s="565">
        <v>289722</v>
      </c>
      <c r="G66" s="566">
        <v>39825</v>
      </c>
      <c r="H66" s="567">
        <f>SUM(F66:G66)</f>
        <v>329547</v>
      </c>
      <c r="I66" s="565">
        <v>0</v>
      </c>
      <c r="J66" s="566">
        <v>0</v>
      </c>
      <c r="K66" s="567">
        <v>0</v>
      </c>
      <c r="L66" s="568">
        <f t="shared" si="4"/>
        <v>0</v>
      </c>
      <c r="M66" s="568">
        <f t="shared" si="4"/>
        <v>0</v>
      </c>
      <c r="N66" s="569">
        <f>SUM(L66:M66)</f>
        <v>0</v>
      </c>
      <c r="O66" s="418"/>
      <c r="P66" s="418"/>
    </row>
    <row r="67" spans="1:16" ht="12.75">
      <c r="A67" s="473" t="s">
        <v>927</v>
      </c>
      <c r="B67" s="559" t="s">
        <v>943</v>
      </c>
      <c r="C67" s="565">
        <v>196278</v>
      </c>
      <c r="D67" s="566">
        <v>73688</v>
      </c>
      <c r="E67" s="567">
        <f>SUM(C67:D67)</f>
        <v>269966</v>
      </c>
      <c r="F67" s="565">
        <v>196278</v>
      </c>
      <c r="G67" s="566">
        <v>73688</v>
      </c>
      <c r="H67" s="567">
        <f>SUM(F67:G67)</f>
        <v>269966</v>
      </c>
      <c r="I67" s="565">
        <v>0</v>
      </c>
      <c r="J67" s="566">
        <v>0</v>
      </c>
      <c r="K67" s="567">
        <v>0</v>
      </c>
      <c r="L67" s="568">
        <f t="shared" si="4"/>
        <v>0</v>
      </c>
      <c r="M67" s="568">
        <f t="shared" si="4"/>
        <v>0</v>
      </c>
      <c r="N67" s="569">
        <f>SUM(L67:M67)</f>
        <v>0</v>
      </c>
      <c r="O67" s="418"/>
      <c r="P67" s="418"/>
    </row>
    <row r="68" spans="1:16" ht="13.5" thickBot="1">
      <c r="A68" s="473" t="s">
        <v>944</v>
      </c>
      <c r="B68" s="570" t="s">
        <v>926</v>
      </c>
      <c r="C68" s="571">
        <v>498513</v>
      </c>
      <c r="D68" s="572">
        <v>0</v>
      </c>
      <c r="E68" s="567">
        <f>SUM(C68:D68)</f>
        <v>498513</v>
      </c>
      <c r="F68" s="571">
        <v>307396</v>
      </c>
      <c r="G68" s="572">
        <v>0</v>
      </c>
      <c r="H68" s="567">
        <f>SUM(F68:G68)</f>
        <v>307396</v>
      </c>
      <c r="I68" s="565">
        <v>0</v>
      </c>
      <c r="J68" s="566">
        <v>0</v>
      </c>
      <c r="K68" s="567">
        <v>0</v>
      </c>
      <c r="L68" s="573">
        <f t="shared" si="4"/>
        <v>191117</v>
      </c>
      <c r="M68" s="573">
        <f t="shared" si="4"/>
        <v>0</v>
      </c>
      <c r="N68" s="574">
        <f>SUM(L68:M68)</f>
        <v>191117</v>
      </c>
      <c r="O68" s="418"/>
      <c r="P68" s="418"/>
    </row>
    <row r="69" spans="1:16" ht="13.5" thickBot="1">
      <c r="A69" s="442" t="s">
        <v>945</v>
      </c>
      <c r="B69" s="575" t="s">
        <v>787</v>
      </c>
      <c r="C69" s="576">
        <f aca="true" t="shared" si="5" ref="C69:N69">SUM(C61:C68)</f>
        <v>5047916</v>
      </c>
      <c r="D69" s="577">
        <f t="shared" si="5"/>
        <v>518264</v>
      </c>
      <c r="E69" s="578">
        <f t="shared" si="5"/>
        <v>5566180</v>
      </c>
      <c r="F69" s="576">
        <f t="shared" si="5"/>
        <v>4549584</v>
      </c>
      <c r="G69" s="577">
        <f t="shared" si="5"/>
        <v>516764</v>
      </c>
      <c r="H69" s="578">
        <f t="shared" si="5"/>
        <v>5066348</v>
      </c>
      <c r="I69" s="576">
        <f t="shared" si="5"/>
        <v>0</v>
      </c>
      <c r="J69" s="577">
        <f t="shared" si="5"/>
        <v>0</v>
      </c>
      <c r="K69" s="578">
        <f t="shared" si="5"/>
        <v>0</v>
      </c>
      <c r="L69" s="576">
        <f t="shared" si="5"/>
        <v>498332</v>
      </c>
      <c r="M69" s="577">
        <f t="shared" si="5"/>
        <v>1500</v>
      </c>
      <c r="N69" s="578">
        <f t="shared" si="5"/>
        <v>499832</v>
      </c>
      <c r="O69" s="414"/>
      <c r="P69" s="414"/>
    </row>
    <row r="70" spans="1:16" ht="12.75">
      <c r="A70" s="452"/>
      <c r="B70" s="591"/>
      <c r="C70" s="592"/>
      <c r="D70" s="592"/>
      <c r="E70" s="592"/>
      <c r="F70" s="592"/>
      <c r="G70" s="592"/>
      <c r="H70" s="592"/>
      <c r="I70" s="592"/>
      <c r="J70" s="592"/>
      <c r="K70" s="592"/>
      <c r="L70" s="592"/>
      <c r="M70" s="592"/>
      <c r="N70" s="592"/>
      <c r="O70" s="414"/>
      <c r="P70" s="414"/>
    </row>
    <row r="71" spans="1:16" ht="36.75" customHeight="1">
      <c r="A71" s="452"/>
      <c r="B71" s="1703" t="s">
        <v>649</v>
      </c>
      <c r="C71" s="1694"/>
      <c r="D71" s="1694"/>
      <c r="E71" s="1694"/>
      <c r="F71" s="1694"/>
      <c r="G71" s="1694"/>
      <c r="H71" s="1694"/>
      <c r="I71" s="1694"/>
      <c r="J71" s="1694"/>
      <c r="K71" s="1694"/>
      <c r="L71" s="1694"/>
      <c r="M71" s="1694"/>
      <c r="N71" s="1694"/>
      <c r="O71" s="414"/>
      <c r="P71" s="414"/>
    </row>
    <row r="72" spans="1:16" ht="12.75">
      <c r="A72" s="452"/>
      <c r="B72" s="591"/>
      <c r="C72" s="592"/>
      <c r="D72" s="592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414"/>
      <c r="P72" s="414"/>
    </row>
    <row r="73" spans="1:16" ht="12.75">
      <c r="A73" s="452"/>
      <c r="B73" s="591"/>
      <c r="C73" s="592"/>
      <c r="D73" s="592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414"/>
      <c r="P73" s="414"/>
    </row>
    <row r="74" spans="1:16" ht="12.75">
      <c r="A74" s="412"/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</row>
    <row r="75" spans="1:16" ht="12.75">
      <c r="A75" s="536" t="s">
        <v>946</v>
      </c>
      <c r="B75" s="537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</row>
    <row r="76" spans="1:16" ht="12.75">
      <c r="A76" s="418" t="s">
        <v>947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</row>
    <row r="77" spans="1:16" ht="12.75">
      <c r="A77" s="418" t="s">
        <v>948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</row>
    <row r="78" spans="1:16" ht="12.75">
      <c r="A78" s="1799" t="s">
        <v>949</v>
      </c>
      <c r="B78" s="1800"/>
      <c r="C78" s="1800"/>
      <c r="D78" s="1800"/>
      <c r="E78" s="1800"/>
      <c r="F78" s="1800"/>
      <c r="G78" s="1800"/>
      <c r="H78" s="1800"/>
      <c r="I78" s="1800"/>
      <c r="J78" s="1800"/>
      <c r="K78" s="1800"/>
      <c r="L78" s="1800"/>
      <c r="M78" s="1800"/>
      <c r="N78" s="1800"/>
      <c r="O78" s="418"/>
      <c r="P78" s="418"/>
    </row>
    <row r="79" spans="1:16" ht="12.75">
      <c r="A79" s="1799" t="s">
        <v>934</v>
      </c>
      <c r="B79" s="1800"/>
      <c r="C79" s="1800"/>
      <c r="D79" s="1800"/>
      <c r="E79" s="1800"/>
      <c r="F79" s="1800"/>
      <c r="G79" s="1800"/>
      <c r="H79" s="1800"/>
      <c r="I79" s="1800"/>
      <c r="J79" s="1800"/>
      <c r="K79" s="1800"/>
      <c r="L79" s="1800"/>
      <c r="M79" s="1800"/>
      <c r="N79" s="1800"/>
      <c r="O79" s="418"/>
      <c r="P79" s="418"/>
    </row>
    <row r="80" spans="1:16" ht="12.75">
      <c r="A80" s="1799" t="s">
        <v>950</v>
      </c>
      <c r="B80" s="1800"/>
      <c r="C80" s="1800"/>
      <c r="D80" s="1800"/>
      <c r="E80" s="1800"/>
      <c r="F80" s="1800"/>
      <c r="G80" s="1800"/>
      <c r="H80" s="1800"/>
      <c r="I80" s="1800"/>
      <c r="J80" s="1800"/>
      <c r="K80" s="1800"/>
      <c r="L80" s="1800"/>
      <c r="M80" s="1800"/>
      <c r="N80" s="1800"/>
      <c r="O80" s="418"/>
      <c r="P80" s="418"/>
    </row>
    <row r="81" spans="1:16" ht="12.75">
      <c r="A81" s="1799" t="s">
        <v>936</v>
      </c>
      <c r="B81" s="1800"/>
      <c r="C81" s="1800"/>
      <c r="D81" s="1800"/>
      <c r="E81" s="1800"/>
      <c r="F81" s="1800"/>
      <c r="G81" s="1800"/>
      <c r="H81" s="1800"/>
      <c r="I81" s="1800"/>
      <c r="J81" s="1800"/>
      <c r="K81" s="1800"/>
      <c r="L81" s="1800"/>
      <c r="M81" s="1800"/>
      <c r="N81" s="1800"/>
      <c r="O81" s="418"/>
      <c r="P81" s="418"/>
    </row>
    <row r="82" spans="1:16" ht="12.75">
      <c r="A82" s="412"/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</row>
    <row r="83" spans="1:16" ht="15.75">
      <c r="A83" s="1698" t="s">
        <v>951</v>
      </c>
      <c r="B83" s="1698"/>
      <c r="C83" s="1698"/>
      <c r="D83" s="1698"/>
      <c r="E83" s="1698"/>
      <c r="F83" s="1698"/>
      <c r="G83" s="1698"/>
      <c r="H83" s="1698"/>
      <c r="I83" s="1698"/>
      <c r="J83" s="1698"/>
      <c r="K83" s="1698"/>
      <c r="L83" s="412"/>
      <c r="M83" s="412"/>
      <c r="N83" s="412"/>
      <c r="O83" s="412"/>
      <c r="P83" s="412"/>
    </row>
    <row r="84" spans="1:16" ht="13.5" thickBot="1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2"/>
      <c r="M84" s="412"/>
      <c r="N84" s="412"/>
      <c r="O84" s="412"/>
      <c r="P84" s="412"/>
    </row>
    <row r="85" spans="1:16" ht="12.75">
      <c r="A85" s="424"/>
      <c r="B85" s="424"/>
      <c r="C85" s="1792" t="s">
        <v>952</v>
      </c>
      <c r="D85" s="1793"/>
      <c r="E85" s="1794"/>
      <c r="F85" s="1792" t="s">
        <v>953</v>
      </c>
      <c r="G85" s="1793"/>
      <c r="H85" s="1794"/>
      <c r="I85" s="1699" t="s">
        <v>954</v>
      </c>
      <c r="J85" s="1700"/>
      <c r="K85" s="418"/>
      <c r="L85" s="412"/>
      <c r="M85" s="412"/>
      <c r="N85" s="412"/>
      <c r="O85" s="412"/>
      <c r="P85" s="412"/>
    </row>
    <row r="86" spans="1:16" ht="13.5" thickBot="1">
      <c r="A86" s="428" t="s">
        <v>891</v>
      </c>
      <c r="B86" s="429" t="s">
        <v>892</v>
      </c>
      <c r="C86" s="1795"/>
      <c r="D86" s="1796"/>
      <c r="E86" s="1797"/>
      <c r="F86" s="1795"/>
      <c r="G86" s="1796"/>
      <c r="H86" s="1797"/>
      <c r="I86" s="1701"/>
      <c r="J86" s="1702"/>
      <c r="K86" s="418"/>
      <c r="L86" s="412"/>
      <c r="M86" s="412"/>
      <c r="N86" s="412"/>
      <c r="O86" s="412"/>
      <c r="P86" s="412"/>
    </row>
    <row r="87" spans="1:16" ht="12.75">
      <c r="A87" s="433"/>
      <c r="B87" s="433"/>
      <c r="C87" s="546" t="s">
        <v>896</v>
      </c>
      <c r="D87" s="435" t="s">
        <v>897</v>
      </c>
      <c r="E87" s="436"/>
      <c r="F87" s="439" t="s">
        <v>896</v>
      </c>
      <c r="G87" s="437" t="s">
        <v>897</v>
      </c>
      <c r="H87" s="438"/>
      <c r="I87" s="1695" t="s">
        <v>900</v>
      </c>
      <c r="J87" s="1693"/>
      <c r="K87" s="418"/>
      <c r="L87" s="412"/>
      <c r="M87" s="412"/>
      <c r="N87" s="412"/>
      <c r="O87" s="412"/>
      <c r="P87" s="412"/>
    </row>
    <row r="88" spans="1:16" ht="12.75">
      <c r="A88" s="433"/>
      <c r="B88" s="433"/>
      <c r="C88" s="546" t="s">
        <v>899</v>
      </c>
      <c r="D88" s="548" t="s">
        <v>899</v>
      </c>
      <c r="E88" s="438" t="s">
        <v>900</v>
      </c>
      <c r="F88" s="546" t="s">
        <v>899</v>
      </c>
      <c r="G88" s="548" t="s">
        <v>899</v>
      </c>
      <c r="H88" s="438" t="s">
        <v>900</v>
      </c>
      <c r="I88" s="1098"/>
      <c r="J88" s="1798"/>
      <c r="K88" s="418"/>
      <c r="L88" s="412"/>
      <c r="M88" s="412"/>
      <c r="N88" s="412"/>
      <c r="O88" s="412"/>
      <c r="P88" s="412"/>
    </row>
    <row r="89" spans="1:16" ht="13.5" thickBot="1">
      <c r="A89" s="490"/>
      <c r="B89" s="549"/>
      <c r="C89" s="550">
        <v>1</v>
      </c>
      <c r="D89" s="551">
        <v>2</v>
      </c>
      <c r="E89" s="552">
        <v>3</v>
      </c>
      <c r="F89" s="550">
        <v>4</v>
      </c>
      <c r="G89" s="551">
        <v>5</v>
      </c>
      <c r="H89" s="552">
        <v>6</v>
      </c>
      <c r="I89" s="1782">
        <v>7</v>
      </c>
      <c r="J89" s="1783"/>
      <c r="K89" s="418"/>
      <c r="L89" s="412"/>
      <c r="M89" s="412"/>
      <c r="N89" s="412"/>
      <c r="O89" s="412"/>
      <c r="P89" s="412"/>
    </row>
    <row r="90" spans="1:16" ht="12.75">
      <c r="A90" s="521" t="s">
        <v>902</v>
      </c>
      <c r="B90" s="554" t="s">
        <v>955</v>
      </c>
      <c r="C90" s="555">
        <v>67282</v>
      </c>
      <c r="D90" s="556"/>
      <c r="E90" s="579">
        <f>SUM(C90:D90)</f>
        <v>67282</v>
      </c>
      <c r="F90" s="555">
        <v>17997</v>
      </c>
      <c r="G90" s="556">
        <v>1030</v>
      </c>
      <c r="H90" s="557">
        <f>SUM(F90:G90)</f>
        <v>19027</v>
      </c>
      <c r="I90" s="1784">
        <v>19027</v>
      </c>
      <c r="J90" s="1785"/>
      <c r="K90" s="418"/>
      <c r="L90" s="412"/>
      <c r="M90" s="412"/>
      <c r="N90" s="412"/>
      <c r="O90" s="412"/>
      <c r="P90" s="412"/>
    </row>
    <row r="91" spans="1:16" ht="12.75">
      <c r="A91" s="473" t="s">
        <v>910</v>
      </c>
      <c r="B91" s="559" t="s">
        <v>956</v>
      </c>
      <c r="C91" s="560">
        <v>18744</v>
      </c>
      <c r="D91" s="561"/>
      <c r="E91" s="564">
        <f>SUM(C91:D91)</f>
        <v>18744</v>
      </c>
      <c r="F91" s="560">
        <v>496115</v>
      </c>
      <c r="G91" s="561">
        <v>0</v>
      </c>
      <c r="H91" s="562">
        <f>SUM(F91:G91)</f>
        <v>496115</v>
      </c>
      <c r="I91" s="1786">
        <v>496115</v>
      </c>
      <c r="J91" s="1787"/>
      <c r="K91" s="418"/>
      <c r="L91" s="412"/>
      <c r="M91" s="412"/>
      <c r="N91" s="412"/>
      <c r="O91" s="412"/>
      <c r="P91" s="412"/>
    </row>
    <row r="92" spans="1:16" ht="13.5" thickBot="1">
      <c r="A92" s="490" t="s">
        <v>915</v>
      </c>
      <c r="B92" s="570" t="s">
        <v>787</v>
      </c>
      <c r="C92" s="580">
        <v>86026</v>
      </c>
      <c r="D92" s="581"/>
      <c r="E92" s="582">
        <f>SUM(C92:D92)</f>
        <v>86026</v>
      </c>
      <c r="F92" s="580">
        <f>SUM(F90:F91)</f>
        <v>514112</v>
      </c>
      <c r="G92" s="580">
        <f>SUM(G90:G91)</f>
        <v>1030</v>
      </c>
      <c r="H92" s="582">
        <f>SUM(H90:H91)</f>
        <v>515142</v>
      </c>
      <c r="I92" s="1788">
        <v>515142</v>
      </c>
      <c r="J92" s="1789"/>
      <c r="K92" s="418"/>
      <c r="L92" s="412"/>
      <c r="M92" s="412"/>
      <c r="N92" s="412"/>
      <c r="O92" s="412"/>
      <c r="P92" s="412"/>
    </row>
    <row r="93" spans="1:16" ht="12.75">
      <c r="A93" s="536" t="s">
        <v>957</v>
      </c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2"/>
      <c r="M93" s="412"/>
      <c r="N93" s="412"/>
      <c r="O93" s="412"/>
      <c r="P93" s="412"/>
    </row>
    <row r="94" spans="1:16" ht="12.75">
      <c r="A94" s="418" t="s">
        <v>958</v>
      </c>
      <c r="B94" s="418"/>
      <c r="C94" s="418"/>
      <c r="D94" s="418"/>
      <c r="E94" s="418"/>
      <c r="F94" s="418"/>
      <c r="G94" s="418"/>
      <c r="H94" s="418"/>
      <c r="I94" s="418"/>
      <c r="J94" s="418"/>
      <c r="K94" s="418"/>
      <c r="L94" s="412"/>
      <c r="M94" s="412"/>
      <c r="N94" s="412"/>
      <c r="O94" s="412"/>
      <c r="P94" s="412"/>
    </row>
    <row r="95" spans="1:16" ht="12.75">
      <c r="A95" s="418" t="s">
        <v>959</v>
      </c>
      <c r="B95" s="418"/>
      <c r="C95" s="418"/>
      <c r="D95" s="418"/>
      <c r="E95" s="418"/>
      <c r="F95" s="418"/>
      <c r="G95" s="418"/>
      <c r="H95" s="418"/>
      <c r="I95" s="418"/>
      <c r="J95" s="418"/>
      <c r="K95" s="418"/>
      <c r="L95" s="412"/>
      <c r="M95" s="412"/>
      <c r="N95" s="412"/>
      <c r="O95" s="412"/>
      <c r="P95" s="412"/>
    </row>
    <row r="96" spans="1:15" ht="12.75">
      <c r="A96" s="583" t="s">
        <v>963</v>
      </c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</row>
    <row r="97" spans="1:15" ht="12.75">
      <c r="A97" s="585" t="s">
        <v>960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</row>
    <row r="98" spans="1:16" ht="12.75">
      <c r="A98" s="586" t="s">
        <v>961</v>
      </c>
      <c r="B98" s="587"/>
      <c r="C98" s="587"/>
      <c r="D98" s="587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412"/>
    </row>
    <row r="99" spans="1:16" ht="12.75">
      <c r="A99" s="418" t="s">
        <v>650</v>
      </c>
      <c r="B99" s="418"/>
      <c r="C99" s="418"/>
      <c r="D99" s="418" t="s">
        <v>643</v>
      </c>
      <c r="E99" s="418"/>
      <c r="F99" s="418"/>
      <c r="G99" s="418"/>
      <c r="H99" s="418" t="s">
        <v>962</v>
      </c>
      <c r="I99" s="418"/>
      <c r="J99" s="418"/>
      <c r="K99" s="418"/>
      <c r="L99" s="412"/>
      <c r="M99" s="412"/>
      <c r="N99" s="412"/>
      <c r="O99" s="412"/>
      <c r="P99" s="412"/>
    </row>
    <row r="100" spans="1:16" ht="12.75">
      <c r="A100" s="418" t="s">
        <v>767</v>
      </c>
      <c r="B100" s="418"/>
      <c r="C100" s="418"/>
      <c r="D100" s="418" t="s">
        <v>767</v>
      </c>
      <c r="E100" s="418"/>
      <c r="F100" s="418"/>
      <c r="G100" s="418"/>
      <c r="H100" s="418"/>
      <c r="I100" s="418"/>
      <c r="J100" s="418"/>
      <c r="K100" s="418"/>
      <c r="L100" s="412"/>
      <c r="M100" s="412"/>
      <c r="N100" s="412"/>
      <c r="O100" s="412"/>
      <c r="P100" s="412"/>
    </row>
  </sheetData>
  <mergeCells count="33">
    <mergeCell ref="A8:N8"/>
    <mergeCell ref="A11:N11"/>
    <mergeCell ref="A37:N37"/>
    <mergeCell ref="A38:N38"/>
    <mergeCell ref="C15:E16"/>
    <mergeCell ref="F15:H16"/>
    <mergeCell ref="N17:N18"/>
    <mergeCell ref="I15:K16"/>
    <mergeCell ref="A12:N12"/>
    <mergeCell ref="A39:N39"/>
    <mergeCell ref="A40:N40"/>
    <mergeCell ref="A41:N41"/>
    <mergeCell ref="A42:N42"/>
    <mergeCell ref="A43:N43"/>
    <mergeCell ref="A51:N51"/>
    <mergeCell ref="C55:E56"/>
    <mergeCell ref="F55:H56"/>
    <mergeCell ref="I55:K56"/>
    <mergeCell ref="I87:J88"/>
    <mergeCell ref="A78:N78"/>
    <mergeCell ref="A79:N79"/>
    <mergeCell ref="A80:N80"/>
    <mergeCell ref="A81:N81"/>
    <mergeCell ref="N57:N58"/>
    <mergeCell ref="C85:E86"/>
    <mergeCell ref="F85:H86"/>
    <mergeCell ref="A83:K83"/>
    <mergeCell ref="I85:J86"/>
    <mergeCell ref="B71:N71"/>
    <mergeCell ref="I89:J89"/>
    <mergeCell ref="I90:J90"/>
    <mergeCell ref="I91:J91"/>
    <mergeCell ref="I92:J92"/>
  </mergeCells>
  <printOptions/>
  <pageMargins left="0.75" right="0.75" top="1" bottom="1" header="0.4921259845" footer="0.4921259845"/>
  <pageSetup fitToHeight="2" fitToWidth="3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zoomScale="75" zoomScaleNormal="75" workbookViewId="0" topLeftCell="E1">
      <selection activeCell="K40" sqref="K40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25.625" style="0" customWidth="1"/>
    <col min="6" max="6" width="28.75390625" style="0" customWidth="1"/>
  </cols>
  <sheetData>
    <row r="2" ht="15.75">
      <c r="A2" s="51" t="s">
        <v>683</v>
      </c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 t="s">
        <v>669</v>
      </c>
      <c r="B4" s="3"/>
      <c r="C4" s="3"/>
      <c r="D4" s="3"/>
      <c r="E4" s="3"/>
      <c r="F4" s="3"/>
      <c r="G4" s="3"/>
    </row>
    <row r="5" spans="1:7" ht="12.75">
      <c r="A5" s="12"/>
      <c r="B5" s="12"/>
      <c r="C5" s="12"/>
      <c r="D5" s="12"/>
      <c r="E5" s="12"/>
      <c r="F5" s="12"/>
      <c r="G5" s="3"/>
    </row>
    <row r="6" spans="1:7" ht="15.75">
      <c r="A6" s="1818" t="s">
        <v>672</v>
      </c>
      <c r="B6" s="1818"/>
      <c r="C6" s="1818"/>
      <c r="D6" s="1818"/>
      <c r="E6" s="1818"/>
      <c r="F6" s="1818"/>
      <c r="G6" s="3"/>
    </row>
    <row r="7" spans="1:7" ht="15.75">
      <c r="A7" s="6"/>
      <c r="B7" s="6"/>
      <c r="C7" s="6"/>
      <c r="D7" s="3"/>
      <c r="E7" s="6"/>
      <c r="F7" s="6"/>
      <c r="G7" s="3"/>
    </row>
    <row r="8" spans="1:7" ht="13.5" thickBot="1">
      <c r="A8" s="3"/>
      <c r="B8" s="3"/>
      <c r="C8" s="3"/>
      <c r="D8" s="3"/>
      <c r="E8" s="3"/>
      <c r="F8" s="7" t="s">
        <v>655</v>
      </c>
      <c r="G8" s="3"/>
    </row>
    <row r="9" spans="1:7" ht="12.75">
      <c r="A9" s="8"/>
      <c r="B9" s="37" t="s">
        <v>680</v>
      </c>
      <c r="C9" s="38"/>
      <c r="D9" s="39" t="s">
        <v>653</v>
      </c>
      <c r="E9" s="39" t="s">
        <v>661</v>
      </c>
      <c r="F9" s="40"/>
      <c r="G9" s="3"/>
    </row>
    <row r="10" spans="1:7" ht="13.5" thickBot="1">
      <c r="A10" s="21" t="s">
        <v>656</v>
      </c>
      <c r="B10" s="41" t="s">
        <v>651</v>
      </c>
      <c r="C10" s="42" t="s">
        <v>652</v>
      </c>
      <c r="D10" s="9" t="s">
        <v>681</v>
      </c>
      <c r="E10" s="9" t="s">
        <v>657</v>
      </c>
      <c r="F10" s="36" t="s">
        <v>662</v>
      </c>
      <c r="G10" s="3"/>
    </row>
    <row r="11" spans="1:7" ht="12.75">
      <c r="A11" s="19"/>
      <c r="B11" s="13"/>
      <c r="C11" s="17"/>
      <c r="D11" s="17"/>
      <c r="E11" s="18"/>
      <c r="F11" s="22"/>
      <c r="G11" s="3"/>
    </row>
    <row r="12" spans="1:7" ht="12.75">
      <c r="A12" s="19"/>
      <c r="B12" s="13"/>
      <c r="C12" s="17"/>
      <c r="D12" s="17"/>
      <c r="E12" s="17"/>
      <c r="F12" s="23"/>
      <c r="G12" s="3"/>
    </row>
    <row r="13" spans="1:7" ht="12.75">
      <c r="A13" s="19"/>
      <c r="B13" s="13"/>
      <c r="C13" s="17"/>
      <c r="D13" s="17"/>
      <c r="E13" s="17"/>
      <c r="F13" s="24"/>
      <c r="G13" s="3"/>
    </row>
    <row r="14" spans="1:7" ht="12.75">
      <c r="A14" s="19"/>
      <c r="B14" s="13"/>
      <c r="C14" s="17"/>
      <c r="D14" s="17"/>
      <c r="E14" s="17"/>
      <c r="F14" s="24"/>
      <c r="G14" s="3"/>
    </row>
    <row r="15" spans="1:7" ht="12.75">
      <c r="A15" s="19"/>
      <c r="B15" s="13"/>
      <c r="C15" s="17"/>
      <c r="D15" s="17"/>
      <c r="E15" s="17"/>
      <c r="F15" s="24"/>
      <c r="G15" s="3"/>
    </row>
    <row r="16" spans="1:7" ht="12.75">
      <c r="A16" s="19"/>
      <c r="B16" s="13"/>
      <c r="C16" s="17"/>
      <c r="D16" s="17"/>
      <c r="E16" s="17"/>
      <c r="F16" s="24"/>
      <c r="G16" s="3"/>
    </row>
    <row r="17" spans="1:7" ht="12.75">
      <c r="A17" s="19"/>
      <c r="B17" s="13"/>
      <c r="C17" s="17"/>
      <c r="D17" s="17"/>
      <c r="E17" s="17"/>
      <c r="F17" s="24"/>
      <c r="G17" s="3"/>
    </row>
    <row r="18" spans="1:7" ht="12.75">
      <c r="A18" s="19"/>
      <c r="B18" s="13"/>
      <c r="C18" s="17"/>
      <c r="D18" s="17"/>
      <c r="E18" s="17"/>
      <c r="F18" s="24"/>
      <c r="G18" s="3"/>
    </row>
    <row r="19" spans="1:7" ht="12.75">
      <c r="A19" s="19"/>
      <c r="B19" s="13"/>
      <c r="C19" s="17"/>
      <c r="D19" s="17"/>
      <c r="E19" s="17"/>
      <c r="F19" s="24"/>
      <c r="G19" s="3"/>
    </row>
    <row r="20" spans="1:7" ht="12.75">
      <c r="A20" s="19"/>
      <c r="B20" s="13"/>
      <c r="C20" s="17"/>
      <c r="D20" s="17"/>
      <c r="E20" s="17"/>
      <c r="F20" s="24"/>
      <c r="G20" s="3"/>
    </row>
    <row r="21" spans="1:7" ht="12.75">
      <c r="A21" s="19"/>
      <c r="B21" s="13"/>
      <c r="C21" s="17"/>
      <c r="D21" s="17"/>
      <c r="E21" s="17"/>
      <c r="F21" s="24"/>
      <c r="G21" s="3"/>
    </row>
    <row r="22" spans="1:7" ht="12.75">
      <c r="A22" s="19"/>
      <c r="B22" s="13"/>
      <c r="C22" s="17"/>
      <c r="D22" s="17"/>
      <c r="E22" s="17"/>
      <c r="F22" s="24"/>
      <c r="G22" s="3"/>
    </row>
    <row r="23" spans="1:7" ht="12.75">
      <c r="A23" s="19"/>
      <c r="B23" s="13"/>
      <c r="C23" s="17"/>
      <c r="D23" s="17"/>
      <c r="E23" s="17"/>
      <c r="F23" s="24"/>
      <c r="G23" s="3"/>
    </row>
    <row r="24" spans="1:7" ht="12.75">
      <c r="A24" s="19"/>
      <c r="B24" s="13"/>
      <c r="C24" s="17"/>
      <c r="D24" s="17"/>
      <c r="E24" s="17"/>
      <c r="F24" s="24"/>
      <c r="G24" s="3"/>
    </row>
    <row r="25" spans="1:7" ht="12.75">
      <c r="A25" s="19"/>
      <c r="B25" s="13"/>
      <c r="C25" s="17"/>
      <c r="D25" s="17"/>
      <c r="E25" s="17"/>
      <c r="F25" s="24"/>
      <c r="G25" s="3"/>
    </row>
    <row r="26" spans="1:7" ht="12.75">
      <c r="A26" s="19"/>
      <c r="B26" s="13"/>
      <c r="C26" s="17"/>
      <c r="D26" s="17"/>
      <c r="E26" s="17"/>
      <c r="F26" s="24"/>
      <c r="G26" s="3"/>
    </row>
    <row r="27" spans="1:7" ht="12.75">
      <c r="A27" s="19"/>
      <c r="B27" s="13"/>
      <c r="C27" s="17"/>
      <c r="D27" s="17"/>
      <c r="E27" s="17"/>
      <c r="F27" s="24"/>
      <c r="G27" s="3"/>
    </row>
    <row r="28" spans="1:7" ht="12.75">
      <c r="A28" s="19"/>
      <c r="B28" s="13"/>
      <c r="C28" s="17"/>
      <c r="D28" s="17"/>
      <c r="E28" s="17"/>
      <c r="F28" s="24"/>
      <c r="G28" s="3"/>
    </row>
    <row r="29" spans="1:7" ht="12.75">
      <c r="A29" s="19"/>
      <c r="B29" s="13"/>
      <c r="C29" s="17"/>
      <c r="D29" s="17"/>
      <c r="E29" s="17"/>
      <c r="F29" s="24"/>
      <c r="G29" s="3"/>
    </row>
    <row r="30" spans="1:7" ht="12.75">
      <c r="A30" s="19"/>
      <c r="B30" s="13"/>
      <c r="C30" s="17"/>
      <c r="D30" s="17"/>
      <c r="E30" s="17"/>
      <c r="F30" s="24"/>
      <c r="G30" s="3"/>
    </row>
    <row r="31" spans="1:7" ht="12.75">
      <c r="A31" s="19"/>
      <c r="B31" s="13"/>
      <c r="C31" s="17"/>
      <c r="D31" s="17"/>
      <c r="E31" s="17"/>
      <c r="F31" s="24"/>
      <c r="G31" s="3"/>
    </row>
    <row r="32" spans="1:7" ht="12.75">
      <c r="A32" s="19"/>
      <c r="B32" s="13"/>
      <c r="C32" s="17"/>
      <c r="D32" s="17"/>
      <c r="E32" s="17"/>
      <c r="F32" s="24"/>
      <c r="G32" s="3"/>
    </row>
    <row r="33" spans="1:7" ht="13.5" thickBot="1">
      <c r="A33" s="20" t="s">
        <v>654</v>
      </c>
      <c r="B33" s="14"/>
      <c r="C33" s="16"/>
      <c r="D33" s="16"/>
      <c r="E33" s="16"/>
      <c r="F33" s="25"/>
      <c r="G33" s="3"/>
    </row>
    <row r="34" spans="1:7" ht="12.75">
      <c r="A34" s="4"/>
      <c r="B34" s="3"/>
      <c r="C34" s="3"/>
      <c r="D34" s="3"/>
      <c r="E34" s="4"/>
      <c r="F34" s="11"/>
      <c r="G34" s="3"/>
    </row>
    <row r="35" spans="1:7" ht="12.75">
      <c r="A35" s="4"/>
      <c r="B35" s="3"/>
      <c r="C35" s="3"/>
      <c r="D35" s="3"/>
      <c r="E35" s="4"/>
      <c r="F35" s="10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11" t="s">
        <v>684</v>
      </c>
      <c r="B37" s="3"/>
      <c r="C37" s="3"/>
      <c r="D37" s="3"/>
      <c r="E37" s="4" t="s">
        <v>686</v>
      </c>
      <c r="F37" s="53" t="s">
        <v>687</v>
      </c>
      <c r="G37" s="3"/>
    </row>
    <row r="38" spans="1:7" ht="12.75">
      <c r="A38" s="4" t="s">
        <v>685</v>
      </c>
      <c r="B38" s="3"/>
      <c r="C38" s="3"/>
      <c r="D38" s="3"/>
      <c r="E38" s="4" t="s">
        <v>660</v>
      </c>
      <c r="F38" s="52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</sheetData>
  <mergeCells count="1">
    <mergeCell ref="A6:F6"/>
  </mergeCells>
  <printOptions horizontalCentered="1" verticalCentered="1"/>
  <pageMargins left="0.5118110236220472" right="0.5118110236220472" top="0.6692913385826772" bottom="0.8661417322834646" header="0.5118110236220472" footer="0.5118110236220472"/>
  <pageSetup fitToHeight="1" fitToWidth="1" horizontalDpi="600" verticalDpi="600" orientation="landscape" paperSize="9" r:id="rId1"/>
  <headerFooter alignWithMargins="0">
    <oddHeader>&amp;R&amp;"Times New Roman CE,tučné"&amp;12Příloha č. 5a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zoomScale="75" zoomScaleNormal="75" workbookViewId="0" topLeftCell="A17">
      <selection activeCell="F17" sqref="F16:F17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20.75390625" style="0" customWidth="1"/>
    <col min="6" max="6" width="28.75390625" style="0" customWidth="1"/>
  </cols>
  <sheetData>
    <row r="2" ht="15.75">
      <c r="A2" s="51" t="s">
        <v>683</v>
      </c>
    </row>
    <row r="4" s="3" customFormat="1" ht="12.75">
      <c r="A4" s="3" t="s">
        <v>669</v>
      </c>
    </row>
    <row r="5" spans="1:6" s="3" customFormat="1" ht="12.75">
      <c r="A5" s="12"/>
      <c r="B5" s="12"/>
      <c r="C5" s="12"/>
      <c r="D5" s="12"/>
      <c r="E5" s="12"/>
      <c r="F5" s="12"/>
    </row>
    <row r="6" spans="1:6" s="3" customFormat="1" ht="15.75">
      <c r="A6" s="1818" t="s">
        <v>673</v>
      </c>
      <c r="B6" s="1818"/>
      <c r="C6" s="1818"/>
      <c r="D6" s="1818"/>
      <c r="E6" s="1818"/>
      <c r="F6" s="1818"/>
    </row>
    <row r="7" spans="1:6" s="3" customFormat="1" ht="15.75">
      <c r="A7" s="6"/>
      <c r="B7" s="6"/>
      <c r="C7" s="6"/>
      <c r="E7" s="6"/>
      <c r="F7" s="6"/>
    </row>
    <row r="8" s="3" customFormat="1" ht="13.5" thickBot="1">
      <c r="F8" s="7" t="s">
        <v>655</v>
      </c>
    </row>
    <row r="9" spans="1:6" s="3" customFormat="1" ht="12.75">
      <c r="A9" s="8"/>
      <c r="B9" s="37" t="s">
        <v>680</v>
      </c>
      <c r="C9" s="38"/>
      <c r="D9" s="43" t="s">
        <v>653</v>
      </c>
      <c r="E9" s="39" t="s">
        <v>661</v>
      </c>
      <c r="F9" s="40"/>
    </row>
    <row r="10" spans="1:6" s="3" customFormat="1" ht="13.5" thickBot="1">
      <c r="A10" s="21" t="s">
        <v>656</v>
      </c>
      <c r="B10" s="41" t="s">
        <v>651</v>
      </c>
      <c r="C10" s="42" t="s">
        <v>652</v>
      </c>
      <c r="D10" s="44" t="s">
        <v>681</v>
      </c>
      <c r="E10" s="9" t="s">
        <v>657</v>
      </c>
      <c r="F10" s="36" t="s">
        <v>662</v>
      </c>
    </row>
    <row r="11" spans="1:6" s="3" customFormat="1" ht="12.75">
      <c r="A11" s="19"/>
      <c r="B11" s="13"/>
      <c r="C11" s="17"/>
      <c r="D11" s="17"/>
      <c r="E11" s="18"/>
      <c r="F11" s="22"/>
    </row>
    <row r="12" spans="1:6" s="3" customFormat="1" ht="12.75">
      <c r="A12" s="19"/>
      <c r="B12" s="13"/>
      <c r="C12" s="17"/>
      <c r="D12" s="17"/>
      <c r="E12" s="17"/>
      <c r="F12" s="23"/>
    </row>
    <row r="13" spans="1:6" s="3" customFormat="1" ht="12.75">
      <c r="A13" s="19"/>
      <c r="B13" s="13"/>
      <c r="C13" s="17"/>
      <c r="D13" s="17"/>
      <c r="E13" s="17"/>
      <c r="F13" s="24"/>
    </row>
    <row r="14" spans="1:6" s="3" customFormat="1" ht="12.75">
      <c r="A14" s="19"/>
      <c r="B14" s="13"/>
      <c r="C14" s="17"/>
      <c r="D14" s="17"/>
      <c r="E14" s="17"/>
      <c r="F14" s="24"/>
    </row>
    <row r="15" spans="1:6" s="3" customFormat="1" ht="12.75">
      <c r="A15" s="19"/>
      <c r="B15" s="13"/>
      <c r="C15" s="17"/>
      <c r="D15" s="17"/>
      <c r="E15" s="17"/>
      <c r="F15" s="24"/>
    </row>
    <row r="16" spans="1:6" s="3" customFormat="1" ht="12.75">
      <c r="A16" s="19"/>
      <c r="B16" s="13"/>
      <c r="C16" s="17"/>
      <c r="D16" s="17"/>
      <c r="E16" s="17"/>
      <c r="F16" s="24"/>
    </row>
    <row r="17" spans="1:6" s="3" customFormat="1" ht="12.75">
      <c r="A17" s="19"/>
      <c r="B17" s="13"/>
      <c r="C17" s="17"/>
      <c r="D17" s="17"/>
      <c r="E17" s="17"/>
      <c r="F17" s="24"/>
    </row>
    <row r="18" spans="1:6" s="3" customFormat="1" ht="12.75">
      <c r="A18" s="19"/>
      <c r="B18" s="13"/>
      <c r="C18" s="17"/>
      <c r="D18" s="17"/>
      <c r="E18" s="17"/>
      <c r="F18" s="24"/>
    </row>
    <row r="19" spans="1:6" s="3" customFormat="1" ht="12.75">
      <c r="A19" s="19"/>
      <c r="B19" s="13"/>
      <c r="C19" s="17"/>
      <c r="D19" s="17"/>
      <c r="E19" s="17"/>
      <c r="F19" s="24"/>
    </row>
    <row r="20" spans="1:6" s="3" customFormat="1" ht="12.75">
      <c r="A20" s="19"/>
      <c r="B20" s="13"/>
      <c r="C20" s="17"/>
      <c r="D20" s="17"/>
      <c r="E20" s="17"/>
      <c r="F20" s="24"/>
    </row>
    <row r="21" spans="1:6" s="3" customFormat="1" ht="12.75">
      <c r="A21" s="19"/>
      <c r="B21" s="13"/>
      <c r="C21" s="17"/>
      <c r="D21" s="17"/>
      <c r="E21" s="17"/>
      <c r="F21" s="24"/>
    </row>
    <row r="22" spans="1:6" s="3" customFormat="1" ht="12.75">
      <c r="A22" s="19"/>
      <c r="B22" s="13"/>
      <c r="C22" s="17"/>
      <c r="D22" s="17"/>
      <c r="E22" s="17"/>
      <c r="F22" s="24"/>
    </row>
    <row r="23" spans="1:6" s="3" customFormat="1" ht="12.75">
      <c r="A23" s="19"/>
      <c r="B23" s="13"/>
      <c r="C23" s="17"/>
      <c r="D23" s="17"/>
      <c r="E23" s="17"/>
      <c r="F23" s="24"/>
    </row>
    <row r="24" spans="1:6" s="3" customFormat="1" ht="12.75">
      <c r="A24" s="19"/>
      <c r="B24" s="13"/>
      <c r="C24" s="17"/>
      <c r="D24" s="17"/>
      <c r="E24" s="17"/>
      <c r="F24" s="24"/>
    </row>
    <row r="25" spans="1:6" s="3" customFormat="1" ht="12.75">
      <c r="A25" s="19"/>
      <c r="B25" s="13"/>
      <c r="C25" s="17"/>
      <c r="D25" s="17"/>
      <c r="E25" s="17"/>
      <c r="F25" s="24"/>
    </row>
    <row r="26" spans="1:6" s="3" customFormat="1" ht="12.75">
      <c r="A26" s="19"/>
      <c r="B26" s="13"/>
      <c r="C26" s="17"/>
      <c r="D26" s="17"/>
      <c r="E26" s="17"/>
      <c r="F26" s="24"/>
    </row>
    <row r="27" spans="1:6" s="3" customFormat="1" ht="12.75">
      <c r="A27" s="19"/>
      <c r="B27" s="13"/>
      <c r="C27" s="17"/>
      <c r="D27" s="17"/>
      <c r="E27" s="17"/>
      <c r="F27" s="24"/>
    </row>
    <row r="28" spans="1:6" s="3" customFormat="1" ht="12.75">
      <c r="A28" s="19"/>
      <c r="B28" s="13"/>
      <c r="C28" s="17"/>
      <c r="D28" s="17"/>
      <c r="E28" s="17"/>
      <c r="F28" s="24"/>
    </row>
    <row r="29" spans="1:6" s="3" customFormat="1" ht="12.75">
      <c r="A29" s="19"/>
      <c r="B29" s="13"/>
      <c r="C29" s="17"/>
      <c r="D29" s="17"/>
      <c r="E29" s="17"/>
      <c r="F29" s="24"/>
    </row>
    <row r="30" spans="1:6" s="3" customFormat="1" ht="12.75">
      <c r="A30" s="19"/>
      <c r="B30" s="13"/>
      <c r="C30" s="17"/>
      <c r="D30" s="17"/>
      <c r="E30" s="17"/>
      <c r="F30" s="24"/>
    </row>
    <row r="31" spans="1:6" s="3" customFormat="1" ht="12.75">
      <c r="A31" s="19"/>
      <c r="B31" s="13"/>
      <c r="C31" s="17"/>
      <c r="D31" s="17"/>
      <c r="E31" s="17"/>
      <c r="F31" s="24"/>
    </row>
    <row r="32" spans="1:6" s="3" customFormat="1" ht="12.75">
      <c r="A32" s="19"/>
      <c r="B32" s="13"/>
      <c r="C32" s="17"/>
      <c r="D32" s="17"/>
      <c r="E32" s="17"/>
      <c r="F32" s="24"/>
    </row>
    <row r="33" spans="1:6" s="3" customFormat="1" ht="13.5" thickBot="1">
      <c r="A33" s="20" t="s">
        <v>654</v>
      </c>
      <c r="B33" s="14"/>
      <c r="C33" s="16"/>
      <c r="D33" s="16"/>
      <c r="E33" s="16"/>
      <c r="F33" s="25"/>
    </row>
    <row r="34" spans="1:6" s="3" customFormat="1" ht="12.75">
      <c r="A34" s="4"/>
      <c r="E34" s="4"/>
      <c r="F34" s="11"/>
    </row>
    <row r="35" spans="1:6" s="3" customFormat="1" ht="12.75">
      <c r="A35" s="4"/>
      <c r="E35" s="4"/>
      <c r="F35" s="10"/>
    </row>
    <row r="36" s="3" customFormat="1" ht="12.75"/>
    <row r="37" spans="1:6" s="3" customFormat="1" ht="12.75">
      <c r="A37" s="11" t="s">
        <v>684</v>
      </c>
      <c r="E37" s="4" t="s">
        <v>686</v>
      </c>
      <c r="F37" s="53" t="s">
        <v>687</v>
      </c>
    </row>
    <row r="38" spans="1:6" s="3" customFormat="1" ht="12.75">
      <c r="A38" s="4" t="s">
        <v>685</v>
      </c>
      <c r="E38" s="4" t="s">
        <v>660</v>
      </c>
      <c r="F38" s="52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</sheetData>
  <mergeCells count="1">
    <mergeCell ref="A6:F6"/>
  </mergeCells>
  <printOptions horizontalCentered="1" vertic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&amp;R&amp;"Times New Roman CE,tučné"&amp;12Příloha č. 5b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7"/>
  <sheetViews>
    <sheetView workbookViewId="0" topLeftCell="A22">
      <selection activeCell="F24" sqref="F24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22.625" style="0" customWidth="1"/>
    <col min="6" max="6" width="28.75390625" style="0" customWidth="1"/>
  </cols>
  <sheetData>
    <row r="2" ht="15.75">
      <c r="A2" s="51" t="s">
        <v>683</v>
      </c>
    </row>
    <row r="4" spans="1:6" ht="12.75">
      <c r="A4" s="3" t="s">
        <v>670</v>
      </c>
      <c r="B4" s="3"/>
      <c r="C4" s="3"/>
      <c r="D4" s="3"/>
      <c r="E4" s="3"/>
      <c r="F4" s="3"/>
    </row>
    <row r="5" spans="1:6" ht="12.75">
      <c r="A5" s="12"/>
      <c r="B5" s="12"/>
      <c r="C5" s="12"/>
      <c r="D5" s="12"/>
      <c r="E5" s="12"/>
      <c r="F5" s="12"/>
    </row>
    <row r="6" spans="1:6" ht="15.75">
      <c r="A6" s="1818" t="s">
        <v>674</v>
      </c>
      <c r="B6" s="1818"/>
      <c r="C6" s="1818"/>
      <c r="D6" s="1818"/>
      <c r="E6" s="1818"/>
      <c r="F6" s="1818"/>
    </row>
    <row r="7" spans="1:6" ht="15.75">
      <c r="A7" s="6"/>
      <c r="B7" s="6"/>
      <c r="C7" s="6"/>
      <c r="D7" s="3"/>
      <c r="E7" s="6"/>
      <c r="F7" s="6"/>
    </row>
    <row r="8" spans="1:6" ht="13.5" thickBot="1">
      <c r="A8" s="3"/>
      <c r="B8" s="3"/>
      <c r="C8" s="3"/>
      <c r="D8" s="3"/>
      <c r="E8" s="3"/>
      <c r="F8" s="7" t="s">
        <v>655</v>
      </c>
    </row>
    <row r="9" spans="1:6" ht="12.75">
      <c r="A9" s="8"/>
      <c r="B9" s="37" t="s">
        <v>680</v>
      </c>
      <c r="C9" s="38"/>
      <c r="D9" s="43" t="s">
        <v>653</v>
      </c>
      <c r="E9" s="43" t="s">
        <v>661</v>
      </c>
      <c r="F9" s="40"/>
    </row>
    <row r="10" spans="1:6" ht="13.5" thickBot="1">
      <c r="A10" s="21" t="s">
        <v>656</v>
      </c>
      <c r="B10" s="41" t="s">
        <v>651</v>
      </c>
      <c r="C10" s="42" t="s">
        <v>652</v>
      </c>
      <c r="D10" s="9" t="s">
        <v>681</v>
      </c>
      <c r="E10" s="9" t="s">
        <v>657</v>
      </c>
      <c r="F10" s="36" t="s">
        <v>662</v>
      </c>
    </row>
    <row r="11" spans="1:6" ht="12.75">
      <c r="A11" s="19"/>
      <c r="B11" s="13"/>
      <c r="C11" s="17"/>
      <c r="D11" s="17"/>
      <c r="E11" s="18"/>
      <c r="F11" s="22"/>
    </row>
    <row r="12" spans="1:6" ht="12.75">
      <c r="A12" s="19"/>
      <c r="B12" s="13"/>
      <c r="C12" s="17"/>
      <c r="D12" s="17"/>
      <c r="E12" s="17"/>
      <c r="F12" s="23"/>
    </row>
    <row r="13" spans="1:6" ht="12.75">
      <c r="A13" s="19"/>
      <c r="B13" s="13"/>
      <c r="C13" s="17"/>
      <c r="D13" s="17"/>
      <c r="E13" s="17"/>
      <c r="F13" s="24"/>
    </row>
    <row r="14" spans="1:6" ht="12.75">
      <c r="A14" s="19"/>
      <c r="B14" s="13"/>
      <c r="C14" s="17"/>
      <c r="D14" s="17"/>
      <c r="E14" s="17"/>
      <c r="F14" s="24"/>
    </row>
    <row r="15" spans="1:6" ht="12.75">
      <c r="A15" s="19"/>
      <c r="B15" s="13"/>
      <c r="C15" s="17"/>
      <c r="D15" s="17"/>
      <c r="E15" s="17"/>
      <c r="F15" s="24"/>
    </row>
    <row r="16" spans="1:6" ht="12.75">
      <c r="A16" s="19"/>
      <c r="B16" s="13"/>
      <c r="C16" s="17"/>
      <c r="D16" s="17"/>
      <c r="E16" s="17"/>
      <c r="F16" s="24"/>
    </row>
    <row r="17" spans="1:6" ht="12.75">
      <c r="A17" s="19"/>
      <c r="B17" s="13"/>
      <c r="C17" s="17"/>
      <c r="D17" s="17"/>
      <c r="E17" s="17"/>
      <c r="F17" s="24"/>
    </row>
    <row r="18" spans="1:6" ht="12.75">
      <c r="A18" s="19"/>
      <c r="B18" s="13"/>
      <c r="C18" s="17"/>
      <c r="D18" s="17"/>
      <c r="E18" s="17"/>
      <c r="F18" s="24"/>
    </row>
    <row r="19" spans="1:6" ht="12.75">
      <c r="A19" s="19"/>
      <c r="B19" s="13"/>
      <c r="C19" s="17"/>
      <c r="D19" s="17"/>
      <c r="E19" s="17"/>
      <c r="F19" s="24"/>
    </row>
    <row r="20" spans="1:6" ht="12.75">
      <c r="A20" s="19"/>
      <c r="B20" s="13"/>
      <c r="C20" s="17"/>
      <c r="D20" s="17"/>
      <c r="E20" s="17"/>
      <c r="F20" s="24"/>
    </row>
    <row r="21" spans="1:6" ht="12.75">
      <c r="A21" s="19"/>
      <c r="B21" s="13"/>
      <c r="C21" s="17"/>
      <c r="D21" s="17"/>
      <c r="E21" s="17"/>
      <c r="F21" s="24"/>
    </row>
    <row r="22" spans="1:6" ht="12.75">
      <c r="A22" s="19"/>
      <c r="B22" s="13"/>
      <c r="C22" s="17"/>
      <c r="D22" s="17"/>
      <c r="E22" s="17"/>
      <c r="F22" s="24"/>
    </row>
    <row r="23" spans="1:6" ht="12.75">
      <c r="A23" s="19"/>
      <c r="B23" s="13"/>
      <c r="C23" s="17"/>
      <c r="D23" s="17"/>
      <c r="E23" s="17"/>
      <c r="F23" s="24"/>
    </row>
    <row r="24" spans="1:6" ht="12.75">
      <c r="A24" s="19"/>
      <c r="B24" s="13"/>
      <c r="C24" s="17"/>
      <c r="D24" s="17"/>
      <c r="E24" s="17"/>
      <c r="F24" s="24"/>
    </row>
    <row r="25" spans="1:6" ht="12.75">
      <c r="A25" s="19"/>
      <c r="B25" s="13"/>
      <c r="C25" s="17"/>
      <c r="D25" s="17"/>
      <c r="E25" s="17"/>
      <c r="F25" s="24"/>
    </row>
    <row r="26" spans="1:6" ht="12.75">
      <c r="A26" s="19"/>
      <c r="B26" s="13"/>
      <c r="C26" s="17"/>
      <c r="D26" s="17"/>
      <c r="E26" s="17"/>
      <c r="F26" s="24"/>
    </row>
    <row r="27" spans="1:6" ht="12.75">
      <c r="A27" s="19"/>
      <c r="B27" s="13"/>
      <c r="C27" s="17"/>
      <c r="D27" s="17"/>
      <c r="E27" s="17"/>
      <c r="F27" s="24"/>
    </row>
    <row r="28" spans="1:6" ht="12.75">
      <c r="A28" s="19"/>
      <c r="B28" s="13"/>
      <c r="C28" s="17"/>
      <c r="D28" s="17"/>
      <c r="E28" s="17"/>
      <c r="F28" s="24"/>
    </row>
    <row r="29" spans="1:6" ht="12.75">
      <c r="A29" s="19"/>
      <c r="B29" s="13"/>
      <c r="C29" s="17"/>
      <c r="D29" s="17"/>
      <c r="E29" s="17"/>
      <c r="F29" s="24"/>
    </row>
    <row r="30" spans="1:6" ht="12.75">
      <c r="A30" s="19"/>
      <c r="B30" s="13"/>
      <c r="C30" s="17"/>
      <c r="D30" s="17"/>
      <c r="E30" s="17"/>
      <c r="F30" s="24"/>
    </row>
    <row r="31" spans="1:6" ht="12.75">
      <c r="A31" s="19"/>
      <c r="B31" s="13"/>
      <c r="C31" s="17"/>
      <c r="D31" s="17"/>
      <c r="E31" s="17"/>
      <c r="F31" s="24"/>
    </row>
    <row r="32" spans="1:6" ht="12.75">
      <c r="A32" s="19"/>
      <c r="B32" s="13"/>
      <c r="C32" s="17"/>
      <c r="D32" s="17"/>
      <c r="E32" s="17"/>
      <c r="F32" s="24"/>
    </row>
    <row r="33" spans="1:6" ht="13.5" thickBot="1">
      <c r="A33" s="20" t="s">
        <v>654</v>
      </c>
      <c r="B33" s="14"/>
      <c r="C33" s="16"/>
      <c r="D33" s="16"/>
      <c r="E33" s="16"/>
      <c r="F33" s="25"/>
    </row>
    <row r="34" spans="1:6" ht="12.75">
      <c r="A34" s="4"/>
      <c r="B34" s="3"/>
      <c r="C34" s="3"/>
      <c r="D34" s="3"/>
      <c r="E34" s="4"/>
      <c r="F34" s="10"/>
    </row>
    <row r="35" spans="1:6" ht="12.75">
      <c r="A35" s="4"/>
      <c r="B35" s="3"/>
      <c r="C35" s="3"/>
      <c r="D35" s="3"/>
      <c r="E35" s="4"/>
      <c r="F35" s="10"/>
    </row>
    <row r="36" spans="1:6" ht="12.75">
      <c r="A36" s="11" t="s">
        <v>684</v>
      </c>
      <c r="B36" s="3"/>
      <c r="C36" s="3"/>
      <c r="D36" s="3"/>
      <c r="E36" s="4" t="s">
        <v>686</v>
      </c>
      <c r="F36" s="53" t="s">
        <v>687</v>
      </c>
    </row>
    <row r="37" spans="1:6" ht="12.75">
      <c r="A37" s="4" t="s">
        <v>685</v>
      </c>
      <c r="B37" s="3"/>
      <c r="C37" s="3"/>
      <c r="D37" s="3"/>
      <c r="E37" s="4" t="s">
        <v>660</v>
      </c>
      <c r="F37" s="52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  <row r="128" spans="1:6" ht="12.75">
      <c r="A128" s="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3"/>
      <c r="B137" s="3"/>
      <c r="C137" s="3"/>
      <c r="D137" s="3"/>
      <c r="E137" s="3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3"/>
      <c r="B143" s="3"/>
      <c r="C143" s="3"/>
      <c r="D143" s="3"/>
      <c r="E143" s="3"/>
      <c r="F143" s="3"/>
    </row>
    <row r="144" spans="1:6" ht="12.75">
      <c r="A144" s="3"/>
      <c r="B144" s="3"/>
      <c r="C144" s="3"/>
      <c r="D144" s="3"/>
      <c r="E144" s="3"/>
      <c r="F144" s="3"/>
    </row>
    <row r="145" spans="1:6" ht="12.75">
      <c r="A145" s="3"/>
      <c r="B145" s="3"/>
      <c r="C145" s="3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3"/>
      <c r="B244" s="3"/>
      <c r="C244" s="3"/>
      <c r="D244" s="3"/>
      <c r="E244" s="3"/>
      <c r="F244" s="3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3"/>
      <c r="B246" s="3"/>
      <c r="C246" s="3"/>
      <c r="D246" s="3"/>
      <c r="E246" s="3"/>
      <c r="F246" s="3"/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3"/>
      <c r="B248" s="3"/>
      <c r="C248" s="3"/>
      <c r="D248" s="3"/>
      <c r="E248" s="3"/>
      <c r="F248" s="3"/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3"/>
      <c r="B250" s="3"/>
      <c r="C250" s="3"/>
      <c r="D250" s="3"/>
      <c r="E250" s="3"/>
      <c r="F250" s="3"/>
    </row>
    <row r="251" spans="1:6" ht="12.75">
      <c r="A251" s="3"/>
      <c r="B251" s="3"/>
      <c r="C251" s="3"/>
      <c r="D251" s="3"/>
      <c r="E251" s="3"/>
      <c r="F251" s="3"/>
    </row>
    <row r="252" spans="1:6" ht="12.75">
      <c r="A252" s="3"/>
      <c r="B252" s="3"/>
      <c r="C252" s="3"/>
      <c r="D252" s="3"/>
      <c r="E252" s="3"/>
      <c r="F252" s="3"/>
    </row>
    <row r="253" spans="1:6" ht="12.75">
      <c r="A253" s="3"/>
      <c r="B253" s="3"/>
      <c r="C253" s="3"/>
      <c r="D253" s="3"/>
      <c r="E253" s="3"/>
      <c r="F253" s="3"/>
    </row>
    <row r="254" spans="1:6" ht="12.75">
      <c r="A254" s="3"/>
      <c r="B254" s="3"/>
      <c r="C254" s="3"/>
      <c r="D254" s="3"/>
      <c r="E254" s="3"/>
      <c r="F254" s="3"/>
    </row>
    <row r="255" spans="1:6" ht="12.75">
      <c r="A255" s="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3"/>
      <c r="B267" s="3"/>
      <c r="C267" s="3"/>
      <c r="D267" s="3"/>
      <c r="E267" s="3"/>
      <c r="F267" s="3"/>
    </row>
    <row r="268" spans="1:6" ht="12.75">
      <c r="A268" s="3"/>
      <c r="B268" s="3"/>
      <c r="C268" s="3"/>
      <c r="D268" s="3"/>
      <c r="E268" s="3"/>
      <c r="F268" s="3"/>
    </row>
    <row r="269" spans="1:6" ht="12.75">
      <c r="A269" s="3"/>
      <c r="B269" s="3"/>
      <c r="C269" s="3"/>
      <c r="D269" s="3"/>
      <c r="E269" s="3"/>
      <c r="F269" s="3"/>
    </row>
    <row r="270" spans="1:6" ht="12.75">
      <c r="A270" s="3"/>
      <c r="B270" s="3"/>
      <c r="C270" s="3"/>
      <c r="D270" s="3"/>
      <c r="E270" s="3"/>
      <c r="F270" s="3"/>
    </row>
    <row r="271" spans="1:6" ht="12.75">
      <c r="A271" s="3"/>
      <c r="B271" s="3"/>
      <c r="C271" s="3"/>
      <c r="D271" s="3"/>
      <c r="E271" s="3"/>
      <c r="F271" s="3"/>
    </row>
    <row r="272" spans="1:6" ht="12.75">
      <c r="A272" s="3"/>
      <c r="B272" s="3"/>
      <c r="C272" s="3"/>
      <c r="D272" s="3"/>
      <c r="E272" s="3"/>
      <c r="F272" s="3"/>
    </row>
    <row r="273" spans="1:6" ht="12.75">
      <c r="A273" s="3"/>
      <c r="B273" s="3"/>
      <c r="C273" s="3"/>
      <c r="D273" s="3"/>
      <c r="E273" s="3"/>
      <c r="F273" s="3"/>
    </row>
    <row r="274" spans="1:6" ht="12.75">
      <c r="A274" s="3"/>
      <c r="B274" s="3"/>
      <c r="C274" s="3"/>
      <c r="D274" s="3"/>
      <c r="E274" s="3"/>
      <c r="F274" s="3"/>
    </row>
    <row r="275" spans="1:6" ht="12.75">
      <c r="A275" s="3"/>
      <c r="B275" s="3"/>
      <c r="C275" s="3"/>
      <c r="D275" s="3"/>
      <c r="E275" s="3"/>
      <c r="F275" s="3"/>
    </row>
    <row r="276" spans="1:6" ht="12.75">
      <c r="A276" s="3"/>
      <c r="B276" s="3"/>
      <c r="C276" s="3"/>
      <c r="D276" s="3"/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3"/>
      <c r="B278" s="3"/>
      <c r="C278" s="3"/>
      <c r="D278" s="3"/>
      <c r="E278" s="3"/>
      <c r="F278" s="3"/>
    </row>
    <row r="279" spans="1:6" ht="12.75">
      <c r="A279" s="3"/>
      <c r="B279" s="3"/>
      <c r="C279" s="3"/>
      <c r="D279" s="3"/>
      <c r="E279" s="3"/>
      <c r="F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3"/>
      <c r="B281" s="3"/>
      <c r="C281" s="3"/>
      <c r="D281" s="3"/>
      <c r="E281" s="3"/>
      <c r="F281" s="3"/>
    </row>
    <row r="282" spans="1:6" ht="12.75">
      <c r="A282" s="3"/>
      <c r="B282" s="3"/>
      <c r="C282" s="3"/>
      <c r="D282" s="3"/>
      <c r="E282" s="3"/>
      <c r="F282" s="3"/>
    </row>
    <row r="283" spans="1:6" ht="12.75">
      <c r="A283" s="3"/>
      <c r="B283" s="3"/>
      <c r="C283" s="3"/>
      <c r="D283" s="3"/>
      <c r="E283" s="3"/>
      <c r="F283" s="3"/>
    </row>
    <row r="284" spans="1:6" ht="12.75">
      <c r="A284" s="3"/>
      <c r="B284" s="3"/>
      <c r="C284" s="3"/>
      <c r="D284" s="3"/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3"/>
      <c r="B286" s="3"/>
      <c r="C286" s="3"/>
      <c r="D286" s="3"/>
      <c r="E286" s="3"/>
      <c r="F286" s="3"/>
    </row>
    <row r="287" spans="1:6" ht="12.75">
      <c r="A287" s="3"/>
      <c r="B287" s="3"/>
      <c r="C287" s="3"/>
      <c r="D287" s="3"/>
      <c r="E287" s="3"/>
      <c r="F287" s="3"/>
    </row>
  </sheetData>
  <mergeCells count="1"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80" verticalDpi="180" orientation="landscape" paperSize="9" scale="96" r:id="rId1"/>
  <headerFooter alignWithMargins="0">
    <oddHeader>&amp;R&amp;"Times New Roman CE,tučné"&amp;12Příloha č. 5c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zoomScale="75" zoomScaleNormal="75" workbookViewId="0" topLeftCell="A17">
      <selection activeCell="E19" sqref="E18:F19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22.00390625" style="0" customWidth="1"/>
    <col min="6" max="6" width="28.75390625" style="0" customWidth="1"/>
  </cols>
  <sheetData>
    <row r="2" ht="15.75">
      <c r="A2" s="51" t="s">
        <v>683</v>
      </c>
    </row>
    <row r="4" spans="1:6" ht="12.75">
      <c r="A4" s="3" t="s">
        <v>670</v>
      </c>
      <c r="B4" s="3"/>
      <c r="C4" s="3"/>
      <c r="D4" s="3"/>
      <c r="E4" s="3"/>
      <c r="F4" s="3"/>
    </row>
    <row r="5" spans="1:6" ht="12.75">
      <c r="A5" s="12"/>
      <c r="B5" s="12"/>
      <c r="C5" s="12"/>
      <c r="D5" s="12"/>
      <c r="E5" s="12"/>
      <c r="F5" s="12"/>
    </row>
    <row r="6" spans="1:6" ht="15.75">
      <c r="A6" s="1818" t="s">
        <v>675</v>
      </c>
      <c r="B6" s="1818"/>
      <c r="C6" s="1818"/>
      <c r="D6" s="1818"/>
      <c r="E6" s="1818"/>
      <c r="F6" s="1818"/>
    </row>
    <row r="7" spans="1:6" ht="15.75">
      <c r="A7" s="6"/>
      <c r="B7" s="6"/>
      <c r="C7" s="6"/>
      <c r="D7" s="3"/>
      <c r="E7" s="6"/>
      <c r="F7" s="6"/>
    </row>
    <row r="8" spans="1:6" ht="13.5" thickBot="1">
      <c r="A8" s="3"/>
      <c r="B8" s="3"/>
      <c r="C8" s="3"/>
      <c r="D8" s="3"/>
      <c r="E8" s="3"/>
      <c r="F8" s="7" t="s">
        <v>655</v>
      </c>
    </row>
    <row r="9" spans="1:6" ht="12.75">
      <c r="A9" s="8"/>
      <c r="B9" s="37" t="s">
        <v>680</v>
      </c>
      <c r="C9" s="38"/>
      <c r="D9" s="43" t="s">
        <v>653</v>
      </c>
      <c r="E9" s="39" t="s">
        <v>661</v>
      </c>
      <c r="F9" s="40"/>
    </row>
    <row r="10" spans="1:6" ht="13.5" thickBot="1">
      <c r="A10" s="21" t="s">
        <v>656</v>
      </c>
      <c r="B10" s="41" t="s">
        <v>651</v>
      </c>
      <c r="C10" s="42" t="s">
        <v>652</v>
      </c>
      <c r="D10" s="44" t="s">
        <v>681</v>
      </c>
      <c r="E10" s="9" t="s">
        <v>657</v>
      </c>
      <c r="F10" s="36" t="s">
        <v>662</v>
      </c>
    </row>
    <row r="11" spans="1:6" ht="12.75">
      <c r="A11" s="19"/>
      <c r="B11" s="13"/>
      <c r="C11" s="17"/>
      <c r="D11" s="17"/>
      <c r="E11" s="18"/>
      <c r="F11" s="22"/>
    </row>
    <row r="12" spans="1:6" ht="12.75">
      <c r="A12" s="19"/>
      <c r="B12" s="13"/>
      <c r="C12" s="17"/>
      <c r="D12" s="17"/>
      <c r="E12" s="17"/>
      <c r="F12" s="23"/>
    </row>
    <row r="13" spans="1:6" ht="12.75">
      <c r="A13" s="19"/>
      <c r="B13" s="13"/>
      <c r="C13" s="17"/>
      <c r="D13" s="17"/>
      <c r="E13" s="17"/>
      <c r="F13" s="24"/>
    </row>
    <row r="14" spans="1:6" ht="12.75">
      <c r="A14" s="19"/>
      <c r="B14" s="13"/>
      <c r="C14" s="17"/>
      <c r="D14" s="17"/>
      <c r="E14" s="17"/>
      <c r="F14" s="24"/>
    </row>
    <row r="15" spans="1:6" ht="12.75">
      <c r="A15" s="19"/>
      <c r="B15" s="13"/>
      <c r="C15" s="17"/>
      <c r="D15" s="17"/>
      <c r="E15" s="17"/>
      <c r="F15" s="24"/>
    </row>
    <row r="16" spans="1:6" ht="12.75">
      <c r="A16" s="19"/>
      <c r="B16" s="13"/>
      <c r="C16" s="17"/>
      <c r="D16" s="17"/>
      <c r="E16" s="17"/>
      <c r="F16" s="24"/>
    </row>
    <row r="17" spans="1:6" ht="12.75">
      <c r="A17" s="19"/>
      <c r="B17" s="13"/>
      <c r="C17" s="17"/>
      <c r="D17" s="17"/>
      <c r="E17" s="17"/>
      <c r="F17" s="24"/>
    </row>
    <row r="18" spans="1:6" ht="12.75">
      <c r="A18" s="19"/>
      <c r="B18" s="13"/>
      <c r="C18" s="17"/>
      <c r="D18" s="17"/>
      <c r="E18" s="17"/>
      <c r="F18" s="24"/>
    </row>
    <row r="19" spans="1:6" ht="12.75">
      <c r="A19" s="19"/>
      <c r="B19" s="13"/>
      <c r="C19" s="17"/>
      <c r="D19" s="17"/>
      <c r="E19" s="17"/>
      <c r="F19" s="24"/>
    </row>
    <row r="20" spans="1:6" ht="12.75">
      <c r="A20" s="19"/>
      <c r="B20" s="13"/>
      <c r="C20" s="17"/>
      <c r="D20" s="17"/>
      <c r="E20" s="17"/>
      <c r="F20" s="24"/>
    </row>
    <row r="21" spans="1:6" ht="12.75">
      <c r="A21" s="19"/>
      <c r="B21" s="13"/>
      <c r="C21" s="17"/>
      <c r="D21" s="17"/>
      <c r="E21" s="17"/>
      <c r="F21" s="24"/>
    </row>
    <row r="22" spans="1:6" ht="12.75">
      <c r="A22" s="19"/>
      <c r="B22" s="13"/>
      <c r="C22" s="17"/>
      <c r="D22" s="17"/>
      <c r="E22" s="17"/>
      <c r="F22" s="24"/>
    </row>
    <row r="23" spans="1:6" ht="12.75">
      <c r="A23" s="19"/>
      <c r="B23" s="13"/>
      <c r="C23" s="17"/>
      <c r="D23" s="17"/>
      <c r="E23" s="17"/>
      <c r="F23" s="24"/>
    </row>
    <row r="24" spans="1:6" ht="12.75">
      <c r="A24" s="19"/>
      <c r="B24" s="13"/>
      <c r="C24" s="17"/>
      <c r="D24" s="17"/>
      <c r="E24" s="17"/>
      <c r="F24" s="24"/>
    </row>
    <row r="25" spans="1:6" ht="12.75">
      <c r="A25" s="19"/>
      <c r="B25" s="13"/>
      <c r="C25" s="17"/>
      <c r="D25" s="17"/>
      <c r="E25" s="17"/>
      <c r="F25" s="24"/>
    </row>
    <row r="26" spans="1:6" ht="12.75">
      <c r="A26" s="19"/>
      <c r="B26" s="13"/>
      <c r="C26" s="17"/>
      <c r="D26" s="17"/>
      <c r="E26" s="17"/>
      <c r="F26" s="24"/>
    </row>
    <row r="27" spans="1:6" ht="12.75">
      <c r="A27" s="19"/>
      <c r="B27" s="13"/>
      <c r="C27" s="17"/>
      <c r="D27" s="17"/>
      <c r="E27" s="17"/>
      <c r="F27" s="24"/>
    </row>
    <row r="28" spans="1:6" ht="12.75">
      <c r="A28" s="19"/>
      <c r="B28" s="13"/>
      <c r="C28" s="17"/>
      <c r="D28" s="17"/>
      <c r="E28" s="17"/>
      <c r="F28" s="24"/>
    </row>
    <row r="29" spans="1:6" ht="12.75">
      <c r="A29" s="19"/>
      <c r="B29" s="13"/>
      <c r="C29" s="17"/>
      <c r="D29" s="17"/>
      <c r="E29" s="17"/>
      <c r="F29" s="24"/>
    </row>
    <row r="30" spans="1:6" ht="12.75">
      <c r="A30" s="19"/>
      <c r="B30" s="13"/>
      <c r="C30" s="17"/>
      <c r="D30" s="17"/>
      <c r="E30" s="17"/>
      <c r="F30" s="24"/>
    </row>
    <row r="31" spans="1:6" ht="12.75">
      <c r="A31" s="19"/>
      <c r="B31" s="13"/>
      <c r="C31" s="17"/>
      <c r="D31" s="17"/>
      <c r="E31" s="17"/>
      <c r="F31" s="24"/>
    </row>
    <row r="32" spans="1:6" ht="12.75">
      <c r="A32" s="19"/>
      <c r="B32" s="13"/>
      <c r="C32" s="17"/>
      <c r="D32" s="17"/>
      <c r="E32" s="17"/>
      <c r="F32" s="24"/>
    </row>
    <row r="33" spans="1:6" ht="13.5" thickBot="1">
      <c r="A33" s="20" t="s">
        <v>654</v>
      </c>
      <c r="B33" s="14"/>
      <c r="C33" s="16"/>
      <c r="D33" s="16"/>
      <c r="E33" s="16"/>
      <c r="F33" s="25"/>
    </row>
    <row r="34" spans="1:6" ht="12.75">
      <c r="A34" s="4"/>
      <c r="B34" s="3"/>
      <c r="C34" s="3"/>
      <c r="D34" s="3"/>
      <c r="E34" s="4"/>
      <c r="F34" s="11"/>
    </row>
    <row r="35" spans="1:6" ht="12.75">
      <c r="A35" s="4"/>
      <c r="B35" s="3"/>
      <c r="C35" s="3"/>
      <c r="D35" s="3"/>
      <c r="E35" s="4"/>
      <c r="F35" s="10"/>
    </row>
    <row r="36" spans="1:6" ht="12.75">
      <c r="A36" s="11" t="s">
        <v>684</v>
      </c>
      <c r="B36" s="3"/>
      <c r="C36" s="3"/>
      <c r="D36" s="3"/>
      <c r="E36" s="4" t="s">
        <v>686</v>
      </c>
      <c r="F36" s="53" t="s">
        <v>687</v>
      </c>
    </row>
    <row r="37" spans="1:6" ht="12.75">
      <c r="A37" s="4" t="s">
        <v>685</v>
      </c>
      <c r="B37" s="3"/>
      <c r="C37" s="3"/>
      <c r="D37" s="3"/>
      <c r="E37" s="4" t="s">
        <v>660</v>
      </c>
      <c r="F37" s="52"/>
    </row>
  </sheetData>
  <mergeCells count="1"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80" verticalDpi="180" orientation="landscape" paperSize="9" scale="96" r:id="rId1"/>
  <headerFooter alignWithMargins="0">
    <oddHeader>&amp;R&amp;"Times New Roman CE,tučné"&amp;12Příloha č. 5d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="75" zoomScaleNormal="75" workbookViewId="0" topLeftCell="A13">
      <selection activeCell="A36" sqref="A36:F37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21.25390625" style="0" customWidth="1"/>
    <col min="6" max="6" width="28.75390625" style="0" customWidth="1"/>
  </cols>
  <sheetData>
    <row r="2" ht="15.75">
      <c r="A2" s="51" t="s">
        <v>683</v>
      </c>
    </row>
    <row r="4" ht="12.75">
      <c r="A4" s="3" t="s">
        <v>670</v>
      </c>
    </row>
    <row r="5" spans="1:6" ht="12.75">
      <c r="A5" s="5"/>
      <c r="B5" s="5"/>
      <c r="C5" s="5"/>
      <c r="D5" s="5"/>
      <c r="E5" s="5"/>
      <c r="F5" s="5"/>
    </row>
    <row r="6" spans="1:7" ht="15.75">
      <c r="A6" s="1818" t="s">
        <v>676</v>
      </c>
      <c r="B6" s="1818"/>
      <c r="C6" s="1818"/>
      <c r="D6" s="1818"/>
      <c r="E6" s="1818"/>
      <c r="F6" s="1818"/>
      <c r="G6" s="3"/>
    </row>
    <row r="7" spans="1:7" ht="15.75">
      <c r="A7" s="6"/>
      <c r="B7" s="6"/>
      <c r="C7" s="6"/>
      <c r="D7" s="3"/>
      <c r="E7" s="6"/>
      <c r="F7" s="6"/>
      <c r="G7" s="3"/>
    </row>
    <row r="8" spans="1:7" ht="13.5" thickBot="1">
      <c r="A8" s="3"/>
      <c r="B8" s="3"/>
      <c r="C8" s="3"/>
      <c r="D8" s="3"/>
      <c r="E8" s="3"/>
      <c r="F8" s="7" t="s">
        <v>655</v>
      </c>
      <c r="G8" s="3"/>
    </row>
    <row r="9" spans="1:7" ht="12.75">
      <c r="A9" s="8"/>
      <c r="B9" s="37" t="s">
        <v>680</v>
      </c>
      <c r="C9" s="38"/>
      <c r="D9" s="43" t="s">
        <v>653</v>
      </c>
      <c r="E9" s="43" t="s">
        <v>661</v>
      </c>
      <c r="F9" s="40"/>
      <c r="G9" s="3"/>
    </row>
    <row r="10" spans="1:7" ht="13.5" thickBot="1">
      <c r="A10" s="21" t="s">
        <v>656</v>
      </c>
      <c r="B10" s="41" t="s">
        <v>651</v>
      </c>
      <c r="C10" s="42" t="s">
        <v>652</v>
      </c>
      <c r="D10" s="44" t="s">
        <v>681</v>
      </c>
      <c r="E10" s="44" t="s">
        <v>657</v>
      </c>
      <c r="F10" s="36" t="s">
        <v>662</v>
      </c>
      <c r="G10" s="3"/>
    </row>
    <row r="11" spans="1:7" ht="12.75">
      <c r="A11" s="19"/>
      <c r="B11" s="13"/>
      <c r="C11" s="17"/>
      <c r="D11" s="17"/>
      <c r="E11" s="18"/>
      <c r="F11" s="22"/>
      <c r="G11" s="3"/>
    </row>
    <row r="12" spans="1:7" ht="12.75">
      <c r="A12" s="19"/>
      <c r="B12" s="13"/>
      <c r="C12" s="17"/>
      <c r="D12" s="17"/>
      <c r="E12" s="17"/>
      <c r="F12" s="23"/>
      <c r="G12" s="3"/>
    </row>
    <row r="13" spans="1:7" ht="12.75">
      <c r="A13" s="19"/>
      <c r="B13" s="13"/>
      <c r="C13" s="17"/>
      <c r="D13" s="17"/>
      <c r="E13" s="17"/>
      <c r="F13" s="24"/>
      <c r="G13" s="3"/>
    </row>
    <row r="14" spans="1:7" ht="12.75">
      <c r="A14" s="19"/>
      <c r="B14" s="13"/>
      <c r="C14" s="17"/>
      <c r="D14" s="17"/>
      <c r="E14" s="17"/>
      <c r="F14" s="24"/>
      <c r="G14" s="3"/>
    </row>
    <row r="15" spans="1:7" ht="12.75">
      <c r="A15" s="19"/>
      <c r="B15" s="13"/>
      <c r="C15" s="17"/>
      <c r="D15" s="17"/>
      <c r="E15" s="17"/>
      <c r="F15" s="24"/>
      <c r="G15" s="3"/>
    </row>
    <row r="16" spans="1:7" ht="12.75">
      <c r="A16" s="19"/>
      <c r="B16" s="13"/>
      <c r="C16" s="17"/>
      <c r="D16" s="17"/>
      <c r="E16" s="17"/>
      <c r="F16" s="24"/>
      <c r="G16" s="3"/>
    </row>
    <row r="17" spans="1:7" ht="12.75">
      <c r="A17" s="19"/>
      <c r="B17" s="13"/>
      <c r="C17" s="17"/>
      <c r="D17" s="17"/>
      <c r="E17" s="17"/>
      <c r="F17" s="24"/>
      <c r="G17" s="3"/>
    </row>
    <row r="18" spans="1:7" ht="12.75">
      <c r="A18" s="19"/>
      <c r="B18" s="13"/>
      <c r="C18" s="17"/>
      <c r="D18" s="17"/>
      <c r="E18" s="17"/>
      <c r="F18" s="24"/>
      <c r="G18" s="3"/>
    </row>
    <row r="19" spans="1:7" ht="12.75">
      <c r="A19" s="19"/>
      <c r="B19" s="13"/>
      <c r="C19" s="17"/>
      <c r="D19" s="17"/>
      <c r="E19" s="17"/>
      <c r="F19" s="24"/>
      <c r="G19" s="3"/>
    </row>
    <row r="20" spans="1:7" ht="12.75">
      <c r="A20" s="19"/>
      <c r="B20" s="13"/>
      <c r="C20" s="17"/>
      <c r="D20" s="17"/>
      <c r="E20" s="17"/>
      <c r="F20" s="24"/>
      <c r="G20" s="3"/>
    </row>
    <row r="21" spans="1:7" ht="12.75">
      <c r="A21" s="19"/>
      <c r="B21" s="13"/>
      <c r="C21" s="17"/>
      <c r="D21" s="17"/>
      <c r="E21" s="17"/>
      <c r="F21" s="24"/>
      <c r="G21" s="3"/>
    </row>
    <row r="22" spans="1:7" ht="12.75">
      <c r="A22" s="19"/>
      <c r="B22" s="13"/>
      <c r="C22" s="17"/>
      <c r="D22" s="17"/>
      <c r="E22" s="17"/>
      <c r="F22" s="24"/>
      <c r="G22" s="3"/>
    </row>
    <row r="23" spans="1:7" ht="12.75">
      <c r="A23" s="19"/>
      <c r="B23" s="13"/>
      <c r="C23" s="17"/>
      <c r="D23" s="17"/>
      <c r="E23" s="17"/>
      <c r="F23" s="24"/>
      <c r="G23" s="3"/>
    </row>
    <row r="24" spans="1:7" ht="12.75">
      <c r="A24" s="19"/>
      <c r="B24" s="13"/>
      <c r="C24" s="17"/>
      <c r="D24" s="17"/>
      <c r="E24" s="17"/>
      <c r="F24" s="24"/>
      <c r="G24" s="3"/>
    </row>
    <row r="25" spans="1:7" ht="12.75">
      <c r="A25" s="19"/>
      <c r="B25" s="13"/>
      <c r="C25" s="17"/>
      <c r="D25" s="17"/>
      <c r="E25" s="17"/>
      <c r="F25" s="24"/>
      <c r="G25" s="3"/>
    </row>
    <row r="26" spans="1:7" ht="12.75">
      <c r="A26" s="19"/>
      <c r="B26" s="13"/>
      <c r="C26" s="17"/>
      <c r="D26" s="17"/>
      <c r="E26" s="17"/>
      <c r="F26" s="24"/>
      <c r="G26" s="3"/>
    </row>
    <row r="27" spans="1:7" ht="12.75">
      <c r="A27" s="19"/>
      <c r="B27" s="13"/>
      <c r="C27" s="17"/>
      <c r="D27" s="17"/>
      <c r="E27" s="17"/>
      <c r="F27" s="24"/>
      <c r="G27" s="3"/>
    </row>
    <row r="28" spans="1:7" ht="12.75">
      <c r="A28" s="19"/>
      <c r="B28" s="13"/>
      <c r="C28" s="17"/>
      <c r="D28" s="17"/>
      <c r="E28" s="17"/>
      <c r="F28" s="24"/>
      <c r="G28" s="3"/>
    </row>
    <row r="29" spans="1:7" ht="12.75">
      <c r="A29" s="19"/>
      <c r="B29" s="13"/>
      <c r="C29" s="17"/>
      <c r="D29" s="17"/>
      <c r="E29" s="17"/>
      <c r="F29" s="24"/>
      <c r="G29" s="3"/>
    </row>
    <row r="30" spans="1:7" ht="12.75">
      <c r="A30" s="19"/>
      <c r="B30" s="13"/>
      <c r="C30" s="17"/>
      <c r="D30" s="17"/>
      <c r="E30" s="17"/>
      <c r="F30" s="24"/>
      <c r="G30" s="3"/>
    </row>
    <row r="31" spans="1:7" ht="12.75">
      <c r="A31" s="19"/>
      <c r="B31" s="13"/>
      <c r="C31" s="17"/>
      <c r="D31" s="17"/>
      <c r="E31" s="17"/>
      <c r="F31" s="24"/>
      <c r="G31" s="3"/>
    </row>
    <row r="32" spans="1:7" ht="12.75">
      <c r="A32" s="19"/>
      <c r="B32" s="13"/>
      <c r="C32" s="17"/>
      <c r="D32" s="17"/>
      <c r="E32" s="17"/>
      <c r="F32" s="24"/>
      <c r="G32" s="3"/>
    </row>
    <row r="33" spans="1:7" ht="13.5" thickBot="1">
      <c r="A33" s="20" t="s">
        <v>654</v>
      </c>
      <c r="B33" s="14"/>
      <c r="C33" s="16"/>
      <c r="D33" s="16"/>
      <c r="E33" s="16"/>
      <c r="F33" s="25"/>
      <c r="G33" s="3"/>
    </row>
    <row r="34" spans="1:7" ht="12.75">
      <c r="A34" s="4"/>
      <c r="B34" s="3"/>
      <c r="C34" s="3"/>
      <c r="D34" s="3"/>
      <c r="E34" s="4"/>
      <c r="F34" s="10"/>
      <c r="G34" s="3"/>
    </row>
    <row r="35" spans="1:7" ht="12.75">
      <c r="A35" s="4"/>
      <c r="B35" s="3"/>
      <c r="C35" s="3"/>
      <c r="D35" s="3"/>
      <c r="E35" s="4"/>
      <c r="F35" s="10"/>
      <c r="G35" s="3"/>
    </row>
    <row r="36" spans="1:7" ht="12.75">
      <c r="A36" s="11" t="s">
        <v>684</v>
      </c>
      <c r="B36" s="3"/>
      <c r="C36" s="3"/>
      <c r="D36" s="3"/>
      <c r="E36" s="4" t="s">
        <v>686</v>
      </c>
      <c r="F36" s="53" t="s">
        <v>687</v>
      </c>
      <c r="G36" s="3"/>
    </row>
    <row r="37" spans="1:7" ht="12.75">
      <c r="A37" s="4" t="s">
        <v>685</v>
      </c>
      <c r="B37" s="3"/>
      <c r="C37" s="3"/>
      <c r="D37" s="3"/>
      <c r="E37" s="4" t="s">
        <v>660</v>
      </c>
      <c r="F37" s="52"/>
      <c r="G37" s="3"/>
    </row>
  </sheetData>
  <mergeCells count="1">
    <mergeCell ref="A6:F6"/>
  </mergeCells>
  <printOptions horizontalCentered="1" vertic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&amp;R&amp;"Times New Roman CE,tučné"&amp;12Příloha č. 5e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Sůrová</dc:creator>
  <cp:keywords/>
  <dc:description/>
  <cp:lastModifiedBy>surova</cp:lastModifiedBy>
  <cp:lastPrinted>2008-03-19T09:01:44Z</cp:lastPrinted>
  <dcterms:created xsi:type="dcterms:W3CDTF">1998-08-20T11:36:41Z</dcterms:created>
  <dcterms:modified xsi:type="dcterms:W3CDTF">2008-03-19T09:01:52Z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1581798704</vt:i4>
  </property>
  <property fmtid="{D5CDD505-2E9C-101B-9397-08002B2CF9AE}" pid="4" name="_EmailSubje">
    <vt:lpwstr/>
  </property>
  <property fmtid="{D5CDD505-2E9C-101B-9397-08002B2CF9AE}" pid="5" name="_AuthorEma">
    <vt:lpwstr>Zdenka.Surova@msmt.cz</vt:lpwstr>
  </property>
  <property fmtid="{D5CDD505-2E9C-101B-9397-08002B2CF9AE}" pid="6" name="_AuthorEmailDisplayNa">
    <vt:lpwstr>Sůrová Zdeňka</vt:lpwstr>
  </property>
</Properties>
</file>