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30" activeTab="0"/>
  </bookViews>
  <sheets>
    <sheet name="T1" sheetId="1" r:id="rId1"/>
    <sheet name="T2" sheetId="2" r:id="rId2"/>
    <sheet name="T3" sheetId="3" r:id="rId3"/>
  </sheets>
  <definedNames>
    <definedName name="_xlnm.Print_Area" localSheetId="1">'T2'!#REF!</definedName>
    <definedName name="_xlnm.Print_Area" localSheetId="2">'T3'!#REF!</definedName>
  </definedNames>
  <calcPr fullCalcOnLoad="1"/>
</workbook>
</file>

<file path=xl/comments2.xml><?xml version="1.0" encoding="utf-8"?>
<comments xmlns="http://schemas.openxmlformats.org/spreadsheetml/2006/main">
  <authors>
    <author>kalinovam</author>
  </authors>
  <commentList>
    <comment ref="S20" authorId="0">
      <text>
        <r>
          <rPr>
            <b/>
            <sz val="8"/>
            <rFont val="Tahoma"/>
            <family val="2"/>
          </rPr>
          <t>kalinovam:</t>
        </r>
        <r>
          <rPr>
            <sz val="8"/>
            <rFont val="Tahoma"/>
            <family val="2"/>
          </rPr>
          <t xml:space="preserve">
navrhují snížení o 234 z odvodů a fksp
</t>
        </r>
      </text>
    </comment>
    <comment ref="S23" authorId="0">
      <text>
        <r>
          <rPr>
            <b/>
            <sz val="8"/>
            <rFont val="Tahoma"/>
            <family val="2"/>
          </rPr>
          <t>kalinovam:</t>
        </r>
        <r>
          <rPr>
            <sz val="8"/>
            <rFont val="Tahoma"/>
            <family val="2"/>
          </rPr>
          <t xml:space="preserve">
NIV sníženy o 5,--tis. Kč ?</t>
        </r>
      </text>
    </comment>
    <comment ref="S29" authorId="0">
      <text>
        <r>
          <rPr>
            <b/>
            <sz val="8"/>
            <rFont val="Tahoma"/>
            <family val="2"/>
          </rPr>
          <t>kalinovam:</t>
        </r>
        <r>
          <rPr>
            <sz val="8"/>
            <rFont val="Tahoma"/>
            <family val="2"/>
          </rPr>
          <t xml:space="preserve">
snížení o 1000 tis. Kč
</t>
        </r>
      </text>
    </comment>
  </commentList>
</comments>
</file>

<file path=xl/sharedStrings.xml><?xml version="1.0" encoding="utf-8"?>
<sst xmlns="http://schemas.openxmlformats.org/spreadsheetml/2006/main" count="333" uniqueCount="262">
  <si>
    <t>(údaje v tis. Kč mimo počtu zaměstnanců)</t>
  </si>
  <si>
    <t>vlivy</t>
  </si>
  <si>
    <t>S O U H R N N É    U K A Z A T E L E</t>
  </si>
  <si>
    <t xml:space="preserve">  Výdaje celkem</t>
  </si>
  <si>
    <t>SPECIFICKÉ UKAZATELE -  VÝDAJE CELKEM</t>
  </si>
  <si>
    <t>PRŮŘEZOVÉ UKAZATELE</t>
  </si>
  <si>
    <t xml:space="preserve">    Limit mzdových nákladů PO (vč. RGŠ ÚSC)</t>
  </si>
  <si>
    <t xml:space="preserve">        v tom: prostředky na platy (vč. RGŠ ÚSC)</t>
  </si>
  <si>
    <t xml:space="preserve">                   ostatní osobní náklady (vč. RGŠ ÚSC)</t>
  </si>
  <si>
    <t xml:space="preserve">    Zákonné odvody pojistného PO (vč. RGŠ ÚSC)</t>
  </si>
  <si>
    <t xml:space="preserve">    Příděl FKSP PO (vč. RGŠ ÚSC)</t>
  </si>
  <si>
    <t xml:space="preserve">    Počet zaměstnanců PO (vč. RGŠ ÚSC)</t>
  </si>
  <si>
    <t>CELKEM</t>
  </si>
  <si>
    <t xml:space="preserve">pro </t>
  </si>
  <si>
    <t>návrh</t>
  </si>
  <si>
    <t>výhled</t>
  </si>
  <si>
    <t xml:space="preserve">    Ostatní běžné výdaje PO (vč. RGŠ ÚSC)</t>
  </si>
  <si>
    <t>Kapitola 333 - MŠMT</t>
  </si>
  <si>
    <t xml:space="preserve">Původní </t>
  </si>
  <si>
    <t>rozpočet</t>
  </si>
  <si>
    <t>snížení ostatních běžných výdajů</t>
  </si>
  <si>
    <t>vnitřní přesun z RgŠ</t>
  </si>
  <si>
    <t>úpravy do výše směrných čísel</t>
  </si>
  <si>
    <t>Schv. rozpočet</t>
  </si>
  <si>
    <t>Vlivy</t>
  </si>
  <si>
    <t>k 1.1.2011</t>
  </si>
  <si>
    <t>1.</t>
  </si>
  <si>
    <t>2.</t>
  </si>
  <si>
    <t>3.</t>
  </si>
  <si>
    <t xml:space="preserve">roku </t>
  </si>
  <si>
    <t>výhledu 2012</t>
  </si>
  <si>
    <t>oproti r. 2011</t>
  </si>
  <si>
    <t>Výdaje na krytí mzdových nákladů pedagogických pracovníků RgŠ včetně příslušenství</t>
  </si>
  <si>
    <t>Výdaje vedené v informačním systému programového financování EDS/SMVS celkem</t>
  </si>
  <si>
    <t xml:space="preserve">Schválený </t>
  </si>
  <si>
    <t>Rozpočet regionálního školství na rok 2012 - přímé výdaje přímo řízených organizací</t>
  </si>
  <si>
    <t xml:space="preserve">  Výdaje PŘO</t>
  </si>
  <si>
    <t>tab.č.2</t>
  </si>
  <si>
    <t xml:space="preserve"> </t>
  </si>
  <si>
    <t>Škola, zařízení</t>
  </si>
  <si>
    <t>ROK 2009</t>
  </si>
  <si>
    <t>ROK 2010</t>
  </si>
  <si>
    <t>v tis. Kč</t>
  </si>
  <si>
    <t xml:space="preserve">NIV celkem </t>
  </si>
  <si>
    <t>UR 2010</t>
  </si>
  <si>
    <t>SR 2012</t>
  </si>
  <si>
    <t>stav finančně krytých fondů k 31.12.2009</t>
  </si>
  <si>
    <t>z toho</t>
  </si>
  <si>
    <t xml:space="preserve">Limit </t>
  </si>
  <si>
    <t>UR 2009 v tis. Kč</t>
  </si>
  <si>
    <t>čerpání fondů celkem</t>
  </si>
  <si>
    <t>Zisk</t>
  </si>
  <si>
    <t>FO</t>
  </si>
  <si>
    <t>RF</t>
  </si>
  <si>
    <t>FRM</t>
  </si>
  <si>
    <t xml:space="preserve">SR 2010 v tis. Kč </t>
  </si>
  <si>
    <t>zam.</t>
  </si>
  <si>
    <t xml:space="preserve"> MP celk.</t>
  </si>
  <si>
    <t>platy</t>
  </si>
  <si>
    <t>OON</t>
  </si>
  <si>
    <t xml:space="preserve"> odvody</t>
  </si>
  <si>
    <t>odvody</t>
  </si>
  <si>
    <t>FKSP</t>
  </si>
  <si>
    <t xml:space="preserve">ONIV  </t>
  </si>
  <si>
    <t>počtu zaměst.</t>
  </si>
  <si>
    <t>ONIV rozdílem</t>
  </si>
  <si>
    <t>Vázání!</t>
  </si>
  <si>
    <t xml:space="preserve">platy celkem </t>
  </si>
  <si>
    <t>z toho platy pedag.</t>
  </si>
  <si>
    <t>z toho platy nepedag.</t>
  </si>
  <si>
    <t>z toho OON pedag.</t>
  </si>
  <si>
    <t>z toho OON neped.</t>
  </si>
  <si>
    <t>odvody celkem</t>
  </si>
  <si>
    <t>z toho odvody pedag.</t>
  </si>
  <si>
    <t>z toho odvody nepedag.</t>
  </si>
  <si>
    <t xml:space="preserve">ONIV </t>
  </si>
  <si>
    <t>počtu zaměst. celkem</t>
  </si>
  <si>
    <t>z toho  pedag.</t>
  </si>
  <si>
    <t>z toho  nepedag.</t>
  </si>
  <si>
    <t>Škola J.Ježka,Praha 1</t>
  </si>
  <si>
    <t>+3</t>
  </si>
  <si>
    <t>Konzervatoř J.Deyla, Praha 1</t>
  </si>
  <si>
    <t>DÚ, Lublaňská 33, Praha 2</t>
  </si>
  <si>
    <t>DVÚ, J.Masaryka, Praha 2</t>
  </si>
  <si>
    <t>DDÚ, U Michelského lesa, Praha 4</t>
  </si>
  <si>
    <t>DÚ a SVP, Na Dlouhé mezi, Paha 4</t>
  </si>
  <si>
    <t>Spec.školy, Holečkova, Praha 5</t>
  </si>
  <si>
    <t>VÚ,SVP Klíčov,Praha9</t>
  </si>
  <si>
    <t>DDŠ, Načeradec</t>
  </si>
  <si>
    <t xml:space="preserve">DDŠ, Sedlec - Prčice </t>
  </si>
  <si>
    <t>DDŠ, Býchory</t>
  </si>
  <si>
    <t>VÚ, Kutná Hora</t>
  </si>
  <si>
    <t>DDŠ, Liběchov</t>
  </si>
  <si>
    <t>DDÚ, Dobřichovice</t>
  </si>
  <si>
    <t>VÚ, Obořiště</t>
  </si>
  <si>
    <t>Spec. školy,Riegrova, Č.Budějovice</t>
  </si>
  <si>
    <t>DDÚ Homole, Č.Budějovice</t>
  </si>
  <si>
    <t>VÚ,Jindřichův Hradec</t>
  </si>
  <si>
    <t>VÚ, Hostouň</t>
  </si>
  <si>
    <t>DDŠ, Měcholupy, Klatovy</t>
  </si>
  <si>
    <t>DDÚ a SVP, Plzeň</t>
  </si>
  <si>
    <t>VÚ, Terešov</t>
  </si>
  <si>
    <t>VÚ, Nová Role</t>
  </si>
  <si>
    <t>VÚ, Žlutice</t>
  </si>
  <si>
    <t>VÚ a SVP, Boletice n.Labem</t>
  </si>
  <si>
    <t>DDŠ, Jiříkov</t>
  </si>
  <si>
    <t>VÚ, Místo</t>
  </si>
  <si>
    <t>VÚ Buškovice</t>
  </si>
  <si>
    <t>VÚ, Podbořany - Pšov</t>
  </si>
  <si>
    <t>VÚ, Kostomlaty p.Milešovkou</t>
  </si>
  <si>
    <t>DDŠ, Hamr na Jezeře</t>
  </si>
  <si>
    <t>DDÚ, Liberec</t>
  </si>
  <si>
    <t>VÚ, Chrastava</t>
  </si>
  <si>
    <t>DDÚ a SVP, Hradec Králové</t>
  </si>
  <si>
    <t>DDŠ, Kostelec n. Orlicí</t>
  </si>
  <si>
    <t>OA Janské Lázně</t>
  </si>
  <si>
    <t>VÚ, Hostinné</t>
  </si>
  <si>
    <t>DDŠ, Vrchlabí</t>
  </si>
  <si>
    <t>VÚ Husův domov, Dvůr Králové n.L.</t>
  </si>
  <si>
    <t>DDŠ, Horní Maršov</t>
  </si>
  <si>
    <t xml:space="preserve">DDŠ Chrudim </t>
  </si>
  <si>
    <t>VÚ, Králíky</t>
  </si>
  <si>
    <t>DDŠ, Jihlava</t>
  </si>
  <si>
    <t>VÚ, Černovice</t>
  </si>
  <si>
    <t>VÚ, Počátky</t>
  </si>
  <si>
    <t>VÚ, Velké Meziříčí</t>
  </si>
  <si>
    <t>Speciální školy Březejc,V.Meziříčí</t>
  </si>
  <si>
    <t>VÚ, Olešnice na Moravě</t>
  </si>
  <si>
    <t>Spec.školy pro ZP, Brno</t>
  </si>
  <si>
    <t>MŠ a ZŠ řeč., Brno</t>
  </si>
  <si>
    <t>DDÚ, Brno</t>
  </si>
  <si>
    <t>DÚ, Brno</t>
  </si>
  <si>
    <t>VÚ, Moravský Krumlov</t>
  </si>
  <si>
    <t>VÚ, Višňové</t>
  </si>
  <si>
    <t>VÚ, Vidnava</t>
  </si>
  <si>
    <t>VÚ, Žulová</t>
  </si>
  <si>
    <t>DDÚ, Olomouc, Sv. Kopeček</t>
  </si>
  <si>
    <t>Spec. Školy pro SP, Olomouc</t>
  </si>
  <si>
    <t>VÚ, Dřevohostice</t>
  </si>
  <si>
    <t>DDŠ, Veselíčko</t>
  </si>
  <si>
    <t xml:space="preserve">VÚ, Šumperk </t>
  </si>
  <si>
    <t>DDÚ, Bohumín - Šunychl</t>
  </si>
  <si>
    <t>DDŠ, Horní Těrlicko</t>
  </si>
  <si>
    <t>VÚ, Nový Jičín</t>
  </si>
  <si>
    <t>Spec. školy, Opava</t>
  </si>
  <si>
    <t>DÚ a SVP Ostrava Kunčičky</t>
  </si>
  <si>
    <t>VÚ, Ostrava Hrabůvka</t>
  </si>
  <si>
    <t>DDŠ, Bystřice pod Hostýnem</t>
  </si>
  <si>
    <t>VÚ, Chvalčov</t>
  </si>
  <si>
    <t>VÚ, Střílky</t>
  </si>
  <si>
    <t>Spec. školy, Valašské Meziříčí</t>
  </si>
  <si>
    <t>Zařízení pro děti cizince,Pha 5</t>
  </si>
  <si>
    <t>DDŠ Ostrava Kunčice</t>
  </si>
  <si>
    <t>celkem</t>
  </si>
  <si>
    <t>+6</t>
  </si>
  <si>
    <t>ZU bez RP</t>
  </si>
  <si>
    <t xml:space="preserve">       ZU po vázání :</t>
  </si>
  <si>
    <t>RP</t>
  </si>
  <si>
    <t>Normativní rozpis rozpočtu přímo řízených organizací</t>
  </si>
  <si>
    <t>tab. k č.j. 32 771/2011-26</t>
  </si>
  <si>
    <t>tis. Kč</t>
  </si>
  <si>
    <t>Úprava na závazné ukazatele</t>
  </si>
  <si>
    <t>I.UR na závazné ukazatele</t>
  </si>
  <si>
    <t>II.UR požadavky na změnu (+, -)</t>
  </si>
  <si>
    <t>II.UR na závazné ukazatele</t>
  </si>
  <si>
    <t>jednání na odboru 27</t>
  </si>
  <si>
    <t>projednané úspory</t>
  </si>
  <si>
    <t>Návrh SR 2012- první verze</t>
  </si>
  <si>
    <t>v Kč</t>
  </si>
  <si>
    <t>Zapojení zisku z r.2010</t>
  </si>
  <si>
    <t>Procento -0,68%</t>
  </si>
  <si>
    <t>Název zařízení</t>
  </si>
  <si>
    <t>NIV</t>
  </si>
  <si>
    <t>MP</t>
  </si>
  <si>
    <t>Odvody</t>
  </si>
  <si>
    <t>ONIV</t>
  </si>
  <si>
    <t>z toho OON</t>
  </si>
  <si>
    <t>PP zam</t>
  </si>
  <si>
    <t>z toho platy</t>
  </si>
  <si>
    <t>Odvody+FKSP</t>
  </si>
  <si>
    <t>Pozad. OON 2.2012</t>
  </si>
  <si>
    <t>Úsp. zam</t>
  </si>
  <si>
    <t>Úsp. NIV</t>
  </si>
  <si>
    <t>snížení počtu zam. k 31. 1. 2012</t>
  </si>
  <si>
    <t>úspora MP</t>
  </si>
  <si>
    <t>úsp. ONIV</t>
  </si>
  <si>
    <t xml:space="preserve">úsp. NIV </t>
  </si>
  <si>
    <t xml:space="preserve"> OON na odstupné      2012</t>
  </si>
  <si>
    <t>NIV celkem</t>
  </si>
  <si>
    <t>z toho MP celkem</t>
  </si>
  <si>
    <t>z toho zák. odvody</t>
  </si>
  <si>
    <t>z toho FKSP</t>
  </si>
  <si>
    <t>z toho ONIV</t>
  </si>
  <si>
    <t>limit zam.</t>
  </si>
  <si>
    <t>Škola J. Ježka, , Praha 1</t>
  </si>
  <si>
    <t xml:space="preserve">Konzervatoř J. Deyla Praha 1 </t>
  </si>
  <si>
    <t>DÚ Lublaňská 33, Praha 2</t>
  </si>
  <si>
    <t>DDŠ, ZŠ a ŠJ,  J. Masaryka 16, Praha 2</t>
  </si>
  <si>
    <t>DDÚ,   U Michelského lesa 222 Praha 4</t>
  </si>
  <si>
    <t>DÚ a SVP, Na Dlouhé mezi 19, Praha 4</t>
  </si>
  <si>
    <t>SŠ, ZŠ a MŠ, Holečkova 4, Praha 5</t>
  </si>
  <si>
    <t>Zařízení pro děti - cizince, Praha 5</t>
  </si>
  <si>
    <t>VÚ, SVP Klíčov, Praha 9</t>
  </si>
  <si>
    <t>DDŠ, Načeradec 1</t>
  </si>
  <si>
    <t>DDŠ, Sedlec - Prčice</t>
  </si>
  <si>
    <t>DDŠ Liběchov</t>
  </si>
  <si>
    <t>VÚ Kutná Hora</t>
  </si>
  <si>
    <t>DDŠ Býchory</t>
  </si>
  <si>
    <t xml:space="preserve">DDÚ Dobřichovice, </t>
  </si>
  <si>
    <t>VÚ Obořiště 1</t>
  </si>
  <si>
    <t>MŠ, ZŠ České Budějovice, Riegrova 1</t>
  </si>
  <si>
    <t>DDÚ, Homole 90</t>
  </si>
  <si>
    <t>VÚ, Jindřichův Hradec</t>
  </si>
  <si>
    <t>VÚ Hostouň</t>
  </si>
  <si>
    <t>DDŠ, Měcholupy 2</t>
  </si>
  <si>
    <t>DDÚ Plzeň</t>
  </si>
  <si>
    <t>VÚ, Terešov 1</t>
  </si>
  <si>
    <t>VÚ Žlutice</t>
  </si>
  <si>
    <t>VÚ Boletice, Děčín XXXII</t>
  </si>
  <si>
    <t>VÚ Místo 66</t>
  </si>
  <si>
    <t>VÚ Pšov</t>
  </si>
  <si>
    <t>DDŠ Jiříkov</t>
  </si>
  <si>
    <t>VÚ Kostomlaty pod Milešovkou</t>
  </si>
  <si>
    <t>DDŠ Hamr na Jezeře</t>
  </si>
  <si>
    <t>DDÚ Liberec</t>
  </si>
  <si>
    <t>VÚ Chrastava</t>
  </si>
  <si>
    <t>DDÚ Hradec Králové</t>
  </si>
  <si>
    <t>DDŠ Kostelec nad Orlicí</t>
  </si>
  <si>
    <t>DDŠ Vrchlabí</t>
  </si>
  <si>
    <t>DDŠ Horní Maršov</t>
  </si>
  <si>
    <t>VÚ Husův domov, Dvůr Králové nad Labem</t>
  </si>
  <si>
    <t>VÚ Hostinné</t>
  </si>
  <si>
    <t>DDŠ Chrudim</t>
  </si>
  <si>
    <t>VÚ Králíky</t>
  </si>
  <si>
    <t>VÚ Černovice</t>
  </si>
  <si>
    <t>VÚ Počátky</t>
  </si>
  <si>
    <t>VÚ Velké Meziříčí</t>
  </si>
  <si>
    <t>ZŠ Březejc</t>
  </si>
  <si>
    <t>VÚ Olešnice na Moravě</t>
  </si>
  <si>
    <t>SŠ, ZŠ a MŠ pro ZP  Brno</t>
  </si>
  <si>
    <t>ZŠ a MŠ logopedická, Brno</t>
  </si>
  <si>
    <t>DDÚ Brno</t>
  </si>
  <si>
    <t>DÚM Brno</t>
  </si>
  <si>
    <t>VÚ Višňové</t>
  </si>
  <si>
    <t>VÚ Moravský Krumlov</t>
  </si>
  <si>
    <t>VÚ Vidnava</t>
  </si>
  <si>
    <t>VÚ Žulová</t>
  </si>
  <si>
    <t>DDÚ Olomouc-Svatý Kopeček</t>
  </si>
  <si>
    <t xml:space="preserve">SŠ pro SP Olomouc </t>
  </si>
  <si>
    <t>VÚ Dřevohostice</t>
  </si>
  <si>
    <t>DDŠ Veselíčko</t>
  </si>
  <si>
    <t>VÚ  Šumperk</t>
  </si>
  <si>
    <t>DDÚ Bohumín - Šunychl 463</t>
  </si>
  <si>
    <t xml:space="preserve">DDŠ Horní Těrlicko </t>
  </si>
  <si>
    <t>ZŠ pro TP Opava</t>
  </si>
  <si>
    <t>DÚ Ostrava-Kunčičky</t>
  </si>
  <si>
    <t>VÚ Ostrava-Hrabůvka</t>
  </si>
  <si>
    <t>DDŠ Ostrava - Kunčice</t>
  </si>
  <si>
    <t>VÚ Chvalčov</t>
  </si>
  <si>
    <t>VÚ Střílky</t>
  </si>
  <si>
    <t>ZŠ pro SP Valašské Meziříčí</t>
  </si>
  <si>
    <t>Projednané úspory přímo řízených organizací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</si>
</sst>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 \-"/>
    <numFmt numFmtId="165" formatCode="#,##0.00;\-#,##0.00;\ \-"/>
    <numFmt numFmtId="166" formatCode="#,##0.00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00"/>
    <numFmt numFmtId="176" formatCode="#,##0.0"/>
    <numFmt numFmtId="177" formatCode="#,##0;\-#,##0;\ "/>
    <numFmt numFmtId="178" formatCode="dd/mm/yy;@"/>
    <numFmt numFmtId="179" formatCode="0.000"/>
    <numFmt numFmtId="180" formatCode="0.0"/>
    <numFmt numFmtId="181" formatCode="0.0000"/>
    <numFmt numFmtId="182" formatCode="#,##0.0000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000"/>
    <numFmt numFmtId="190" formatCode="0.0%"/>
  </numFmts>
  <fonts count="54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thin"/>
      <right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double"/>
      <top style="thin"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thin"/>
      <right style="hair"/>
      <top style="thin"/>
      <bottom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50" fillId="0" borderId="0" xfId="0" applyFont="1" applyAlignment="1">
      <alignment/>
    </xf>
    <xf numFmtId="3" fontId="1" fillId="0" borderId="0" xfId="47" applyNumberFormat="1" applyFill="1" applyAlignment="1">
      <alignment horizontal="right" vertical="center"/>
      <protection/>
    </xf>
    <xf numFmtId="0" fontId="51" fillId="0" borderId="0" xfId="0" applyFont="1" applyAlignment="1">
      <alignment/>
    </xf>
    <xf numFmtId="0" fontId="0" fillId="0" borderId="10" xfId="0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0" xfId="0" applyNumberFormat="1" applyBorder="1" applyAlignment="1">
      <alignment/>
    </xf>
    <xf numFmtId="3" fontId="35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0" fontId="5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textRotation="90" wrapText="1"/>
    </xf>
    <xf numFmtId="0" fontId="0" fillId="33" borderId="10" xfId="0" applyFill="1" applyBorder="1" applyAlignment="1">
      <alignment horizontal="center" textRotation="90" wrapText="1"/>
    </xf>
    <xf numFmtId="0" fontId="0" fillId="0" borderId="11" xfId="0" applyBorder="1" applyAlignment="1">
      <alignment/>
    </xf>
    <xf numFmtId="0" fontId="0" fillId="34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3" fontId="35" fillId="34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5" xfId="0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3" fontId="8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3" fontId="8" fillId="0" borderId="23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3" fontId="10" fillId="0" borderId="15" xfId="0" applyNumberFormat="1" applyFont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4" fontId="0" fillId="0" borderId="22" xfId="0" applyNumberFormat="1" applyFill="1" applyBorder="1" applyAlignment="1">
      <alignment/>
    </xf>
    <xf numFmtId="3" fontId="10" fillId="0" borderId="22" xfId="0" applyNumberFormat="1" applyFon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4" xfId="0" applyNumberFormat="1" applyBorder="1" applyAlignment="1">
      <alignment/>
    </xf>
    <xf numFmtId="4" fontId="0" fillId="0" borderId="26" xfId="0" applyNumberFormat="1" applyFill="1" applyBorder="1" applyAlignment="1">
      <alignment/>
    </xf>
    <xf numFmtId="3" fontId="10" fillId="0" borderId="24" xfId="0" applyNumberFormat="1" applyFont="1" applyBorder="1" applyAlignment="1">
      <alignment wrapText="1"/>
    </xf>
    <xf numFmtId="3" fontId="0" fillId="0" borderId="18" xfId="0" applyNumberFormat="1" applyBorder="1" applyAlignment="1">
      <alignment/>
    </xf>
    <xf numFmtId="3" fontId="10" fillId="0" borderId="26" xfId="0" applyNumberFormat="1" applyFont="1" applyBorder="1" applyAlignment="1">
      <alignment wrapText="1"/>
    </xf>
    <xf numFmtId="3" fontId="0" fillId="0" borderId="20" xfId="0" applyNumberFormat="1" applyFill="1" applyBorder="1" applyAlignment="1">
      <alignment/>
    </xf>
    <xf numFmtId="0" fontId="10" fillId="0" borderId="27" xfId="0" applyFont="1" applyFill="1" applyBorder="1" applyAlignment="1">
      <alignment/>
    </xf>
    <xf numFmtId="3" fontId="0" fillId="0" borderId="22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3" fontId="0" fillId="0" borderId="24" xfId="0" applyNumberFormat="1" applyFont="1" applyBorder="1" applyAlignment="1">
      <alignment wrapText="1"/>
    </xf>
    <xf numFmtId="3" fontId="0" fillId="0" borderId="28" xfId="0" applyNumberFormat="1" applyFont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4" fontId="0" fillId="0" borderId="27" xfId="0" applyNumberFormat="1" applyFill="1" applyBorder="1" applyAlignment="1">
      <alignment wrapText="1"/>
    </xf>
    <xf numFmtId="3" fontId="0" fillId="0" borderId="16" xfId="0" applyNumberFormat="1" applyFill="1" applyBorder="1" applyAlignment="1">
      <alignment wrapText="1"/>
    </xf>
    <xf numFmtId="4" fontId="0" fillId="0" borderId="23" xfId="0" applyNumberFormat="1" applyFill="1" applyBorder="1" applyAlignment="1">
      <alignment wrapText="1"/>
    </xf>
    <xf numFmtId="3" fontId="0" fillId="0" borderId="25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3" xfId="0" applyNumberFormat="1" applyFont="1" applyBorder="1" applyAlignment="1">
      <alignment wrapText="1"/>
    </xf>
    <xf numFmtId="3" fontId="0" fillId="0" borderId="34" xfId="0" applyNumberFormat="1" applyBorder="1" applyAlignment="1">
      <alignment wrapText="1"/>
    </xf>
    <xf numFmtId="3" fontId="0" fillId="0" borderId="35" xfId="0" applyNumberFormat="1" applyFont="1" applyBorder="1" applyAlignment="1">
      <alignment wrapText="1"/>
    </xf>
    <xf numFmtId="3" fontId="0" fillId="0" borderId="33" xfId="0" applyNumberFormat="1" applyBorder="1" applyAlignment="1">
      <alignment/>
    </xf>
    <xf numFmtId="3" fontId="0" fillId="0" borderId="33" xfId="0" applyNumberForma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0" fillId="0" borderId="28" xfId="0" applyNumberFormat="1" applyFont="1" applyFill="1" applyBorder="1" applyAlignment="1">
      <alignment wrapText="1"/>
    </xf>
    <xf numFmtId="4" fontId="0" fillId="0" borderId="34" xfId="0" applyNumberFormat="1" applyFont="1" applyBorder="1" applyAlignment="1">
      <alignment wrapText="1"/>
    </xf>
    <xf numFmtId="4" fontId="0" fillId="0" borderId="35" xfId="0" applyNumberFormat="1" applyFont="1" applyBorder="1" applyAlignment="1">
      <alignment wrapText="1"/>
    </xf>
    <xf numFmtId="0" fontId="0" fillId="35" borderId="36" xfId="0" applyFill="1" applyBorder="1" applyAlignment="1">
      <alignment/>
    </xf>
    <xf numFmtId="3" fontId="0" fillId="35" borderId="37" xfId="0" applyNumberFormat="1" applyFont="1" applyFill="1" applyBorder="1" applyAlignment="1">
      <alignment/>
    </xf>
    <xf numFmtId="3" fontId="0" fillId="35" borderId="38" xfId="0" applyNumberFormat="1" applyFont="1" applyFill="1" applyBorder="1" applyAlignment="1">
      <alignment/>
    </xf>
    <xf numFmtId="3" fontId="0" fillId="35" borderId="39" xfId="0" applyNumberFormat="1" applyFont="1" applyFill="1" applyBorder="1" applyAlignment="1">
      <alignment/>
    </xf>
    <xf numFmtId="3" fontId="0" fillId="35" borderId="40" xfId="0" applyNumberFormat="1" applyFont="1" applyFill="1" applyBorder="1" applyAlignment="1">
      <alignment/>
    </xf>
    <xf numFmtId="3" fontId="0" fillId="35" borderId="36" xfId="0" applyNumberFormat="1" applyFont="1" applyFill="1" applyBorder="1" applyAlignment="1">
      <alignment/>
    </xf>
    <xf numFmtId="0" fontId="0" fillId="35" borderId="41" xfId="0" applyFill="1" applyBorder="1" applyAlignment="1">
      <alignment/>
    </xf>
    <xf numFmtId="3" fontId="0" fillId="35" borderId="36" xfId="0" applyNumberFormat="1" applyFill="1" applyBorder="1" applyAlignment="1">
      <alignment/>
    </xf>
    <xf numFmtId="3" fontId="0" fillId="35" borderId="42" xfId="0" applyNumberFormat="1" applyFont="1" applyFill="1" applyBorder="1" applyAlignment="1">
      <alignment wrapText="1" shrinkToFit="1"/>
    </xf>
    <xf numFmtId="3" fontId="0" fillId="35" borderId="14" xfId="0" applyNumberFormat="1" applyFill="1" applyBorder="1" applyAlignment="1">
      <alignment/>
    </xf>
    <xf numFmtId="3" fontId="0" fillId="35" borderId="38" xfId="0" applyNumberFormat="1" applyFill="1" applyBorder="1" applyAlignment="1">
      <alignment/>
    </xf>
    <xf numFmtId="4" fontId="0" fillId="35" borderId="41" xfId="0" applyNumberFormat="1" applyFill="1" applyBorder="1" applyAlignment="1">
      <alignment/>
    </xf>
    <xf numFmtId="4" fontId="0" fillId="35" borderId="43" xfId="0" applyNumberFormat="1" applyFill="1" applyBorder="1" applyAlignment="1">
      <alignment/>
    </xf>
    <xf numFmtId="49" fontId="0" fillId="35" borderId="0" xfId="0" applyNumberFormat="1" applyFill="1" applyAlignment="1">
      <alignment/>
    </xf>
    <xf numFmtId="3" fontId="0" fillId="0" borderId="37" xfId="0" applyNumberFormat="1" applyBorder="1" applyAlignment="1">
      <alignment/>
    </xf>
    <xf numFmtId="3" fontId="0" fillId="36" borderId="38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4" fontId="0" fillId="0" borderId="44" xfId="0" applyNumberFormat="1" applyBorder="1" applyAlignment="1">
      <alignment/>
    </xf>
    <xf numFmtId="3" fontId="0" fillId="35" borderId="45" xfId="0" applyNumberFormat="1" applyFill="1" applyBorder="1" applyAlignment="1">
      <alignment/>
    </xf>
    <xf numFmtId="3" fontId="0" fillId="35" borderId="36" xfId="0" applyNumberFormat="1" applyFont="1" applyFill="1" applyBorder="1" applyAlignment="1">
      <alignment wrapText="1" shrinkToFit="1"/>
    </xf>
    <xf numFmtId="3" fontId="0" fillId="35" borderId="37" xfId="0" applyNumberFormat="1" applyFill="1" applyBorder="1" applyAlignment="1">
      <alignment/>
    </xf>
    <xf numFmtId="3" fontId="0" fillId="35" borderId="39" xfId="0" applyNumberFormat="1" applyFill="1" applyBorder="1" applyAlignment="1">
      <alignment/>
    </xf>
    <xf numFmtId="3" fontId="0" fillId="35" borderId="40" xfId="0" applyNumberFormat="1" applyFill="1" applyBorder="1" applyAlignment="1">
      <alignment/>
    </xf>
    <xf numFmtId="3" fontId="0" fillId="35" borderId="41" xfId="0" applyNumberFormat="1" applyFill="1" applyBorder="1" applyAlignment="1">
      <alignment/>
    </xf>
    <xf numFmtId="3" fontId="0" fillId="35" borderId="46" xfId="0" applyNumberFormat="1" applyFill="1" applyBorder="1" applyAlignment="1">
      <alignment/>
    </xf>
    <xf numFmtId="4" fontId="0" fillId="35" borderId="40" xfId="0" applyNumberFormat="1" applyFill="1" applyBorder="1" applyAlignment="1">
      <alignment/>
    </xf>
    <xf numFmtId="49" fontId="0" fillId="35" borderId="38" xfId="0" applyNumberFormat="1" applyFill="1" applyBorder="1" applyAlignment="1">
      <alignment/>
    </xf>
    <xf numFmtId="4" fontId="0" fillId="0" borderId="38" xfId="0" applyNumberFormat="1" applyBorder="1" applyAlignment="1">
      <alignment/>
    </xf>
    <xf numFmtId="4" fontId="0" fillId="0" borderId="41" xfId="0" applyNumberFormat="1" applyBorder="1" applyAlignment="1">
      <alignment/>
    </xf>
    <xf numFmtId="0" fontId="0" fillId="35" borderId="47" xfId="0" applyFill="1" applyBorder="1" applyAlignment="1">
      <alignment/>
    </xf>
    <xf numFmtId="3" fontId="0" fillId="35" borderId="48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49" xfId="0" applyNumberFormat="1" applyFont="1" applyFill="1" applyBorder="1" applyAlignment="1">
      <alignment/>
    </xf>
    <xf numFmtId="3" fontId="0" fillId="35" borderId="50" xfId="0" applyNumberFormat="1" applyFont="1" applyFill="1" applyBorder="1" applyAlignment="1">
      <alignment/>
    </xf>
    <xf numFmtId="3" fontId="0" fillId="35" borderId="47" xfId="0" applyNumberFormat="1" applyFont="1" applyFill="1" applyBorder="1" applyAlignment="1">
      <alignment/>
    </xf>
    <xf numFmtId="0" fontId="0" fillId="35" borderId="51" xfId="0" applyFill="1" applyBorder="1" applyAlignment="1">
      <alignment/>
    </xf>
    <xf numFmtId="3" fontId="0" fillId="35" borderId="47" xfId="0" applyNumberFormat="1" applyFill="1" applyBorder="1" applyAlignment="1">
      <alignment/>
    </xf>
    <xf numFmtId="3" fontId="0" fillId="35" borderId="50" xfId="0" applyNumberFormat="1" applyFont="1" applyFill="1" applyBorder="1" applyAlignment="1">
      <alignment wrapText="1" shrinkToFit="1"/>
    </xf>
    <xf numFmtId="3" fontId="0" fillId="35" borderId="10" xfId="0" applyNumberFormat="1" applyFill="1" applyBorder="1" applyAlignment="1">
      <alignment/>
    </xf>
    <xf numFmtId="4" fontId="0" fillId="35" borderId="51" xfId="0" applyNumberFormat="1" applyFill="1" applyBorder="1" applyAlignment="1">
      <alignment/>
    </xf>
    <xf numFmtId="4" fontId="0" fillId="35" borderId="49" xfId="0" applyNumberFormat="1" applyFill="1" applyBorder="1" applyAlignment="1">
      <alignment/>
    </xf>
    <xf numFmtId="0" fontId="0" fillId="35" borderId="0" xfId="0" applyFill="1" applyAlignment="1">
      <alignment/>
    </xf>
    <xf numFmtId="3" fontId="0" fillId="0" borderId="48" xfId="0" applyNumberFormat="1" applyBorder="1" applyAlignment="1">
      <alignment/>
    </xf>
    <xf numFmtId="3" fontId="0" fillId="36" borderId="10" xfId="0" applyNumberFormat="1" applyFill="1" applyBorder="1" applyAlignment="1">
      <alignment/>
    </xf>
    <xf numFmtId="3" fontId="0" fillId="0" borderId="49" xfId="0" applyNumberFormat="1" applyBorder="1" applyAlignment="1">
      <alignment/>
    </xf>
    <xf numFmtId="4" fontId="0" fillId="0" borderId="52" xfId="0" applyNumberFormat="1" applyBorder="1" applyAlignment="1">
      <alignment/>
    </xf>
    <xf numFmtId="3" fontId="0" fillId="35" borderId="53" xfId="0" applyNumberFormat="1" applyFill="1" applyBorder="1" applyAlignment="1">
      <alignment/>
    </xf>
    <xf numFmtId="3" fontId="0" fillId="35" borderId="47" xfId="0" applyNumberFormat="1" applyFont="1" applyFill="1" applyBorder="1" applyAlignment="1">
      <alignment wrapText="1" shrinkToFit="1"/>
    </xf>
    <xf numFmtId="3" fontId="0" fillId="35" borderId="48" xfId="0" applyNumberFormat="1" applyFill="1" applyBorder="1" applyAlignment="1">
      <alignment/>
    </xf>
    <xf numFmtId="3" fontId="0" fillId="35" borderId="49" xfId="0" applyNumberFormat="1" applyFill="1" applyBorder="1" applyAlignment="1">
      <alignment/>
    </xf>
    <xf numFmtId="3" fontId="0" fillId="35" borderId="50" xfId="0" applyNumberFormat="1" applyFill="1" applyBorder="1" applyAlignment="1">
      <alignment/>
    </xf>
    <xf numFmtId="3" fontId="0" fillId="35" borderId="51" xfId="0" applyNumberFormat="1" applyFill="1" applyBorder="1" applyAlignment="1">
      <alignment/>
    </xf>
    <xf numFmtId="3" fontId="0" fillId="35" borderId="52" xfId="0" applyNumberFormat="1" applyFill="1" applyBorder="1" applyAlignment="1">
      <alignment/>
    </xf>
    <xf numFmtId="4" fontId="0" fillId="35" borderId="50" xfId="0" applyNumberFormat="1" applyFill="1" applyBorder="1" applyAlignment="1">
      <alignment/>
    </xf>
    <xf numFmtId="0" fontId="0" fillId="35" borderId="10" xfId="0" applyFill="1" applyBorder="1" applyAlignment="1">
      <alignment/>
    </xf>
    <xf numFmtId="4" fontId="0" fillId="0" borderId="51" xfId="0" applyNumberFormat="1" applyBorder="1" applyAlignment="1">
      <alignment/>
    </xf>
    <xf numFmtId="0" fontId="0" fillId="37" borderId="47" xfId="0" applyFill="1" applyBorder="1" applyAlignment="1">
      <alignment/>
    </xf>
    <xf numFmtId="3" fontId="0" fillId="35" borderId="50" xfId="0" applyNumberFormat="1" applyFill="1" applyBorder="1" applyAlignment="1">
      <alignment wrapText="1" shrinkToFit="1"/>
    </xf>
    <xf numFmtId="3" fontId="0" fillId="35" borderId="47" xfId="0" applyNumberFormat="1" applyFill="1" applyBorder="1" applyAlignment="1">
      <alignment wrapText="1" shrinkToFit="1"/>
    </xf>
    <xf numFmtId="49" fontId="0" fillId="35" borderId="10" xfId="0" applyNumberFormat="1" applyFill="1" applyBorder="1" applyAlignment="1">
      <alignment/>
    </xf>
    <xf numFmtId="0" fontId="0" fillId="35" borderId="47" xfId="0" applyFont="1" applyFill="1" applyBorder="1" applyAlignment="1">
      <alignment/>
    </xf>
    <xf numFmtId="3" fontId="0" fillId="38" borderId="10" xfId="0" applyNumberFormat="1" applyFill="1" applyBorder="1" applyAlignment="1">
      <alignment/>
    </xf>
    <xf numFmtId="0" fontId="0" fillId="35" borderId="54" xfId="0" applyFill="1" applyBorder="1" applyAlignment="1">
      <alignment/>
    </xf>
    <xf numFmtId="3" fontId="0" fillId="35" borderId="55" xfId="0" applyNumberFormat="1" applyFont="1" applyFill="1" applyBorder="1" applyAlignment="1">
      <alignment/>
    </xf>
    <xf numFmtId="3" fontId="0" fillId="35" borderId="56" xfId="0" applyNumberFormat="1" applyFont="1" applyFill="1" applyBorder="1" applyAlignment="1">
      <alignment/>
    </xf>
    <xf numFmtId="3" fontId="0" fillId="35" borderId="57" xfId="0" applyNumberFormat="1" applyFont="1" applyFill="1" applyBorder="1" applyAlignment="1">
      <alignment/>
    </xf>
    <xf numFmtId="3" fontId="0" fillId="35" borderId="58" xfId="0" applyNumberFormat="1" applyFont="1" applyFill="1" applyBorder="1" applyAlignment="1">
      <alignment/>
    </xf>
    <xf numFmtId="3" fontId="0" fillId="35" borderId="54" xfId="0" applyNumberFormat="1" applyFont="1" applyFill="1" applyBorder="1" applyAlignment="1">
      <alignment/>
    </xf>
    <xf numFmtId="0" fontId="0" fillId="35" borderId="59" xfId="0" applyFill="1" applyBorder="1" applyAlignment="1">
      <alignment/>
    </xf>
    <xf numFmtId="3" fontId="0" fillId="35" borderId="54" xfId="0" applyNumberFormat="1" applyFill="1" applyBorder="1" applyAlignment="1">
      <alignment/>
    </xf>
    <xf numFmtId="3" fontId="0" fillId="35" borderId="58" xfId="0" applyNumberFormat="1" applyFill="1" applyBorder="1" applyAlignment="1">
      <alignment wrapText="1" shrinkToFit="1"/>
    </xf>
    <xf numFmtId="3" fontId="0" fillId="35" borderId="56" xfId="0" applyNumberFormat="1" applyFill="1" applyBorder="1" applyAlignment="1">
      <alignment/>
    </xf>
    <xf numFmtId="4" fontId="0" fillId="35" borderId="59" xfId="0" applyNumberFormat="1" applyFill="1" applyBorder="1" applyAlignment="1">
      <alignment/>
    </xf>
    <xf numFmtId="4" fontId="0" fillId="35" borderId="57" xfId="0" applyNumberFormat="1" applyFill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38" borderId="56" xfId="0" applyNumberFormat="1" applyFill="1" applyBorder="1" applyAlignment="1">
      <alignment/>
    </xf>
    <xf numFmtId="3" fontId="0" fillId="0" borderId="57" xfId="0" applyNumberFormat="1" applyBorder="1" applyAlignment="1">
      <alignment/>
    </xf>
    <xf numFmtId="4" fontId="0" fillId="0" borderId="60" xfId="0" applyNumberFormat="1" applyBorder="1" applyAlignment="1">
      <alignment/>
    </xf>
    <xf numFmtId="3" fontId="0" fillId="35" borderId="61" xfId="0" applyNumberFormat="1" applyFill="1" applyBorder="1" applyAlignment="1">
      <alignment/>
    </xf>
    <xf numFmtId="3" fontId="0" fillId="35" borderId="62" xfId="0" applyNumberFormat="1" applyFill="1" applyBorder="1" applyAlignment="1">
      <alignment wrapText="1" shrinkToFit="1"/>
    </xf>
    <xf numFmtId="3" fontId="0" fillId="35" borderId="63" xfId="0" applyNumberFormat="1" applyFill="1" applyBorder="1" applyAlignment="1">
      <alignment/>
    </xf>
    <xf numFmtId="3" fontId="0" fillId="35" borderId="11" xfId="0" applyNumberFormat="1" applyFill="1" applyBorder="1" applyAlignment="1">
      <alignment/>
    </xf>
    <xf numFmtId="3" fontId="0" fillId="35" borderId="64" xfId="0" applyNumberFormat="1" applyFill="1" applyBorder="1" applyAlignment="1">
      <alignment/>
    </xf>
    <xf numFmtId="3" fontId="0" fillId="35" borderId="65" xfId="0" applyNumberFormat="1" applyFill="1" applyBorder="1" applyAlignment="1">
      <alignment/>
    </xf>
    <xf numFmtId="3" fontId="0" fillId="35" borderId="66" xfId="0" applyNumberFormat="1" applyFill="1" applyBorder="1" applyAlignment="1">
      <alignment/>
    </xf>
    <xf numFmtId="3" fontId="0" fillId="35" borderId="67" xfId="0" applyNumberFormat="1" applyFill="1" applyBorder="1" applyAlignment="1">
      <alignment/>
    </xf>
    <xf numFmtId="4" fontId="0" fillId="35" borderId="65" xfId="0" applyNumberFormat="1" applyFill="1" applyBorder="1" applyAlignment="1">
      <alignment/>
    </xf>
    <xf numFmtId="0" fontId="0" fillId="35" borderId="11" xfId="0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66" xfId="0" applyNumberFormat="1" applyBorder="1" applyAlignment="1">
      <alignment/>
    </xf>
    <xf numFmtId="0" fontId="0" fillId="35" borderId="28" xfId="0" applyFill="1" applyBorder="1" applyAlignment="1">
      <alignment/>
    </xf>
    <xf numFmtId="3" fontId="0" fillId="35" borderId="28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5" borderId="27" xfId="0" applyNumberFormat="1" applyFill="1" applyBorder="1" applyAlignment="1">
      <alignment/>
    </xf>
    <xf numFmtId="4" fontId="0" fillId="35" borderId="27" xfId="0" applyNumberFormat="1" applyFill="1" applyBorder="1" applyAlignment="1">
      <alignment/>
    </xf>
    <xf numFmtId="3" fontId="0" fillId="39" borderId="25" xfId="0" applyNumberFormat="1" applyFill="1" applyBorder="1" applyAlignment="1">
      <alignment/>
    </xf>
    <xf numFmtId="3" fontId="0" fillId="39" borderId="27" xfId="0" applyNumberFormat="1" applyFill="1" applyBorder="1" applyAlignment="1">
      <alignment/>
    </xf>
    <xf numFmtId="3" fontId="0" fillId="39" borderId="23" xfId="0" applyNumberFormat="1" applyFill="1" applyBorder="1" applyAlignment="1">
      <alignment/>
    </xf>
    <xf numFmtId="3" fontId="0" fillId="35" borderId="16" xfId="0" applyNumberFormat="1" applyFill="1" applyBorder="1" applyAlignment="1">
      <alignment/>
    </xf>
    <xf numFmtId="3" fontId="0" fillId="35" borderId="68" xfId="0" applyNumberFormat="1" applyFill="1" applyBorder="1" applyAlignment="1">
      <alignment/>
    </xf>
    <xf numFmtId="3" fontId="0" fillId="35" borderId="69" xfId="0" applyNumberFormat="1" applyFill="1" applyBorder="1" applyAlignment="1">
      <alignment/>
    </xf>
    <xf numFmtId="3" fontId="0" fillId="35" borderId="70" xfId="0" applyNumberFormat="1" applyFill="1" applyBorder="1" applyAlignment="1">
      <alignment/>
    </xf>
    <xf numFmtId="3" fontId="0" fillId="35" borderId="29" xfId="0" applyNumberFormat="1" applyFill="1" applyBorder="1" applyAlignment="1">
      <alignment/>
    </xf>
    <xf numFmtId="3" fontId="0" fillId="35" borderId="30" xfId="0" applyNumberFormat="1" applyFill="1" applyBorder="1" applyAlignment="1">
      <alignment/>
    </xf>
    <xf numFmtId="4" fontId="0" fillId="35" borderId="29" xfId="0" applyNumberFormat="1" applyFill="1" applyBorder="1" applyAlignment="1">
      <alignment/>
    </xf>
    <xf numFmtId="49" fontId="0" fillId="35" borderId="69" xfId="0" applyNumberFormat="1" applyFill="1" applyBorder="1" applyAlignment="1">
      <alignment/>
    </xf>
    <xf numFmtId="4" fontId="0" fillId="0" borderId="69" xfId="0" applyNumberFormat="1" applyBorder="1" applyAlignment="1">
      <alignment/>
    </xf>
    <xf numFmtId="4" fontId="0" fillId="0" borderId="30" xfId="0" applyNumberFormat="1" applyBorder="1" applyAlignment="1">
      <alignment/>
    </xf>
    <xf numFmtId="3" fontId="0" fillId="35" borderId="0" xfId="0" applyNumberFormat="1" applyFill="1" applyAlignment="1">
      <alignment/>
    </xf>
    <xf numFmtId="4" fontId="0" fillId="35" borderId="0" xfId="0" applyNumberFormat="1" applyFill="1" applyAlignment="1">
      <alignment/>
    </xf>
    <xf numFmtId="175" fontId="0" fillId="35" borderId="0" xfId="0" applyNumberFormat="1" applyFill="1" applyAlignment="1">
      <alignment/>
    </xf>
    <xf numFmtId="3" fontId="0" fillId="35" borderId="0" xfId="0" applyNumberFormat="1" applyFill="1" applyBorder="1" applyAlignment="1">
      <alignment/>
    </xf>
    <xf numFmtId="0" fontId="0" fillId="35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19" xfId="0" applyBorder="1" applyAlignment="1">
      <alignment/>
    </xf>
    <xf numFmtId="3" fontId="0" fillId="35" borderId="20" xfId="0" applyNumberFormat="1" applyFill="1" applyBorder="1" applyAlignment="1">
      <alignment/>
    </xf>
    <xf numFmtId="0" fontId="0" fillId="35" borderId="20" xfId="0" applyFill="1" applyBorder="1" applyAlignment="1">
      <alignment/>
    </xf>
    <xf numFmtId="3" fontId="0" fillId="40" borderId="19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0" fontId="45" fillId="23" borderId="17" xfId="0" applyFont="1" applyFill="1" applyBorder="1" applyAlignment="1">
      <alignment horizontal="center"/>
    </xf>
    <xf numFmtId="0" fontId="45" fillId="23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35" borderId="17" xfId="0" applyFill="1" applyBorder="1" applyAlignment="1">
      <alignment/>
    </xf>
    <xf numFmtId="4" fontId="0" fillId="0" borderId="24" xfId="0" applyNumberFormat="1" applyBorder="1" applyAlignment="1">
      <alignment/>
    </xf>
    <xf numFmtId="3" fontId="0" fillId="40" borderId="16" xfId="0" applyNumberFormat="1" applyFill="1" applyBorder="1" applyAlignment="1">
      <alignment/>
    </xf>
    <xf numFmtId="4" fontId="0" fillId="0" borderId="22" xfId="0" applyNumberForma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15" xfId="0" applyBorder="1" applyAlignment="1">
      <alignment/>
    </xf>
    <xf numFmtId="3" fontId="0" fillId="35" borderId="34" xfId="0" applyNumberForma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3" fontId="0" fillId="40" borderId="33" xfId="0" applyNumberFormat="1" applyFill="1" applyBorder="1" applyAlignment="1">
      <alignment/>
    </xf>
    <xf numFmtId="0" fontId="0" fillId="41" borderId="71" xfId="0" applyFill="1" applyBorder="1" applyAlignment="1">
      <alignment horizontal="center" wrapText="1" shrinkToFit="1"/>
    </xf>
    <xf numFmtId="0" fontId="0" fillId="41" borderId="72" xfId="0" applyFill="1" applyBorder="1" applyAlignment="1">
      <alignment horizontal="center" wrapText="1" shrinkToFit="1"/>
    </xf>
    <xf numFmtId="0" fontId="52" fillId="41" borderId="72" xfId="0" applyFont="1" applyFill="1" applyBorder="1" applyAlignment="1">
      <alignment horizontal="center" wrapText="1" shrinkToFit="1"/>
    </xf>
    <xf numFmtId="0" fontId="0" fillId="41" borderId="73" xfId="0" applyFill="1" applyBorder="1" applyAlignment="1">
      <alignment horizontal="center" wrapText="1" shrinkToFit="1"/>
    </xf>
    <xf numFmtId="3" fontId="0" fillId="42" borderId="33" xfId="0" applyNumberFormat="1" applyFill="1" applyBorder="1" applyAlignment="1">
      <alignment horizontal="center" wrapText="1" shrinkToFit="1"/>
    </xf>
    <xf numFmtId="3" fontId="0" fillId="42" borderId="34" xfId="0" applyNumberFormat="1" applyFill="1" applyBorder="1" applyAlignment="1">
      <alignment horizontal="center"/>
    </xf>
    <xf numFmtId="3" fontId="0" fillId="42" borderId="74" xfId="0" applyNumberFormat="1" applyFill="1" applyBorder="1" applyAlignment="1">
      <alignment horizontal="center"/>
    </xf>
    <xf numFmtId="0" fontId="0" fillId="41" borderId="0" xfId="0" applyFill="1" applyBorder="1" applyAlignment="1">
      <alignment horizontal="center" wrapText="1" shrinkToFit="1"/>
    </xf>
    <xf numFmtId="0" fontId="0" fillId="41" borderId="24" xfId="0" applyFill="1" applyBorder="1" applyAlignment="1">
      <alignment horizontal="center" wrapText="1" shrinkToFit="1"/>
    </xf>
    <xf numFmtId="0" fontId="0" fillId="41" borderId="75" xfId="0" applyFill="1" applyBorder="1" applyAlignment="1">
      <alignment horizontal="center" wrapText="1" shrinkToFit="1"/>
    </xf>
    <xf numFmtId="0" fontId="0" fillId="41" borderId="76" xfId="0" applyFill="1" applyBorder="1" applyAlignment="1">
      <alignment horizontal="center" wrapText="1" shrinkToFit="1"/>
    </xf>
    <xf numFmtId="0" fontId="0" fillId="41" borderId="77" xfId="0" applyFill="1" applyBorder="1" applyAlignment="1">
      <alignment horizontal="center" wrapText="1" shrinkToFit="1"/>
    </xf>
    <xf numFmtId="0" fontId="0" fillId="0" borderId="36" xfId="0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3" fontId="0" fillId="40" borderId="4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4" fontId="0" fillId="0" borderId="78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3" fontId="0" fillId="43" borderId="81" xfId="0" applyNumberFormat="1" applyFill="1" applyBorder="1" applyAlignment="1">
      <alignment/>
    </xf>
    <xf numFmtId="4" fontId="0" fillId="0" borderId="82" xfId="0" applyNumberFormat="1" applyBorder="1" applyAlignment="1">
      <alignment/>
    </xf>
    <xf numFmtId="4" fontId="0" fillId="0" borderId="83" xfId="0" applyNumberFormat="1" applyBorder="1" applyAlignment="1">
      <alignment/>
    </xf>
    <xf numFmtId="4" fontId="0" fillId="0" borderId="84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42" xfId="0" applyNumberFormat="1" applyBorder="1" applyAlignment="1">
      <alignment/>
    </xf>
    <xf numFmtId="3" fontId="0" fillId="40" borderId="50" xfId="0" applyNumberFormat="1" applyFill="1" applyBorder="1" applyAlignment="1">
      <alignment/>
    </xf>
    <xf numFmtId="4" fontId="0" fillId="0" borderId="47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53" xfId="0" applyNumberFormat="1" applyBorder="1" applyAlignment="1">
      <alignment/>
    </xf>
    <xf numFmtId="4" fontId="0" fillId="0" borderId="85" xfId="0" applyNumberFormat="1" applyBorder="1" applyAlignment="1">
      <alignment/>
    </xf>
    <xf numFmtId="3" fontId="0" fillId="0" borderId="86" xfId="0" applyNumberFormat="1" applyBorder="1" applyAlignment="1">
      <alignment/>
    </xf>
    <xf numFmtId="3" fontId="0" fillId="0" borderId="87" xfId="0" applyNumberFormat="1" applyBorder="1" applyAlignment="1">
      <alignment/>
    </xf>
    <xf numFmtId="3" fontId="0" fillId="43" borderId="88" xfId="0" applyNumberFormat="1" applyFill="1" applyBorder="1" applyAlignment="1">
      <alignment/>
    </xf>
    <xf numFmtId="4" fontId="0" fillId="0" borderId="89" xfId="0" applyNumberFormat="1" applyBorder="1" applyAlignment="1">
      <alignment/>
    </xf>
    <xf numFmtId="4" fontId="0" fillId="0" borderId="86" xfId="0" applyNumberFormat="1" applyBorder="1" applyAlignment="1">
      <alignment/>
    </xf>
    <xf numFmtId="4" fontId="0" fillId="0" borderId="90" xfId="0" applyNumberFormat="1" applyBorder="1" applyAlignment="1">
      <alignment/>
    </xf>
    <xf numFmtId="3" fontId="0" fillId="2" borderId="88" xfId="0" applyNumberFormat="1" applyFill="1" applyBorder="1" applyAlignment="1">
      <alignment/>
    </xf>
    <xf numFmtId="3" fontId="0" fillId="13" borderId="88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51" xfId="0" applyNumberFormat="1" applyFill="1" applyBorder="1" applyAlignment="1">
      <alignment/>
    </xf>
    <xf numFmtId="2" fontId="0" fillId="0" borderId="47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5" borderId="88" xfId="0" applyNumberFormat="1" applyFill="1" applyBorder="1" applyAlignment="1">
      <alignment/>
    </xf>
    <xf numFmtId="0" fontId="0" fillId="0" borderId="54" xfId="0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91" xfId="0" applyNumberFormat="1" applyBorder="1" applyAlignment="1">
      <alignment/>
    </xf>
    <xf numFmtId="0" fontId="0" fillId="0" borderId="91" xfId="0" applyBorder="1" applyAlignment="1">
      <alignment/>
    </xf>
    <xf numFmtId="3" fontId="0" fillId="0" borderId="56" xfId="0" applyNumberFormat="1" applyFill="1" applyBorder="1" applyAlignment="1">
      <alignment/>
    </xf>
    <xf numFmtId="4" fontId="0" fillId="0" borderId="56" xfId="0" applyNumberFormat="1" applyBorder="1" applyAlignment="1">
      <alignment/>
    </xf>
    <xf numFmtId="3" fontId="0" fillId="0" borderId="92" xfId="0" applyNumberFormat="1" applyBorder="1" applyAlignment="1">
      <alignment/>
    </xf>
    <xf numFmtId="4" fontId="0" fillId="0" borderId="59" xfId="0" applyNumberFormat="1" applyBorder="1" applyAlignment="1">
      <alignment/>
    </xf>
    <xf numFmtId="3" fontId="0" fillId="40" borderId="58" xfId="0" applyNumberFormat="1" applyFill="1" applyBorder="1" applyAlignment="1">
      <alignment/>
    </xf>
    <xf numFmtId="4" fontId="0" fillId="0" borderId="54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9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9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2" fontId="0" fillId="0" borderId="14" xfId="0" applyNumberFormat="1" applyFill="1" applyBorder="1" applyAlignment="1">
      <alignment/>
    </xf>
    <xf numFmtId="4" fontId="0" fillId="0" borderId="94" xfId="0" applyNumberFormat="1" applyFill="1" applyBorder="1" applyAlignment="1">
      <alignment/>
    </xf>
    <xf numFmtId="3" fontId="0" fillId="40" borderId="42" xfId="0" applyNumberFormat="1" applyFill="1" applyBorder="1" applyAlignment="1">
      <alignment/>
    </xf>
    <xf numFmtId="2" fontId="0" fillId="0" borderId="95" xfId="0" applyNumberFormat="1" applyFill="1" applyBorder="1" applyAlignment="1">
      <alignment/>
    </xf>
    <xf numFmtId="3" fontId="0" fillId="0" borderId="95" xfId="0" applyNumberFormat="1" applyFill="1" applyBorder="1" applyAlignment="1">
      <alignment/>
    </xf>
    <xf numFmtId="3" fontId="0" fillId="0" borderId="96" xfId="0" applyNumberFormat="1" applyFill="1" applyBorder="1" applyAlignment="1">
      <alignment/>
    </xf>
    <xf numFmtId="3" fontId="0" fillId="4" borderId="88" xfId="0" applyNumberFormat="1" applyFill="1" applyBorder="1" applyAlignment="1">
      <alignment/>
    </xf>
    <xf numFmtId="3" fontId="0" fillId="0" borderId="91" xfId="0" applyNumberFormat="1" applyFill="1" applyBorder="1" applyAlignment="1">
      <alignment/>
    </xf>
    <xf numFmtId="4" fontId="0" fillId="0" borderId="97" xfId="0" applyNumberFormat="1" applyBorder="1" applyAlignment="1">
      <alignment/>
    </xf>
    <xf numFmtId="3" fontId="0" fillId="0" borderId="98" xfId="0" applyNumberFormat="1" applyBorder="1" applyAlignment="1">
      <alignment/>
    </xf>
    <xf numFmtId="3" fontId="0" fillId="0" borderId="99" xfId="0" applyNumberFormat="1" applyBorder="1" applyAlignment="1">
      <alignment/>
    </xf>
    <xf numFmtId="3" fontId="0" fillId="4" borderId="100" xfId="0" applyNumberFormat="1" applyFill="1" applyBorder="1" applyAlignment="1">
      <alignment/>
    </xf>
    <xf numFmtId="3" fontId="0" fillId="0" borderId="66" xfId="0" applyNumberFormat="1" applyBorder="1" applyAlignment="1">
      <alignment/>
    </xf>
    <xf numFmtId="4" fontId="0" fillId="0" borderId="101" xfId="0" applyNumberFormat="1" applyBorder="1" applyAlignment="1">
      <alignment/>
    </xf>
    <xf numFmtId="4" fontId="0" fillId="0" borderId="102" xfId="0" applyNumberFormat="1" applyBorder="1" applyAlignment="1">
      <alignment/>
    </xf>
    <xf numFmtId="4" fontId="0" fillId="0" borderId="103" xfId="0" applyNumberFormat="1" applyBorder="1" applyAlignment="1">
      <alignment/>
    </xf>
    <xf numFmtId="0" fontId="0" fillId="0" borderId="28" xfId="0" applyFill="1" applyBorder="1" applyAlignment="1">
      <alignment/>
    </xf>
    <xf numFmtId="4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4" fontId="0" fillId="0" borderId="29" xfId="0" applyNumberFormat="1" applyBorder="1" applyAlignment="1">
      <alignment/>
    </xf>
    <xf numFmtId="3" fontId="0" fillId="0" borderId="69" xfId="0" applyNumberFormat="1" applyBorder="1" applyAlignment="1">
      <alignment/>
    </xf>
    <xf numFmtId="0" fontId="0" fillId="0" borderId="70" xfId="0" applyBorder="1" applyAlignment="1">
      <alignment/>
    </xf>
    <xf numFmtId="4" fontId="0" fillId="0" borderId="23" xfId="0" applyNumberFormat="1" applyFill="1" applyBorder="1" applyAlignment="1">
      <alignment wrapText="1"/>
    </xf>
    <xf numFmtId="0" fontId="0" fillId="0" borderId="25" xfId="0" applyBorder="1" applyAlignment="1">
      <alignment/>
    </xf>
    <xf numFmtId="4" fontId="0" fillId="0" borderId="33" xfId="0" applyNumberFormat="1" applyFont="1" applyFill="1" applyBorder="1" applyAlignment="1">
      <alignment wrapText="1"/>
    </xf>
    <xf numFmtId="0" fontId="0" fillId="0" borderId="34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5" fillId="23" borderId="16" xfId="0" applyFont="1" applyFill="1" applyBorder="1" applyAlignment="1">
      <alignment horizontal="center"/>
    </xf>
    <xf numFmtId="0" fontId="45" fillId="23" borderId="17" xfId="0" applyFont="1" applyFill="1" applyBorder="1" applyAlignment="1">
      <alignment horizontal="center"/>
    </xf>
    <xf numFmtId="0" fontId="45" fillId="23" borderId="18" xfId="0" applyFont="1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0" fillId="44" borderId="18" xfId="0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F-03-příloha 4 - SR 2009(19  8  2008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tabSelected="1" zoomScale="90" zoomScaleNormal="90" zoomScalePageLayoutView="0" workbookViewId="0" topLeftCell="A1">
      <pane xSplit="1" ySplit="1" topLeftCell="B2" activePane="bottomRight" state="frozen"/>
      <selection pane="topLeft" activeCell="N24" sqref="N24"/>
      <selection pane="topRight" activeCell="N24" sqref="N24"/>
      <selection pane="bottomLeft" activeCell="N24" sqref="N24"/>
      <selection pane="bottomRight" activeCell="A5" sqref="A5"/>
    </sheetView>
  </sheetViews>
  <sheetFormatPr defaultColWidth="9.140625" defaultRowHeight="12.75"/>
  <cols>
    <col min="1" max="1" width="73.421875" style="0" customWidth="1"/>
    <col min="2" max="2" width="14.57421875" style="0" bestFit="1" customWidth="1"/>
    <col min="3" max="3" width="11.00390625" style="0" bestFit="1" customWidth="1"/>
    <col min="4" max="5" width="8.140625" style="0" bestFit="1" customWidth="1"/>
    <col min="6" max="6" width="12.8515625" style="0" bestFit="1" customWidth="1"/>
    <col min="7" max="7" width="11.00390625" style="0" bestFit="1" customWidth="1"/>
    <col min="8" max="8" width="9.8515625" style="0" bestFit="1" customWidth="1"/>
    <col min="9" max="9" width="12.7109375" style="0" bestFit="1" customWidth="1"/>
    <col min="10" max="11" width="9.8515625" style="0" bestFit="1" customWidth="1"/>
    <col min="12" max="12" width="12.140625" style="0" bestFit="1" customWidth="1"/>
    <col min="13" max="13" width="9.8515625" style="0" bestFit="1" customWidth="1"/>
    <col min="14" max="14" width="7.8515625" style="0" bestFit="1" customWidth="1"/>
    <col min="15" max="15" width="7.8515625" style="0" customWidth="1"/>
    <col min="16" max="16" width="7.8515625" style="0" bestFit="1" customWidth="1"/>
    <col min="17" max="17" width="12.421875" style="0" bestFit="1" customWidth="1"/>
    <col min="18" max="18" width="9.8515625" style="0" bestFit="1" customWidth="1"/>
  </cols>
  <sheetData>
    <row r="1" spans="1:13" ht="18.75">
      <c r="A1" s="1" t="s">
        <v>35</v>
      </c>
      <c r="M1" s="2"/>
    </row>
    <row r="2" ht="15.75">
      <c r="A2" s="3" t="s">
        <v>0</v>
      </c>
    </row>
    <row r="4" spans="1:10" ht="72.75">
      <c r="A4" s="12" t="s">
        <v>17</v>
      </c>
      <c r="B4" s="13"/>
      <c r="C4" s="4" t="s">
        <v>20</v>
      </c>
      <c r="D4" s="4" t="s">
        <v>21</v>
      </c>
      <c r="E4" s="14"/>
      <c r="F4" s="13"/>
      <c r="G4" s="4" t="s">
        <v>22</v>
      </c>
      <c r="H4" s="14"/>
      <c r="I4" s="14"/>
      <c r="J4" s="13"/>
    </row>
    <row r="5" spans="1:10" ht="12.75">
      <c r="A5" s="15"/>
      <c r="B5" s="16" t="s">
        <v>23</v>
      </c>
      <c r="C5" s="5"/>
      <c r="D5" s="6"/>
      <c r="E5" s="17" t="s">
        <v>24</v>
      </c>
      <c r="F5" s="18" t="s">
        <v>18</v>
      </c>
      <c r="G5" s="10"/>
      <c r="H5" s="17" t="s">
        <v>24</v>
      </c>
      <c r="I5" s="17" t="s">
        <v>12</v>
      </c>
      <c r="J5" s="27" t="s">
        <v>34</v>
      </c>
    </row>
    <row r="6" spans="1:10" ht="12.75">
      <c r="A6" s="19"/>
      <c r="B6" s="16" t="s">
        <v>25</v>
      </c>
      <c r="C6" s="6" t="s">
        <v>26</v>
      </c>
      <c r="D6" s="6" t="s">
        <v>27</v>
      </c>
      <c r="E6" s="17" t="s">
        <v>13</v>
      </c>
      <c r="F6" s="18" t="s">
        <v>14</v>
      </c>
      <c r="G6" s="10" t="s">
        <v>28</v>
      </c>
      <c r="H6" s="17" t="s">
        <v>29</v>
      </c>
      <c r="I6" s="17" t="s">
        <v>1</v>
      </c>
      <c r="J6" s="27" t="s">
        <v>19</v>
      </c>
    </row>
    <row r="7" spans="1:10" ht="12.75">
      <c r="A7" s="20"/>
      <c r="B7" s="16"/>
      <c r="C7" s="21"/>
      <c r="D7" s="6"/>
      <c r="E7" s="17" t="s">
        <v>15</v>
      </c>
      <c r="F7" s="18" t="s">
        <v>30</v>
      </c>
      <c r="G7" s="10"/>
      <c r="H7" s="17">
        <v>2012</v>
      </c>
      <c r="I7" s="17" t="s">
        <v>31</v>
      </c>
      <c r="J7" s="18">
        <v>2012</v>
      </c>
    </row>
    <row r="8" spans="1:10" ht="15">
      <c r="A8" s="22" t="s">
        <v>2</v>
      </c>
      <c r="B8" s="22"/>
      <c r="C8" s="22"/>
      <c r="D8" s="22"/>
      <c r="E8" s="8"/>
      <c r="F8" s="22"/>
      <c r="G8" s="22"/>
      <c r="H8" s="8"/>
      <c r="I8" s="8"/>
      <c r="J8" s="22"/>
    </row>
    <row r="9" spans="1:10" ht="12.75">
      <c r="A9" s="23" t="s">
        <v>3</v>
      </c>
      <c r="B9" s="24">
        <v>2326448</v>
      </c>
      <c r="C9" s="23">
        <v>-20185</v>
      </c>
      <c r="D9" s="23">
        <v>180000</v>
      </c>
      <c r="E9" s="23">
        <v>159815</v>
      </c>
      <c r="F9" s="24">
        <v>2486263</v>
      </c>
      <c r="G9" s="23">
        <v>-200000</v>
      </c>
      <c r="H9" s="23">
        <v>-200000</v>
      </c>
      <c r="I9" s="23">
        <v>-40185</v>
      </c>
      <c r="J9" s="24">
        <v>2286263</v>
      </c>
    </row>
    <row r="10" spans="1:10" ht="15">
      <c r="A10" s="8" t="s">
        <v>4</v>
      </c>
      <c r="B10" s="22"/>
      <c r="C10" s="8"/>
      <c r="D10" s="8"/>
      <c r="E10" s="8"/>
      <c r="F10" s="22"/>
      <c r="G10" s="8"/>
      <c r="H10" s="8"/>
      <c r="I10" s="8"/>
      <c r="J10" s="22"/>
    </row>
    <row r="11" spans="1:10" ht="12.75">
      <c r="A11" s="28" t="s">
        <v>36</v>
      </c>
      <c r="B11" s="24">
        <v>2326448</v>
      </c>
      <c r="C11" s="7">
        <v>-20185</v>
      </c>
      <c r="D11" s="7">
        <v>180000</v>
      </c>
      <c r="E11" s="23">
        <v>159815</v>
      </c>
      <c r="F11" s="24">
        <v>2486263</v>
      </c>
      <c r="G11" s="7">
        <v>-200000</v>
      </c>
      <c r="H11" s="23">
        <v>-200000</v>
      </c>
      <c r="I11" s="23">
        <v>-40185</v>
      </c>
      <c r="J11" s="24">
        <v>2286263</v>
      </c>
    </row>
    <row r="12" spans="1:10" ht="15">
      <c r="A12" s="22" t="s">
        <v>5</v>
      </c>
      <c r="B12" s="22"/>
      <c r="C12" s="22"/>
      <c r="D12" s="22"/>
      <c r="E12" s="8"/>
      <c r="F12" s="22"/>
      <c r="G12" s="22"/>
      <c r="H12" s="8"/>
      <c r="I12" s="8"/>
      <c r="J12" s="22"/>
    </row>
    <row r="13" spans="1:10" ht="12.75">
      <c r="A13" s="7" t="s">
        <v>6</v>
      </c>
      <c r="B13" s="24">
        <v>1237941</v>
      </c>
      <c r="C13" s="7"/>
      <c r="D13" s="7">
        <v>133000</v>
      </c>
      <c r="E13" s="23">
        <v>133000</v>
      </c>
      <c r="F13" s="24">
        <v>1370941</v>
      </c>
      <c r="G13" s="7"/>
      <c r="H13" s="23">
        <v>0</v>
      </c>
      <c r="I13" s="23">
        <v>133000</v>
      </c>
      <c r="J13" s="24">
        <v>1370941</v>
      </c>
    </row>
    <row r="14" spans="1:10" ht="12.75">
      <c r="A14" s="7" t="s">
        <v>7</v>
      </c>
      <c r="B14" s="24">
        <v>1225134</v>
      </c>
      <c r="C14" s="7"/>
      <c r="D14" s="7">
        <v>133000</v>
      </c>
      <c r="E14" s="23">
        <v>133000</v>
      </c>
      <c r="F14" s="24">
        <v>1358134</v>
      </c>
      <c r="G14" s="7"/>
      <c r="H14" s="23">
        <v>0</v>
      </c>
      <c r="I14" s="23">
        <v>133000</v>
      </c>
      <c r="J14" s="24">
        <v>1358134</v>
      </c>
    </row>
    <row r="15" spans="1:10" ht="12.75">
      <c r="A15" s="7" t="s">
        <v>8</v>
      </c>
      <c r="B15" s="24">
        <v>12807</v>
      </c>
      <c r="C15" s="7"/>
      <c r="D15" s="7"/>
      <c r="E15" s="23">
        <v>0</v>
      </c>
      <c r="F15" s="24">
        <v>12807</v>
      </c>
      <c r="G15" s="7"/>
      <c r="H15" s="23">
        <v>0</v>
      </c>
      <c r="I15" s="23">
        <v>0</v>
      </c>
      <c r="J15" s="24">
        <v>12807</v>
      </c>
    </row>
    <row r="16" spans="1:10" ht="12.75">
      <c r="A16" s="7" t="s">
        <v>9</v>
      </c>
      <c r="B16" s="24">
        <v>420902</v>
      </c>
      <c r="C16" s="7"/>
      <c r="D16" s="7">
        <v>45000</v>
      </c>
      <c r="E16" s="23">
        <v>45000</v>
      </c>
      <c r="F16" s="24">
        <v>465902</v>
      </c>
      <c r="G16" s="7"/>
      <c r="H16" s="23">
        <v>0</v>
      </c>
      <c r="I16" s="23">
        <v>45000</v>
      </c>
      <c r="J16" s="24">
        <v>465902</v>
      </c>
    </row>
    <row r="17" spans="1:10" ht="12.75">
      <c r="A17" s="7" t="s">
        <v>10</v>
      </c>
      <c r="B17" s="24">
        <v>12255</v>
      </c>
      <c r="C17" s="7"/>
      <c r="D17" s="7">
        <v>2000</v>
      </c>
      <c r="E17" s="23">
        <v>2000</v>
      </c>
      <c r="F17" s="24">
        <v>14255</v>
      </c>
      <c r="G17" s="7"/>
      <c r="H17" s="23">
        <v>0</v>
      </c>
      <c r="I17" s="23">
        <v>2000</v>
      </c>
      <c r="J17" s="24">
        <v>14255</v>
      </c>
    </row>
    <row r="18" spans="1:10" ht="12.75">
      <c r="A18" s="7" t="s">
        <v>16</v>
      </c>
      <c r="B18" s="24">
        <v>367087</v>
      </c>
      <c r="C18" s="7">
        <v>-20185</v>
      </c>
      <c r="D18" s="7"/>
      <c r="E18" s="23">
        <v>-20185</v>
      </c>
      <c r="F18" s="24">
        <v>346902</v>
      </c>
      <c r="G18" s="7">
        <v>7063</v>
      </c>
      <c r="H18" s="23">
        <v>7063</v>
      </c>
      <c r="I18" s="23">
        <v>-13122</v>
      </c>
      <c r="J18" s="24">
        <v>353965</v>
      </c>
    </row>
    <row r="19" spans="1:10" ht="12.75">
      <c r="A19" s="9" t="s">
        <v>11</v>
      </c>
      <c r="B19" s="25">
        <v>4600</v>
      </c>
      <c r="C19" s="9"/>
      <c r="D19" s="9"/>
      <c r="E19" s="26">
        <v>0</v>
      </c>
      <c r="F19" s="25">
        <v>4600</v>
      </c>
      <c r="G19" s="9"/>
      <c r="H19" s="26">
        <v>0</v>
      </c>
      <c r="I19" s="26">
        <v>0</v>
      </c>
      <c r="J19" s="25">
        <v>4600</v>
      </c>
    </row>
    <row r="20" spans="1:10" ht="12.75">
      <c r="A20" s="7" t="s">
        <v>32</v>
      </c>
      <c r="B20" s="24"/>
      <c r="C20" s="7"/>
      <c r="D20" s="7"/>
      <c r="E20" s="23">
        <v>0</v>
      </c>
      <c r="F20" s="24">
        <v>0</v>
      </c>
      <c r="G20" s="7">
        <v>1420389</v>
      </c>
      <c r="H20" s="23">
        <v>1420389</v>
      </c>
      <c r="I20" s="23">
        <v>1420389</v>
      </c>
      <c r="J20" s="24">
        <v>1420389</v>
      </c>
    </row>
    <row r="21" spans="1:10" ht="12.75">
      <c r="A21" s="7" t="s">
        <v>33</v>
      </c>
      <c r="B21" s="24">
        <v>304000</v>
      </c>
      <c r="C21" s="7"/>
      <c r="D21" s="7"/>
      <c r="E21" s="23">
        <v>0</v>
      </c>
      <c r="F21" s="24">
        <v>304000</v>
      </c>
      <c r="G21" s="7">
        <v>-200000</v>
      </c>
      <c r="H21" s="23">
        <v>-200000</v>
      </c>
      <c r="I21" s="23">
        <v>-200000</v>
      </c>
      <c r="J21" s="24">
        <v>104000</v>
      </c>
    </row>
  </sheetData>
  <sheetProtection/>
  <printOptions horizontalCentered="1"/>
  <pageMargins left="0.5905511811023623" right="0.4330708661417323" top="0.984251968503937" bottom="0.5905511811023623" header="0.7480314960629921" footer="0.5118110236220472"/>
  <pageSetup fitToHeight="1" fitToWidth="1" horizontalDpi="600" verticalDpi="600" orientation="landscape" paperSize="9" scale="80" r:id="rId1"/>
  <headerFooter alignWithMargins="0">
    <oddHeader>&amp;R&amp;"Arial,Kurzíva"Kapitola B.3.III&amp;"Arial,Obyčejné"
&amp;"Arial,Tučné"Tabulka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5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0.28125" style="31" hidden="1" customWidth="1"/>
    <col min="3" max="3" width="9.57421875" style="31" hidden="1" customWidth="1"/>
    <col min="4" max="4" width="10.421875" style="31" hidden="1" customWidth="1"/>
    <col min="5" max="5" width="9.8515625" style="31" hidden="1" customWidth="1"/>
    <col min="6" max="6" width="10.00390625" style="31" hidden="1" customWidth="1"/>
    <col min="7" max="7" width="9.57421875" style="31" hidden="1" customWidth="1"/>
    <col min="8" max="8" width="14.421875" style="31" hidden="1" customWidth="1"/>
    <col min="9" max="9" width="8.57421875" style="0" hidden="1" customWidth="1"/>
    <col min="10" max="10" width="12.140625" style="31" hidden="1" customWidth="1"/>
    <col min="11" max="11" width="11.00390625" style="31" hidden="1" customWidth="1"/>
    <col min="12" max="12" width="10.28125" style="31" hidden="1" customWidth="1"/>
    <col min="13" max="13" width="8.00390625" style="0" hidden="1" customWidth="1"/>
    <col min="14" max="17" width="9.140625" style="31" hidden="1" customWidth="1"/>
    <col min="18" max="18" width="9.28125" style="0" hidden="1" customWidth="1"/>
    <col min="19" max="19" width="10.57421875" style="0" hidden="1" customWidth="1"/>
    <col min="20" max="20" width="10.28125" style="0" hidden="1" customWidth="1"/>
    <col min="21" max="21" width="10.140625" style="0" hidden="1" customWidth="1"/>
    <col min="22" max="22" width="7.57421875" style="0" hidden="1" customWidth="1"/>
    <col min="23" max="23" width="9.28125" style="0" hidden="1" customWidth="1"/>
    <col min="24" max="24" width="8.57421875" style="0" hidden="1" customWidth="1"/>
    <col min="25" max="25" width="9.28125" style="11" hidden="1" customWidth="1"/>
    <col min="26" max="26" width="9.28125" style="0" hidden="1" customWidth="1"/>
    <col min="27" max="27" width="3.421875" style="0" hidden="1" customWidth="1"/>
    <col min="28" max="28" width="8.7109375" style="0" hidden="1" customWidth="1"/>
    <col min="29" max="29" width="8.28125" style="0" hidden="1" customWidth="1"/>
    <col min="30" max="30" width="8.140625" style="0" hidden="1" customWidth="1"/>
    <col min="31" max="31" width="6.57421875" style="0" hidden="1" customWidth="1"/>
    <col min="32" max="32" width="7.8515625" style="0" hidden="1" customWidth="1"/>
    <col min="33" max="33" width="7.7109375" style="0" hidden="1" customWidth="1"/>
    <col min="34" max="34" width="8.00390625" style="0" hidden="1" customWidth="1"/>
    <col min="35" max="35" width="7.28125" style="0" hidden="1" customWidth="1"/>
    <col min="36" max="36" width="10.57421875" style="0" customWidth="1"/>
    <col min="37" max="37" width="10.28125" style="0" customWidth="1"/>
    <col min="38" max="40" width="10.140625" style="0" customWidth="1"/>
    <col min="41" max="43" width="7.57421875" style="0" customWidth="1"/>
    <col min="44" max="45" width="9.28125" style="0" customWidth="1"/>
    <col min="46" max="46" width="9.8515625" style="0" customWidth="1"/>
    <col min="47" max="47" width="9.28125" style="11" customWidth="1"/>
    <col min="48" max="48" width="10.28125" style="0" customWidth="1"/>
    <col min="49" max="49" width="0.13671875" style="0" customWidth="1"/>
    <col min="50" max="50" width="9.140625" style="32" customWidth="1"/>
    <col min="51" max="51" width="9.8515625" style="32" customWidth="1"/>
  </cols>
  <sheetData>
    <row r="1" spans="1:7" ht="18">
      <c r="A1" s="29" t="s">
        <v>158</v>
      </c>
      <c r="B1" s="30"/>
      <c r="C1" s="30"/>
      <c r="D1" s="30"/>
      <c r="E1" s="30"/>
      <c r="F1" s="30"/>
      <c r="G1" s="30"/>
    </row>
    <row r="2" spans="1:48" ht="18.75" thickBot="1">
      <c r="A2" s="33"/>
      <c r="B2" s="30"/>
      <c r="C2" s="30"/>
      <c r="D2" s="30"/>
      <c r="E2" s="30"/>
      <c r="F2" s="30"/>
      <c r="G2" s="30"/>
      <c r="R2" t="s">
        <v>37</v>
      </c>
      <c r="S2" s="34"/>
      <c r="T2" s="34"/>
      <c r="U2" s="34"/>
      <c r="V2" s="34"/>
      <c r="W2" s="34"/>
      <c r="X2" s="34"/>
      <c r="Y2" s="35"/>
      <c r="Z2" s="34"/>
      <c r="AB2" s="34"/>
      <c r="AC2" s="34"/>
      <c r="AD2" s="34"/>
      <c r="AE2" s="34"/>
      <c r="AF2" s="34"/>
      <c r="AG2" s="34"/>
      <c r="AH2" s="34"/>
      <c r="AI2" s="34" t="s">
        <v>38</v>
      </c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5"/>
      <c r="AV2" s="34"/>
    </row>
    <row r="3" spans="1:51" ht="18.75" thickBot="1">
      <c r="A3" s="36" t="s">
        <v>39</v>
      </c>
      <c r="B3" s="37" t="s">
        <v>40</v>
      </c>
      <c r="C3" s="38"/>
      <c r="D3" s="38"/>
      <c r="E3" s="38"/>
      <c r="F3" s="38"/>
      <c r="G3" s="38"/>
      <c r="H3" s="37" t="s">
        <v>41</v>
      </c>
      <c r="I3" s="39"/>
      <c r="J3" s="40"/>
      <c r="K3" s="41"/>
      <c r="L3" s="41"/>
      <c r="M3" s="41"/>
      <c r="N3" s="41"/>
      <c r="O3" s="41"/>
      <c r="P3" s="41"/>
      <c r="Q3" s="41"/>
      <c r="R3" s="42" t="s">
        <v>42</v>
      </c>
      <c r="S3" s="43"/>
      <c r="T3" s="43"/>
      <c r="U3" s="43"/>
      <c r="V3" s="43"/>
      <c r="AB3" t="s">
        <v>42</v>
      </c>
      <c r="AJ3" s="44"/>
      <c r="AK3" s="45"/>
      <c r="AL3" s="45"/>
      <c r="AM3" s="45"/>
      <c r="AN3" s="45"/>
      <c r="AO3" s="45"/>
      <c r="AP3" s="45"/>
      <c r="AQ3" s="45"/>
      <c r="AR3" s="46"/>
      <c r="AS3" s="46"/>
      <c r="AT3" s="46"/>
      <c r="AU3" s="47"/>
      <c r="AV3" s="46"/>
      <c r="AW3" s="46"/>
      <c r="AX3" s="48"/>
      <c r="AY3" s="49"/>
    </row>
    <row r="4" spans="1:51" ht="16.5" thickBot="1">
      <c r="A4" s="50"/>
      <c r="B4" s="51" t="s">
        <v>43</v>
      </c>
      <c r="C4" s="52"/>
      <c r="D4" s="52"/>
      <c r="E4" s="53"/>
      <c r="F4" s="53"/>
      <c r="G4" s="54"/>
      <c r="H4" s="55"/>
      <c r="I4" s="56"/>
      <c r="J4" s="57" t="s">
        <v>44</v>
      </c>
      <c r="K4" s="58"/>
      <c r="L4" s="41"/>
      <c r="M4" s="41"/>
      <c r="N4" s="41"/>
      <c r="O4" s="41"/>
      <c r="P4" s="41"/>
      <c r="Q4" s="41"/>
      <c r="R4" s="59"/>
      <c r="S4" s="60" t="s">
        <v>44</v>
      </c>
      <c r="T4" s="41"/>
      <c r="U4" s="41"/>
      <c r="V4" s="41"/>
      <c r="W4" s="41"/>
      <c r="X4" s="41"/>
      <c r="Y4" s="61"/>
      <c r="Z4" s="59"/>
      <c r="AA4" s="39"/>
      <c r="AB4" s="62"/>
      <c r="AJ4" s="57" t="s">
        <v>45</v>
      </c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4"/>
      <c r="AV4" s="43"/>
      <c r="AW4" s="65"/>
      <c r="AX4" s="66"/>
      <c r="AY4" s="67" t="s">
        <v>42</v>
      </c>
    </row>
    <row r="5" spans="1:51" ht="26.25" thickBot="1">
      <c r="A5" s="50"/>
      <c r="B5" s="68"/>
      <c r="C5" s="68"/>
      <c r="D5" s="69"/>
      <c r="E5" s="70" t="s">
        <v>46</v>
      </c>
      <c r="F5" s="71"/>
      <c r="G5" s="72"/>
      <c r="H5" s="68"/>
      <c r="I5" s="73"/>
      <c r="J5" s="74" t="s">
        <v>43</v>
      </c>
      <c r="K5" s="75" t="s">
        <v>47</v>
      </c>
      <c r="L5" s="76"/>
      <c r="M5" s="77"/>
      <c r="N5" s="78"/>
      <c r="O5" s="63"/>
      <c r="P5" s="63"/>
      <c r="Q5" s="63"/>
      <c r="R5" s="79" t="s">
        <v>48</v>
      </c>
      <c r="S5" s="80" t="s">
        <v>43</v>
      </c>
      <c r="T5" s="81" t="s">
        <v>47</v>
      </c>
      <c r="U5" s="63"/>
      <c r="V5" s="82"/>
      <c r="W5" s="63"/>
      <c r="X5" s="63"/>
      <c r="Y5" s="64"/>
      <c r="Z5" s="83" t="s">
        <v>48</v>
      </c>
      <c r="AA5" s="56"/>
      <c r="AB5" s="84" t="s">
        <v>43</v>
      </c>
      <c r="AC5" s="41" t="s">
        <v>47</v>
      </c>
      <c r="AD5" s="41"/>
      <c r="AE5" s="41"/>
      <c r="AF5" s="41"/>
      <c r="AG5" s="41"/>
      <c r="AH5" s="85"/>
      <c r="AI5" s="44" t="s">
        <v>48</v>
      </c>
      <c r="AJ5" s="86" t="s">
        <v>43</v>
      </c>
      <c r="AK5" s="75" t="s">
        <v>47</v>
      </c>
      <c r="AL5" s="76"/>
      <c r="AM5" s="76"/>
      <c r="AN5" s="76"/>
      <c r="AO5" s="76"/>
      <c r="AP5" s="76"/>
      <c r="AQ5" s="76"/>
      <c r="AR5" s="76"/>
      <c r="AS5" s="76"/>
      <c r="AT5" s="76"/>
      <c r="AU5" s="87"/>
      <c r="AV5" s="45" t="s">
        <v>48</v>
      </c>
      <c r="AW5" s="46"/>
      <c r="AX5" s="48"/>
      <c r="AY5" s="49"/>
    </row>
    <row r="6" spans="1:51" ht="41.25" customHeight="1" thickBot="1">
      <c r="A6" s="88"/>
      <c r="B6" s="89" t="s">
        <v>49</v>
      </c>
      <c r="C6" s="89" t="s">
        <v>50</v>
      </c>
      <c r="D6" s="90" t="s">
        <v>51</v>
      </c>
      <c r="E6" s="90" t="s">
        <v>52</v>
      </c>
      <c r="F6" s="91" t="s">
        <v>53</v>
      </c>
      <c r="G6" s="92" t="s">
        <v>54</v>
      </c>
      <c r="H6" s="93" t="s">
        <v>55</v>
      </c>
      <c r="I6" s="94" t="s">
        <v>56</v>
      </c>
      <c r="J6" s="95"/>
      <c r="K6" s="96" t="s">
        <v>57</v>
      </c>
      <c r="L6" s="97" t="s">
        <v>58</v>
      </c>
      <c r="M6" s="98" t="s">
        <v>59</v>
      </c>
      <c r="N6" s="85" t="s">
        <v>60</v>
      </c>
      <c r="O6" s="58" t="s">
        <v>61</v>
      </c>
      <c r="P6" s="96" t="s">
        <v>62</v>
      </c>
      <c r="Q6" s="85" t="s">
        <v>63</v>
      </c>
      <c r="R6" s="99" t="s">
        <v>64</v>
      </c>
      <c r="S6" s="95"/>
      <c r="T6" s="96" t="s">
        <v>57</v>
      </c>
      <c r="U6" s="97" t="s">
        <v>58</v>
      </c>
      <c r="V6" s="98" t="s">
        <v>59</v>
      </c>
      <c r="W6" s="96" t="s">
        <v>61</v>
      </c>
      <c r="X6" s="96" t="s">
        <v>62</v>
      </c>
      <c r="Y6" s="100" t="s">
        <v>65</v>
      </c>
      <c r="Z6" s="346" t="s">
        <v>64</v>
      </c>
      <c r="AA6" s="347"/>
      <c r="AB6" s="102" t="s">
        <v>66</v>
      </c>
      <c r="AC6" s="102" t="s">
        <v>57</v>
      </c>
      <c r="AD6" s="103" t="s">
        <v>58</v>
      </c>
      <c r="AE6" s="104" t="s">
        <v>59</v>
      </c>
      <c r="AF6" s="102" t="s">
        <v>60</v>
      </c>
      <c r="AG6" s="102" t="s">
        <v>62</v>
      </c>
      <c r="AH6" s="82" t="s">
        <v>63</v>
      </c>
      <c r="AI6" s="101" t="s">
        <v>64</v>
      </c>
      <c r="AJ6" s="81"/>
      <c r="AK6" s="105" t="s">
        <v>57</v>
      </c>
      <c r="AL6" s="106" t="s">
        <v>67</v>
      </c>
      <c r="AM6" s="107" t="s">
        <v>68</v>
      </c>
      <c r="AN6" s="108" t="s">
        <v>69</v>
      </c>
      <c r="AO6" s="109" t="s">
        <v>59</v>
      </c>
      <c r="AP6" s="110" t="s">
        <v>70</v>
      </c>
      <c r="AQ6" s="106" t="s">
        <v>71</v>
      </c>
      <c r="AR6" s="106" t="s">
        <v>72</v>
      </c>
      <c r="AS6" s="111" t="s">
        <v>73</v>
      </c>
      <c r="AT6" s="108" t="s">
        <v>74</v>
      </c>
      <c r="AU6" s="112" t="s">
        <v>75</v>
      </c>
      <c r="AV6" s="348" t="s">
        <v>76</v>
      </c>
      <c r="AW6" s="349"/>
      <c r="AX6" s="113" t="s">
        <v>77</v>
      </c>
      <c r="AY6" s="114" t="s">
        <v>78</v>
      </c>
    </row>
    <row r="7" spans="1:51" ht="12.75">
      <c r="A7" s="115" t="s">
        <v>79</v>
      </c>
      <c r="B7" s="116">
        <v>29476</v>
      </c>
      <c r="C7" s="117">
        <v>410</v>
      </c>
      <c r="D7" s="118">
        <v>291</v>
      </c>
      <c r="E7" s="119">
        <v>125</v>
      </c>
      <c r="F7" s="117">
        <v>229</v>
      </c>
      <c r="G7" s="118">
        <v>863</v>
      </c>
      <c r="H7" s="120">
        <v>29587</v>
      </c>
      <c r="I7" s="121"/>
      <c r="J7" s="122">
        <v>30273</v>
      </c>
      <c r="K7" s="123">
        <v>17981</v>
      </c>
      <c r="L7" s="124">
        <f>K7-M7</f>
        <v>17519</v>
      </c>
      <c r="M7" s="124">
        <v>462</v>
      </c>
      <c r="N7" s="125">
        <f>J7-K7-Q7</f>
        <v>6466</v>
      </c>
      <c r="O7" s="124">
        <f>N7-P7</f>
        <v>6115</v>
      </c>
      <c r="P7" s="125">
        <v>351</v>
      </c>
      <c r="Q7" s="125">
        <v>5826</v>
      </c>
      <c r="R7" s="126">
        <v>60.51</v>
      </c>
      <c r="S7" s="122">
        <v>30233</v>
      </c>
      <c r="T7" s="123">
        <v>17981</v>
      </c>
      <c r="U7" s="124">
        <f>T7-V7</f>
        <v>17519</v>
      </c>
      <c r="V7" s="124">
        <v>462</v>
      </c>
      <c r="W7" s="124">
        <v>6114</v>
      </c>
      <c r="X7" s="125">
        <v>352</v>
      </c>
      <c r="Y7" s="124">
        <f>S7-T7-W7-X7</f>
        <v>5786</v>
      </c>
      <c r="Z7" s="127">
        <v>60.51</v>
      </c>
      <c r="AA7" s="128" t="s">
        <v>80</v>
      </c>
      <c r="AB7" s="122">
        <f>S7-J7</f>
        <v>-40</v>
      </c>
      <c r="AC7" s="129">
        <f>T7-K7</f>
        <v>0</v>
      </c>
      <c r="AD7" s="7">
        <f>U7-L7</f>
        <v>0</v>
      </c>
      <c r="AE7" s="130">
        <f aca="true" t="shared" si="0" ref="AE7:AE70">V7-M7</f>
        <v>0</v>
      </c>
      <c r="AF7" s="131">
        <f aca="true" t="shared" si="1" ref="AF7:AI38">W7-O7</f>
        <v>-1</v>
      </c>
      <c r="AG7" s="131">
        <f t="shared" si="1"/>
        <v>1</v>
      </c>
      <c r="AH7" s="7">
        <f>Y7-Q7</f>
        <v>-40</v>
      </c>
      <c r="AI7" s="132">
        <f>Z7-R7</f>
        <v>0</v>
      </c>
      <c r="AJ7" s="133">
        <f aca="true" t="shared" si="2" ref="AJ7:AJ70">AK7+AR7+AU7</f>
        <v>25454</v>
      </c>
      <c r="AK7" s="134">
        <v>16780</v>
      </c>
      <c r="AL7" s="135">
        <f>AK7-AO7</f>
        <v>16570</v>
      </c>
      <c r="AM7" s="125">
        <v>12709</v>
      </c>
      <c r="AN7" s="136">
        <f>AL7-AM7</f>
        <v>3861</v>
      </c>
      <c r="AO7" s="137">
        <v>210</v>
      </c>
      <c r="AP7" s="137">
        <v>169</v>
      </c>
      <c r="AQ7" s="137">
        <f>AO7-AP7</f>
        <v>41</v>
      </c>
      <c r="AR7" s="137">
        <v>5871</v>
      </c>
      <c r="AS7" s="125">
        <v>4506</v>
      </c>
      <c r="AT7" s="138">
        <f>AR7-AS7</f>
        <v>1365</v>
      </c>
      <c r="AU7" s="139">
        <v>2803</v>
      </c>
      <c r="AV7" s="140">
        <v>51.43</v>
      </c>
      <c r="AW7" s="141"/>
      <c r="AX7" s="142">
        <f>0.71*AV7</f>
        <v>36.515299999999996</v>
      </c>
      <c r="AY7" s="143">
        <f>AV7-AX7</f>
        <v>14.914700000000003</v>
      </c>
    </row>
    <row r="8" spans="1:51" ht="12.75">
      <c r="A8" s="144" t="s">
        <v>81</v>
      </c>
      <c r="B8" s="145">
        <v>37088</v>
      </c>
      <c r="C8" s="146">
        <v>963</v>
      </c>
      <c r="D8" s="147">
        <v>269</v>
      </c>
      <c r="E8" s="148">
        <v>419</v>
      </c>
      <c r="F8" s="146">
        <v>1515</v>
      </c>
      <c r="G8" s="147">
        <v>3351</v>
      </c>
      <c r="H8" s="149">
        <v>32232</v>
      </c>
      <c r="I8" s="150"/>
      <c r="J8" s="151">
        <v>36424</v>
      </c>
      <c r="K8" s="152">
        <v>22365</v>
      </c>
      <c r="L8" s="153">
        <f aca="true" t="shared" si="3" ref="L8:L71">K8-M8</f>
        <v>22076</v>
      </c>
      <c r="M8" s="153">
        <v>289</v>
      </c>
      <c r="N8" s="153">
        <f aca="true" t="shared" si="4" ref="N8:N71">J8-K8-Q8</f>
        <v>8047</v>
      </c>
      <c r="O8" s="153">
        <f aca="true" t="shared" si="5" ref="O8:O71">N8-P8</f>
        <v>7605</v>
      </c>
      <c r="P8" s="153">
        <v>442</v>
      </c>
      <c r="Q8" s="153">
        <v>6012</v>
      </c>
      <c r="R8" s="154">
        <v>80.05</v>
      </c>
      <c r="S8" s="151">
        <v>36374</v>
      </c>
      <c r="T8" s="152">
        <v>22365</v>
      </c>
      <c r="U8" s="153">
        <f aca="true" t="shared" si="6" ref="U8:U71">T8-V8</f>
        <v>22076</v>
      </c>
      <c r="V8" s="153">
        <v>289</v>
      </c>
      <c r="W8" s="153">
        <v>7604</v>
      </c>
      <c r="X8" s="153">
        <v>442</v>
      </c>
      <c r="Y8" s="153">
        <f aca="true" t="shared" si="7" ref="Y8:Y71">S8-T8-W8-X8</f>
        <v>5963</v>
      </c>
      <c r="Z8" s="155">
        <v>80.05</v>
      </c>
      <c r="AA8" s="156"/>
      <c r="AB8" s="151">
        <f aca="true" t="shared" si="8" ref="AB8:AE71">S8-J8</f>
        <v>-50</v>
      </c>
      <c r="AC8" s="157">
        <f t="shared" si="8"/>
        <v>0</v>
      </c>
      <c r="AD8" s="7">
        <f t="shared" si="8"/>
        <v>0</v>
      </c>
      <c r="AE8" s="158">
        <f t="shared" si="0"/>
        <v>0</v>
      </c>
      <c r="AF8" s="7">
        <f t="shared" si="1"/>
        <v>-1</v>
      </c>
      <c r="AG8" s="159">
        <f t="shared" si="1"/>
        <v>0</v>
      </c>
      <c r="AH8" s="7">
        <f t="shared" si="1"/>
        <v>-49</v>
      </c>
      <c r="AI8" s="160">
        <f t="shared" si="1"/>
        <v>0</v>
      </c>
      <c r="AJ8" s="161">
        <f t="shared" si="2"/>
        <v>37089</v>
      </c>
      <c r="AK8" s="162">
        <v>24937</v>
      </c>
      <c r="AL8" s="163">
        <f aca="true" t="shared" si="9" ref="AL8:AL71">AK8-AO8</f>
        <v>23902</v>
      </c>
      <c r="AM8" s="153">
        <v>18333</v>
      </c>
      <c r="AN8" s="164">
        <f aca="true" t="shared" si="10" ref="AN8:AN71">AL8-AM8</f>
        <v>5569</v>
      </c>
      <c r="AO8" s="165">
        <v>1035</v>
      </c>
      <c r="AP8" s="165">
        <v>833</v>
      </c>
      <c r="AQ8" s="165">
        <f aca="true" t="shared" si="11" ref="AQ8:AQ71">AO8-AP8</f>
        <v>202</v>
      </c>
      <c r="AR8" s="165">
        <v>8718</v>
      </c>
      <c r="AS8" s="153">
        <v>6700</v>
      </c>
      <c r="AT8" s="166">
        <f aca="true" t="shared" si="12" ref="AT8:AT71">AR8-AS8</f>
        <v>2018</v>
      </c>
      <c r="AU8" s="167">
        <v>3434</v>
      </c>
      <c r="AV8" s="168">
        <v>78.5</v>
      </c>
      <c r="AW8" s="169"/>
      <c r="AX8" s="9">
        <f aca="true" t="shared" si="13" ref="AX8:AX71">0.71*AV8</f>
        <v>55.735</v>
      </c>
      <c r="AY8" s="170">
        <f aca="true" t="shared" si="14" ref="AY8:AY71">AV8-AX8</f>
        <v>22.765</v>
      </c>
    </row>
    <row r="9" spans="1:51" ht="12.75">
      <c r="A9" s="144" t="s">
        <v>82</v>
      </c>
      <c r="B9" s="145">
        <v>23537</v>
      </c>
      <c r="C9" s="146">
        <v>0</v>
      </c>
      <c r="D9" s="147">
        <v>943</v>
      </c>
      <c r="E9" s="148">
        <v>1108</v>
      </c>
      <c r="F9" s="146">
        <v>3893</v>
      </c>
      <c r="G9" s="147">
        <v>6029</v>
      </c>
      <c r="H9" s="149">
        <v>24497</v>
      </c>
      <c r="I9" s="150"/>
      <c r="J9" s="151">
        <v>24497</v>
      </c>
      <c r="K9" s="152">
        <v>15289</v>
      </c>
      <c r="L9" s="153">
        <f t="shared" si="3"/>
        <v>15009</v>
      </c>
      <c r="M9" s="153">
        <v>280</v>
      </c>
      <c r="N9" s="153">
        <f t="shared" si="4"/>
        <v>5498</v>
      </c>
      <c r="O9" s="153">
        <f t="shared" si="5"/>
        <v>5197</v>
      </c>
      <c r="P9" s="153">
        <v>301</v>
      </c>
      <c r="Q9" s="153">
        <v>3710</v>
      </c>
      <c r="R9" s="154">
        <v>42.32</v>
      </c>
      <c r="S9" s="151">
        <v>24497</v>
      </c>
      <c r="T9" s="152">
        <v>15289</v>
      </c>
      <c r="U9" s="153">
        <f t="shared" si="6"/>
        <v>15159</v>
      </c>
      <c r="V9" s="153">
        <v>130</v>
      </c>
      <c r="W9" s="153">
        <v>5198</v>
      </c>
      <c r="X9" s="153">
        <v>304</v>
      </c>
      <c r="Y9" s="153">
        <f t="shared" si="7"/>
        <v>3706</v>
      </c>
      <c r="Z9" s="155">
        <v>42.32</v>
      </c>
      <c r="AA9" s="156"/>
      <c r="AB9" s="151">
        <f t="shared" si="8"/>
        <v>0</v>
      </c>
      <c r="AC9" s="157">
        <f t="shared" si="8"/>
        <v>0</v>
      </c>
      <c r="AD9" s="7">
        <f t="shared" si="8"/>
        <v>150</v>
      </c>
      <c r="AE9" s="158">
        <f t="shared" si="0"/>
        <v>-150</v>
      </c>
      <c r="AF9" s="7">
        <f t="shared" si="1"/>
        <v>1</v>
      </c>
      <c r="AG9" s="159">
        <f t="shared" si="1"/>
        <v>3</v>
      </c>
      <c r="AH9" s="7">
        <f t="shared" si="1"/>
        <v>-4</v>
      </c>
      <c r="AI9" s="160">
        <f t="shared" si="1"/>
        <v>0</v>
      </c>
      <c r="AJ9" s="161">
        <f t="shared" si="2"/>
        <v>21688</v>
      </c>
      <c r="AK9" s="162">
        <v>14809</v>
      </c>
      <c r="AL9" s="163">
        <f t="shared" si="9"/>
        <v>14669</v>
      </c>
      <c r="AM9" s="153">
        <v>11251</v>
      </c>
      <c r="AN9" s="164">
        <f t="shared" si="10"/>
        <v>3418</v>
      </c>
      <c r="AO9" s="165">
        <v>140</v>
      </c>
      <c r="AP9" s="165">
        <v>113</v>
      </c>
      <c r="AQ9" s="165">
        <f t="shared" si="11"/>
        <v>27</v>
      </c>
      <c r="AR9" s="165">
        <v>5182</v>
      </c>
      <c r="AS9" s="153">
        <v>3976</v>
      </c>
      <c r="AT9" s="166">
        <f t="shared" si="12"/>
        <v>1206</v>
      </c>
      <c r="AU9" s="167">
        <v>1697</v>
      </c>
      <c r="AV9" s="168">
        <v>41.6</v>
      </c>
      <c r="AW9" s="169"/>
      <c r="AX9" s="9">
        <f t="shared" si="13"/>
        <v>29.535999999999998</v>
      </c>
      <c r="AY9" s="170">
        <f t="shared" si="14"/>
        <v>12.064000000000004</v>
      </c>
    </row>
    <row r="10" spans="1:51" ht="12.75">
      <c r="A10" s="144" t="s">
        <v>83</v>
      </c>
      <c r="B10" s="145">
        <v>14468</v>
      </c>
      <c r="C10" s="146">
        <v>419</v>
      </c>
      <c r="D10" s="147">
        <v>505</v>
      </c>
      <c r="E10" s="148">
        <v>183</v>
      </c>
      <c r="F10" s="146">
        <v>243</v>
      </c>
      <c r="G10" s="147">
        <v>219</v>
      </c>
      <c r="H10" s="149">
        <v>14327</v>
      </c>
      <c r="I10" s="150"/>
      <c r="J10" s="151">
        <v>14497</v>
      </c>
      <c r="K10" s="152">
        <v>8350</v>
      </c>
      <c r="L10" s="153">
        <f t="shared" si="3"/>
        <v>8270</v>
      </c>
      <c r="M10" s="153">
        <v>80</v>
      </c>
      <c r="N10" s="153">
        <f t="shared" si="4"/>
        <v>3003</v>
      </c>
      <c r="O10" s="153">
        <f t="shared" si="5"/>
        <v>2837</v>
      </c>
      <c r="P10" s="153">
        <v>166</v>
      </c>
      <c r="Q10" s="153">
        <v>3144</v>
      </c>
      <c r="R10" s="154">
        <v>27.6</v>
      </c>
      <c r="S10" s="151">
        <v>14497</v>
      </c>
      <c r="T10" s="152">
        <v>8450</v>
      </c>
      <c r="U10" s="153">
        <f t="shared" si="6"/>
        <v>8370</v>
      </c>
      <c r="V10" s="153">
        <v>80</v>
      </c>
      <c r="W10" s="153">
        <v>2873</v>
      </c>
      <c r="X10" s="153">
        <v>168</v>
      </c>
      <c r="Y10" s="153">
        <f t="shared" si="7"/>
        <v>3006</v>
      </c>
      <c r="Z10" s="155">
        <v>27.6</v>
      </c>
      <c r="AA10" s="156"/>
      <c r="AB10" s="151">
        <f t="shared" si="8"/>
        <v>0</v>
      </c>
      <c r="AC10" s="157">
        <f t="shared" si="8"/>
        <v>100</v>
      </c>
      <c r="AD10" s="7">
        <f t="shared" si="8"/>
        <v>100</v>
      </c>
      <c r="AE10" s="158">
        <f t="shared" si="0"/>
        <v>0</v>
      </c>
      <c r="AF10" s="7">
        <f t="shared" si="1"/>
        <v>36</v>
      </c>
      <c r="AG10" s="159">
        <f t="shared" si="1"/>
        <v>2</v>
      </c>
      <c r="AH10" s="7">
        <f t="shared" si="1"/>
        <v>-138</v>
      </c>
      <c r="AI10" s="160">
        <f t="shared" si="1"/>
        <v>0</v>
      </c>
      <c r="AJ10" s="161">
        <f t="shared" si="2"/>
        <v>13002</v>
      </c>
      <c r="AK10" s="162">
        <v>7935</v>
      </c>
      <c r="AL10" s="163">
        <f t="shared" si="9"/>
        <v>7855</v>
      </c>
      <c r="AM10" s="153">
        <v>6025</v>
      </c>
      <c r="AN10" s="164">
        <f t="shared" si="10"/>
        <v>1830</v>
      </c>
      <c r="AO10" s="165">
        <v>80</v>
      </c>
      <c r="AP10" s="165">
        <v>64</v>
      </c>
      <c r="AQ10" s="165">
        <f t="shared" si="11"/>
        <v>16</v>
      </c>
      <c r="AR10" s="165">
        <v>2776</v>
      </c>
      <c r="AS10" s="153">
        <v>2131</v>
      </c>
      <c r="AT10" s="166">
        <f t="shared" si="12"/>
        <v>645</v>
      </c>
      <c r="AU10" s="167">
        <v>2291</v>
      </c>
      <c r="AV10" s="168">
        <v>26.2</v>
      </c>
      <c r="AW10" s="169"/>
      <c r="AX10" s="9">
        <f t="shared" si="13"/>
        <v>18.602</v>
      </c>
      <c r="AY10" s="170">
        <f t="shared" si="14"/>
        <v>7.597999999999999</v>
      </c>
    </row>
    <row r="11" spans="1:51" ht="12.75">
      <c r="A11" s="144" t="s">
        <v>84</v>
      </c>
      <c r="B11" s="145">
        <v>20655</v>
      </c>
      <c r="C11" s="146">
        <v>288</v>
      </c>
      <c r="D11" s="147">
        <v>290</v>
      </c>
      <c r="E11" s="148">
        <v>1424</v>
      </c>
      <c r="F11" s="146">
        <v>1281</v>
      </c>
      <c r="G11" s="147">
        <v>2171</v>
      </c>
      <c r="H11" s="149">
        <v>23673</v>
      </c>
      <c r="I11" s="150"/>
      <c r="J11" s="151">
        <v>23035</v>
      </c>
      <c r="K11" s="152">
        <v>14184</v>
      </c>
      <c r="L11" s="153">
        <f t="shared" si="3"/>
        <v>14094</v>
      </c>
      <c r="M11" s="153">
        <v>90</v>
      </c>
      <c r="N11" s="153">
        <f t="shared" si="4"/>
        <v>5334</v>
      </c>
      <c r="O11" s="153">
        <f t="shared" si="5"/>
        <v>5052</v>
      </c>
      <c r="P11" s="153">
        <v>282</v>
      </c>
      <c r="Q11" s="153">
        <v>3517</v>
      </c>
      <c r="R11" s="154">
        <v>37.6</v>
      </c>
      <c r="S11" s="151">
        <v>23035</v>
      </c>
      <c r="T11" s="152">
        <v>14184</v>
      </c>
      <c r="U11" s="153">
        <f t="shared" si="6"/>
        <v>14094</v>
      </c>
      <c r="V11" s="153">
        <v>90</v>
      </c>
      <c r="W11" s="153">
        <v>4823</v>
      </c>
      <c r="X11" s="153">
        <v>282</v>
      </c>
      <c r="Y11" s="153">
        <f t="shared" si="7"/>
        <v>3746</v>
      </c>
      <c r="Z11" s="155">
        <v>37.6</v>
      </c>
      <c r="AA11" s="156"/>
      <c r="AB11" s="151">
        <f t="shared" si="8"/>
        <v>0</v>
      </c>
      <c r="AC11" s="157">
        <f t="shared" si="8"/>
        <v>0</v>
      </c>
      <c r="AD11" s="7">
        <f t="shared" si="8"/>
        <v>0</v>
      </c>
      <c r="AE11" s="158">
        <f t="shared" si="0"/>
        <v>0</v>
      </c>
      <c r="AF11" s="7">
        <f t="shared" si="1"/>
        <v>-229</v>
      </c>
      <c r="AG11" s="159">
        <f t="shared" si="1"/>
        <v>0</v>
      </c>
      <c r="AH11" s="7">
        <f t="shared" si="1"/>
        <v>229</v>
      </c>
      <c r="AI11" s="160">
        <f t="shared" si="1"/>
        <v>0</v>
      </c>
      <c r="AJ11" s="161">
        <f t="shared" si="2"/>
        <v>19821</v>
      </c>
      <c r="AK11" s="162">
        <v>12609</v>
      </c>
      <c r="AL11" s="163">
        <f t="shared" si="9"/>
        <v>12529</v>
      </c>
      <c r="AM11" s="153">
        <v>9610</v>
      </c>
      <c r="AN11" s="164">
        <f t="shared" si="10"/>
        <v>2919</v>
      </c>
      <c r="AO11" s="165">
        <v>80</v>
      </c>
      <c r="AP11" s="165">
        <v>64</v>
      </c>
      <c r="AQ11" s="165">
        <f t="shared" si="11"/>
        <v>16</v>
      </c>
      <c r="AR11" s="165">
        <v>4412</v>
      </c>
      <c r="AS11" s="153">
        <v>3385</v>
      </c>
      <c r="AT11" s="166">
        <f t="shared" si="12"/>
        <v>1027</v>
      </c>
      <c r="AU11" s="167">
        <v>2800</v>
      </c>
      <c r="AV11" s="168">
        <v>32.3</v>
      </c>
      <c r="AW11" s="169"/>
      <c r="AX11" s="9">
        <f t="shared" si="13"/>
        <v>22.932999999999996</v>
      </c>
      <c r="AY11" s="170">
        <f t="shared" si="14"/>
        <v>9.367</v>
      </c>
    </row>
    <row r="12" spans="1:51" ht="12.75">
      <c r="A12" s="144" t="s">
        <v>85</v>
      </c>
      <c r="B12" s="145">
        <v>43067</v>
      </c>
      <c r="C12" s="146">
        <v>0</v>
      </c>
      <c r="D12" s="147">
        <v>3278</v>
      </c>
      <c r="E12" s="148">
        <v>4492</v>
      </c>
      <c r="F12" s="146">
        <v>6080</v>
      </c>
      <c r="G12" s="147">
        <v>3543</v>
      </c>
      <c r="H12" s="149">
        <v>44022</v>
      </c>
      <c r="I12" s="150"/>
      <c r="J12" s="151">
        <v>43022</v>
      </c>
      <c r="K12" s="152">
        <v>25553</v>
      </c>
      <c r="L12" s="153">
        <f t="shared" si="3"/>
        <v>25030</v>
      </c>
      <c r="M12" s="153">
        <v>523</v>
      </c>
      <c r="N12" s="153">
        <f t="shared" si="4"/>
        <v>9189</v>
      </c>
      <c r="O12" s="153">
        <f t="shared" si="5"/>
        <v>8688</v>
      </c>
      <c r="P12" s="153">
        <v>501</v>
      </c>
      <c r="Q12" s="153">
        <v>8280</v>
      </c>
      <c r="R12" s="154">
        <v>89.46</v>
      </c>
      <c r="S12" s="151">
        <v>43022</v>
      </c>
      <c r="T12" s="152">
        <v>25553</v>
      </c>
      <c r="U12" s="153">
        <f t="shared" si="6"/>
        <v>25030</v>
      </c>
      <c r="V12" s="153">
        <v>523</v>
      </c>
      <c r="W12" s="153">
        <v>8688</v>
      </c>
      <c r="X12" s="153">
        <v>501</v>
      </c>
      <c r="Y12" s="153">
        <f t="shared" si="7"/>
        <v>8280</v>
      </c>
      <c r="Z12" s="155">
        <v>89.46</v>
      </c>
      <c r="AA12" s="156"/>
      <c r="AB12" s="151">
        <f t="shared" si="8"/>
        <v>0</v>
      </c>
      <c r="AC12" s="157">
        <f t="shared" si="8"/>
        <v>0</v>
      </c>
      <c r="AD12" s="7">
        <f t="shared" si="8"/>
        <v>0</v>
      </c>
      <c r="AE12" s="158">
        <f t="shared" si="0"/>
        <v>0</v>
      </c>
      <c r="AF12" s="7">
        <f t="shared" si="1"/>
        <v>0</v>
      </c>
      <c r="AG12" s="159">
        <f t="shared" si="1"/>
        <v>0</v>
      </c>
      <c r="AH12" s="7">
        <f t="shared" si="1"/>
        <v>0</v>
      </c>
      <c r="AI12" s="160">
        <f t="shared" si="1"/>
        <v>0</v>
      </c>
      <c r="AJ12" s="161">
        <f t="shared" si="2"/>
        <v>41125</v>
      </c>
      <c r="AK12" s="162">
        <v>24559</v>
      </c>
      <c r="AL12" s="163">
        <f t="shared" si="9"/>
        <v>24059</v>
      </c>
      <c r="AM12" s="153">
        <v>18453</v>
      </c>
      <c r="AN12" s="164">
        <f t="shared" si="10"/>
        <v>5606</v>
      </c>
      <c r="AO12" s="165">
        <v>500</v>
      </c>
      <c r="AP12" s="165">
        <v>402</v>
      </c>
      <c r="AQ12" s="165">
        <f t="shared" si="11"/>
        <v>98</v>
      </c>
      <c r="AR12" s="165">
        <v>8591</v>
      </c>
      <c r="AS12" s="153">
        <v>6595</v>
      </c>
      <c r="AT12" s="166">
        <f t="shared" si="12"/>
        <v>1996</v>
      </c>
      <c r="AU12" s="167">
        <v>7975</v>
      </c>
      <c r="AV12" s="168">
        <v>82.46</v>
      </c>
      <c r="AW12" s="169"/>
      <c r="AX12" s="9">
        <f t="shared" si="13"/>
        <v>58.54659999999999</v>
      </c>
      <c r="AY12" s="170">
        <f t="shared" si="14"/>
        <v>23.913400000000003</v>
      </c>
    </row>
    <row r="13" spans="1:51" ht="12.75">
      <c r="A13" s="144" t="s">
        <v>86</v>
      </c>
      <c r="B13" s="145">
        <v>39199</v>
      </c>
      <c r="C13" s="146">
        <v>2168</v>
      </c>
      <c r="D13" s="147">
        <v>0</v>
      </c>
      <c r="E13" s="148">
        <v>131</v>
      </c>
      <c r="F13" s="146">
        <v>197</v>
      </c>
      <c r="G13" s="147">
        <v>900</v>
      </c>
      <c r="H13" s="149">
        <v>39174</v>
      </c>
      <c r="I13" s="150"/>
      <c r="J13" s="151">
        <v>40517</v>
      </c>
      <c r="K13" s="152">
        <v>25655</v>
      </c>
      <c r="L13" s="153">
        <f t="shared" si="3"/>
        <v>25405</v>
      </c>
      <c r="M13" s="153">
        <v>250</v>
      </c>
      <c r="N13" s="153">
        <f t="shared" si="4"/>
        <v>9232</v>
      </c>
      <c r="O13" s="153">
        <f t="shared" si="5"/>
        <v>8723</v>
      </c>
      <c r="P13" s="153">
        <v>509</v>
      </c>
      <c r="Q13" s="153">
        <v>5630</v>
      </c>
      <c r="R13" s="154">
        <v>93</v>
      </c>
      <c r="S13" s="151">
        <v>40517</v>
      </c>
      <c r="T13" s="152">
        <v>25855</v>
      </c>
      <c r="U13" s="153">
        <f t="shared" si="6"/>
        <v>25605</v>
      </c>
      <c r="V13" s="153">
        <v>250</v>
      </c>
      <c r="W13" s="153">
        <v>8791</v>
      </c>
      <c r="X13" s="153">
        <v>514</v>
      </c>
      <c r="Y13" s="153">
        <f t="shared" si="7"/>
        <v>5357</v>
      </c>
      <c r="Z13" s="155">
        <v>93</v>
      </c>
      <c r="AA13" s="156"/>
      <c r="AB13" s="151">
        <f t="shared" si="8"/>
        <v>0</v>
      </c>
      <c r="AC13" s="157">
        <f t="shared" si="8"/>
        <v>200</v>
      </c>
      <c r="AD13" s="7">
        <f t="shared" si="8"/>
        <v>200</v>
      </c>
      <c r="AE13" s="158">
        <f t="shared" si="0"/>
        <v>0</v>
      </c>
      <c r="AF13" s="7">
        <f t="shared" si="1"/>
        <v>68</v>
      </c>
      <c r="AG13" s="159">
        <f t="shared" si="1"/>
        <v>5</v>
      </c>
      <c r="AH13" s="7">
        <f t="shared" si="1"/>
        <v>-273</v>
      </c>
      <c r="AI13" s="160">
        <f t="shared" si="1"/>
        <v>0</v>
      </c>
      <c r="AJ13" s="161">
        <f t="shared" si="2"/>
        <v>37660</v>
      </c>
      <c r="AK13" s="162">
        <v>24299</v>
      </c>
      <c r="AL13" s="163">
        <f t="shared" si="9"/>
        <v>24099</v>
      </c>
      <c r="AM13" s="153">
        <v>18484</v>
      </c>
      <c r="AN13" s="164">
        <f t="shared" si="10"/>
        <v>5615</v>
      </c>
      <c r="AO13" s="165">
        <v>200</v>
      </c>
      <c r="AP13" s="165">
        <v>161</v>
      </c>
      <c r="AQ13" s="165">
        <f t="shared" si="11"/>
        <v>39</v>
      </c>
      <c r="AR13" s="165">
        <v>8503</v>
      </c>
      <c r="AS13" s="153">
        <v>6524</v>
      </c>
      <c r="AT13" s="166">
        <f t="shared" si="12"/>
        <v>1979</v>
      </c>
      <c r="AU13" s="167">
        <v>4858</v>
      </c>
      <c r="AV13" s="168">
        <v>85</v>
      </c>
      <c r="AW13" s="169"/>
      <c r="AX13" s="9">
        <f t="shared" si="13"/>
        <v>60.349999999999994</v>
      </c>
      <c r="AY13" s="170">
        <f t="shared" si="14"/>
        <v>24.650000000000006</v>
      </c>
    </row>
    <row r="14" spans="1:51" ht="12.75">
      <c r="A14" s="144" t="s">
        <v>87</v>
      </c>
      <c r="B14" s="145">
        <v>47861</v>
      </c>
      <c r="C14" s="146">
        <v>552</v>
      </c>
      <c r="D14" s="147">
        <v>300</v>
      </c>
      <c r="E14" s="148">
        <v>106</v>
      </c>
      <c r="F14" s="146">
        <v>0</v>
      </c>
      <c r="G14" s="147">
        <v>492</v>
      </c>
      <c r="H14" s="149">
        <v>47834</v>
      </c>
      <c r="I14" s="150"/>
      <c r="J14" s="151">
        <v>48704</v>
      </c>
      <c r="K14" s="152">
        <v>30131</v>
      </c>
      <c r="L14" s="153">
        <f t="shared" si="3"/>
        <v>29751</v>
      </c>
      <c r="M14" s="153">
        <v>380</v>
      </c>
      <c r="N14" s="153">
        <f t="shared" si="4"/>
        <v>10840</v>
      </c>
      <c r="O14" s="153">
        <f t="shared" si="5"/>
        <v>10244</v>
      </c>
      <c r="P14" s="153">
        <v>596</v>
      </c>
      <c r="Q14" s="153">
        <v>7733</v>
      </c>
      <c r="R14" s="154">
        <v>99.2</v>
      </c>
      <c r="S14" s="151">
        <v>48601</v>
      </c>
      <c r="T14" s="152">
        <v>29731</v>
      </c>
      <c r="U14" s="153">
        <f t="shared" si="6"/>
        <v>29451</v>
      </c>
      <c r="V14" s="153">
        <v>280</v>
      </c>
      <c r="W14" s="153">
        <v>10108</v>
      </c>
      <c r="X14" s="153">
        <v>590</v>
      </c>
      <c r="Y14" s="153">
        <f t="shared" si="7"/>
        <v>8172</v>
      </c>
      <c r="Z14" s="155">
        <v>99.2</v>
      </c>
      <c r="AA14" s="156"/>
      <c r="AB14" s="151">
        <f t="shared" si="8"/>
        <v>-103</v>
      </c>
      <c r="AC14" s="157">
        <f t="shared" si="8"/>
        <v>-400</v>
      </c>
      <c r="AD14" s="7">
        <f t="shared" si="8"/>
        <v>-300</v>
      </c>
      <c r="AE14" s="158">
        <f t="shared" si="0"/>
        <v>-100</v>
      </c>
      <c r="AF14" s="7">
        <f t="shared" si="1"/>
        <v>-136</v>
      </c>
      <c r="AG14" s="159">
        <f t="shared" si="1"/>
        <v>-6</v>
      </c>
      <c r="AH14" s="7">
        <f t="shared" si="1"/>
        <v>439</v>
      </c>
      <c r="AI14" s="160">
        <f t="shared" si="1"/>
        <v>0</v>
      </c>
      <c r="AJ14" s="161">
        <f t="shared" si="2"/>
        <v>44650</v>
      </c>
      <c r="AK14" s="162">
        <v>28233</v>
      </c>
      <c r="AL14" s="163">
        <f t="shared" si="9"/>
        <v>27983</v>
      </c>
      <c r="AM14" s="153">
        <v>21463</v>
      </c>
      <c r="AN14" s="164">
        <f t="shared" si="10"/>
        <v>6520</v>
      </c>
      <c r="AO14" s="165">
        <v>250</v>
      </c>
      <c r="AP14" s="165">
        <v>201</v>
      </c>
      <c r="AQ14" s="165">
        <f t="shared" si="11"/>
        <v>49</v>
      </c>
      <c r="AR14" s="165">
        <v>9879</v>
      </c>
      <c r="AS14" s="153">
        <v>7580</v>
      </c>
      <c r="AT14" s="166">
        <f t="shared" si="12"/>
        <v>2299</v>
      </c>
      <c r="AU14" s="167">
        <v>6538</v>
      </c>
      <c r="AV14" s="168">
        <v>85.2</v>
      </c>
      <c r="AW14" s="169"/>
      <c r="AX14" s="9">
        <f t="shared" si="13"/>
        <v>60.492</v>
      </c>
      <c r="AY14" s="170">
        <f t="shared" si="14"/>
        <v>24.708000000000006</v>
      </c>
    </row>
    <row r="15" spans="1:51" ht="12.75">
      <c r="A15" s="171" t="s">
        <v>88</v>
      </c>
      <c r="B15" s="145">
        <v>12996</v>
      </c>
      <c r="C15" s="146">
        <v>0</v>
      </c>
      <c r="D15" s="147">
        <v>95</v>
      </c>
      <c r="E15" s="148">
        <v>728</v>
      </c>
      <c r="F15" s="146">
        <v>1502</v>
      </c>
      <c r="G15" s="147">
        <v>2478</v>
      </c>
      <c r="H15" s="149">
        <v>12955</v>
      </c>
      <c r="I15" s="150"/>
      <c r="J15" s="151">
        <v>13126</v>
      </c>
      <c r="K15" s="172">
        <v>7757</v>
      </c>
      <c r="L15" s="153">
        <f t="shared" si="3"/>
        <v>7757</v>
      </c>
      <c r="M15" s="153">
        <v>0</v>
      </c>
      <c r="N15" s="153">
        <f t="shared" si="4"/>
        <v>2793</v>
      </c>
      <c r="O15" s="153">
        <f t="shared" si="5"/>
        <v>2637</v>
      </c>
      <c r="P15" s="153">
        <v>156</v>
      </c>
      <c r="Q15" s="153">
        <v>2576</v>
      </c>
      <c r="R15" s="154">
        <v>29.07</v>
      </c>
      <c r="S15" s="151">
        <v>13069</v>
      </c>
      <c r="T15" s="172">
        <v>7757</v>
      </c>
      <c r="U15" s="153">
        <f t="shared" si="6"/>
        <v>7697</v>
      </c>
      <c r="V15" s="153">
        <v>60</v>
      </c>
      <c r="W15" s="153">
        <v>2637</v>
      </c>
      <c r="X15" s="153">
        <v>154</v>
      </c>
      <c r="Y15" s="153">
        <f t="shared" si="7"/>
        <v>2521</v>
      </c>
      <c r="Z15" s="155">
        <v>29.07</v>
      </c>
      <c r="AA15" s="156"/>
      <c r="AB15" s="151">
        <f t="shared" si="8"/>
        <v>-57</v>
      </c>
      <c r="AC15" s="157">
        <f t="shared" si="8"/>
        <v>0</v>
      </c>
      <c r="AD15" s="7">
        <f t="shared" si="8"/>
        <v>-60</v>
      </c>
      <c r="AE15" s="158">
        <f t="shared" si="0"/>
        <v>60</v>
      </c>
      <c r="AF15" s="7">
        <f t="shared" si="1"/>
        <v>0</v>
      </c>
      <c r="AG15" s="159">
        <f t="shared" si="1"/>
        <v>-2</v>
      </c>
      <c r="AH15" s="7">
        <f t="shared" si="1"/>
        <v>-55</v>
      </c>
      <c r="AI15" s="160">
        <f t="shared" si="1"/>
        <v>0</v>
      </c>
      <c r="AJ15" s="161">
        <f t="shared" si="2"/>
        <v>11119</v>
      </c>
      <c r="AK15" s="173">
        <v>6740</v>
      </c>
      <c r="AL15" s="163">
        <f t="shared" si="9"/>
        <v>6700</v>
      </c>
      <c r="AM15" s="153">
        <v>5139</v>
      </c>
      <c r="AN15" s="164">
        <f t="shared" si="10"/>
        <v>1561</v>
      </c>
      <c r="AO15" s="165">
        <v>40</v>
      </c>
      <c r="AP15" s="165">
        <v>32</v>
      </c>
      <c r="AQ15" s="165">
        <f t="shared" si="11"/>
        <v>8</v>
      </c>
      <c r="AR15" s="165">
        <v>2359</v>
      </c>
      <c r="AS15" s="153">
        <v>1810</v>
      </c>
      <c r="AT15" s="166">
        <f t="shared" si="12"/>
        <v>549</v>
      </c>
      <c r="AU15" s="167">
        <v>2020</v>
      </c>
      <c r="AV15" s="168">
        <v>26.32</v>
      </c>
      <c r="AW15" s="169"/>
      <c r="AX15" s="9">
        <f t="shared" si="13"/>
        <v>18.6872</v>
      </c>
      <c r="AY15" s="170">
        <f t="shared" si="14"/>
        <v>7.6328</v>
      </c>
    </row>
    <row r="16" spans="1:51" ht="12.75">
      <c r="A16" s="144" t="s">
        <v>89</v>
      </c>
      <c r="B16" s="145">
        <v>32222</v>
      </c>
      <c r="C16" s="146">
        <v>0</v>
      </c>
      <c r="D16" s="147">
        <v>0</v>
      </c>
      <c r="E16" s="148">
        <v>293</v>
      </c>
      <c r="F16" s="146">
        <v>262</v>
      </c>
      <c r="G16" s="147">
        <v>2573</v>
      </c>
      <c r="H16" s="149">
        <v>31404</v>
      </c>
      <c r="I16" s="150"/>
      <c r="J16" s="151">
        <v>31916</v>
      </c>
      <c r="K16" s="172">
        <v>18516</v>
      </c>
      <c r="L16" s="153">
        <f t="shared" si="3"/>
        <v>18356</v>
      </c>
      <c r="M16" s="153">
        <v>160</v>
      </c>
      <c r="N16" s="153">
        <f t="shared" si="4"/>
        <v>6686</v>
      </c>
      <c r="O16" s="153">
        <f t="shared" si="5"/>
        <v>6318</v>
      </c>
      <c r="P16" s="153">
        <v>368</v>
      </c>
      <c r="Q16" s="153">
        <v>6714</v>
      </c>
      <c r="R16" s="154">
        <v>74.29</v>
      </c>
      <c r="S16" s="151">
        <v>31701</v>
      </c>
      <c r="T16" s="172">
        <v>18333</v>
      </c>
      <c r="U16" s="153">
        <f t="shared" si="6"/>
        <v>18173</v>
      </c>
      <c r="V16" s="153">
        <v>160</v>
      </c>
      <c r="W16" s="153">
        <v>6233</v>
      </c>
      <c r="X16" s="153">
        <v>364</v>
      </c>
      <c r="Y16" s="153">
        <f t="shared" si="7"/>
        <v>6771</v>
      </c>
      <c r="Z16" s="155">
        <v>65.5</v>
      </c>
      <c r="AA16" s="128" t="s">
        <v>80</v>
      </c>
      <c r="AB16" s="151">
        <f t="shared" si="8"/>
        <v>-215</v>
      </c>
      <c r="AC16" s="157">
        <f t="shared" si="8"/>
        <v>-183</v>
      </c>
      <c r="AD16" s="7">
        <f t="shared" si="8"/>
        <v>-183</v>
      </c>
      <c r="AE16" s="158">
        <f t="shared" si="0"/>
        <v>0</v>
      </c>
      <c r="AF16" s="7">
        <f t="shared" si="1"/>
        <v>-85</v>
      </c>
      <c r="AG16" s="159">
        <f t="shared" si="1"/>
        <v>-4</v>
      </c>
      <c r="AH16" s="7">
        <f t="shared" si="1"/>
        <v>57</v>
      </c>
      <c r="AI16" s="160">
        <f t="shared" si="1"/>
        <v>-8.790000000000006</v>
      </c>
      <c r="AJ16" s="161">
        <f t="shared" si="2"/>
        <v>30516</v>
      </c>
      <c r="AK16" s="173">
        <v>18637</v>
      </c>
      <c r="AL16" s="163">
        <f t="shared" si="9"/>
        <v>18553</v>
      </c>
      <c r="AM16" s="153">
        <v>14230</v>
      </c>
      <c r="AN16" s="164">
        <f t="shared" si="10"/>
        <v>4323</v>
      </c>
      <c r="AO16" s="165">
        <v>84</v>
      </c>
      <c r="AP16" s="165">
        <v>68</v>
      </c>
      <c r="AQ16" s="165">
        <f t="shared" si="11"/>
        <v>16</v>
      </c>
      <c r="AR16" s="165">
        <v>6522</v>
      </c>
      <c r="AS16" s="153">
        <v>5004</v>
      </c>
      <c r="AT16" s="166">
        <f t="shared" si="12"/>
        <v>1518</v>
      </c>
      <c r="AU16" s="167">
        <v>5357</v>
      </c>
      <c r="AV16" s="168">
        <v>56.6</v>
      </c>
      <c r="AW16" s="174"/>
      <c r="AX16" s="9">
        <f t="shared" si="13"/>
        <v>40.186</v>
      </c>
      <c r="AY16" s="170">
        <f t="shared" si="14"/>
        <v>16.414</v>
      </c>
    </row>
    <row r="17" spans="1:51" ht="12.75">
      <c r="A17" s="144" t="s">
        <v>90</v>
      </c>
      <c r="B17" s="145">
        <v>21920</v>
      </c>
      <c r="C17" s="146">
        <v>666</v>
      </c>
      <c r="D17" s="147">
        <v>90</v>
      </c>
      <c r="E17" s="148">
        <v>36</v>
      </c>
      <c r="F17" s="146">
        <v>156</v>
      </c>
      <c r="G17" s="147">
        <v>440</v>
      </c>
      <c r="H17" s="149">
        <v>21439</v>
      </c>
      <c r="I17" s="150"/>
      <c r="J17" s="151">
        <v>22263</v>
      </c>
      <c r="K17" s="172">
        <v>12708</v>
      </c>
      <c r="L17" s="153">
        <f t="shared" si="3"/>
        <v>12308</v>
      </c>
      <c r="M17" s="153">
        <v>400</v>
      </c>
      <c r="N17" s="153">
        <f t="shared" si="4"/>
        <v>4563</v>
      </c>
      <c r="O17" s="153">
        <f t="shared" si="5"/>
        <v>4316</v>
      </c>
      <c r="P17" s="153">
        <v>247</v>
      </c>
      <c r="Q17" s="153">
        <v>4992</v>
      </c>
      <c r="R17" s="154">
        <v>49</v>
      </c>
      <c r="S17" s="151">
        <v>22205</v>
      </c>
      <c r="T17" s="172">
        <v>12708</v>
      </c>
      <c r="U17" s="153">
        <f t="shared" si="6"/>
        <v>12308</v>
      </c>
      <c r="V17" s="153">
        <v>400</v>
      </c>
      <c r="W17" s="153">
        <v>4321</v>
      </c>
      <c r="X17" s="153">
        <v>247</v>
      </c>
      <c r="Y17" s="153">
        <f t="shared" si="7"/>
        <v>4929</v>
      </c>
      <c r="Z17" s="155">
        <v>49</v>
      </c>
      <c r="AA17" s="156"/>
      <c r="AB17" s="151">
        <f t="shared" si="8"/>
        <v>-58</v>
      </c>
      <c r="AC17" s="157">
        <f t="shared" si="8"/>
        <v>0</v>
      </c>
      <c r="AD17" s="7">
        <f t="shared" si="8"/>
        <v>0</v>
      </c>
      <c r="AE17" s="158">
        <f t="shared" si="0"/>
        <v>0</v>
      </c>
      <c r="AF17" s="7">
        <f t="shared" si="1"/>
        <v>5</v>
      </c>
      <c r="AG17" s="159">
        <f t="shared" si="1"/>
        <v>0</v>
      </c>
      <c r="AH17" s="7">
        <f t="shared" si="1"/>
        <v>-63</v>
      </c>
      <c r="AI17" s="160">
        <f t="shared" si="1"/>
        <v>0</v>
      </c>
      <c r="AJ17" s="161">
        <f t="shared" si="2"/>
        <v>19017</v>
      </c>
      <c r="AK17" s="173">
        <v>10996</v>
      </c>
      <c r="AL17" s="163">
        <f t="shared" si="9"/>
        <v>10546</v>
      </c>
      <c r="AM17" s="153">
        <v>8089</v>
      </c>
      <c r="AN17" s="164">
        <f t="shared" si="10"/>
        <v>2457</v>
      </c>
      <c r="AO17" s="165">
        <v>450</v>
      </c>
      <c r="AP17" s="165">
        <v>362</v>
      </c>
      <c r="AQ17" s="165">
        <f t="shared" si="11"/>
        <v>88</v>
      </c>
      <c r="AR17" s="165">
        <v>3844</v>
      </c>
      <c r="AS17" s="153">
        <v>2954</v>
      </c>
      <c r="AT17" s="166">
        <f t="shared" si="12"/>
        <v>890</v>
      </c>
      <c r="AU17" s="167">
        <v>4177</v>
      </c>
      <c r="AV17" s="168">
        <v>41.65</v>
      </c>
      <c r="AW17" s="169"/>
      <c r="AX17" s="9">
        <f t="shared" si="13"/>
        <v>29.571499999999997</v>
      </c>
      <c r="AY17" s="170">
        <f t="shared" si="14"/>
        <v>12.078500000000002</v>
      </c>
    </row>
    <row r="18" spans="1:51" ht="12.75">
      <c r="A18" s="144" t="s">
        <v>91</v>
      </c>
      <c r="B18" s="145">
        <v>14006</v>
      </c>
      <c r="C18" s="146">
        <v>409</v>
      </c>
      <c r="D18" s="147">
        <v>45</v>
      </c>
      <c r="E18" s="148">
        <v>0</v>
      </c>
      <c r="F18" s="146">
        <v>13</v>
      </c>
      <c r="G18" s="147">
        <v>1035</v>
      </c>
      <c r="H18" s="149">
        <v>14119</v>
      </c>
      <c r="I18" s="150"/>
      <c r="J18" s="151">
        <v>14191</v>
      </c>
      <c r="K18" s="172">
        <v>7858</v>
      </c>
      <c r="L18" s="153">
        <f t="shared" si="3"/>
        <v>7551</v>
      </c>
      <c r="M18" s="153">
        <v>307</v>
      </c>
      <c r="N18" s="153">
        <f t="shared" si="4"/>
        <v>2830</v>
      </c>
      <c r="O18" s="153">
        <f t="shared" si="5"/>
        <v>2678</v>
      </c>
      <c r="P18" s="153">
        <v>152</v>
      </c>
      <c r="Q18" s="153">
        <v>3503</v>
      </c>
      <c r="R18" s="154">
        <v>24.82</v>
      </c>
      <c r="S18" s="151">
        <v>14191</v>
      </c>
      <c r="T18" s="172">
        <v>7988</v>
      </c>
      <c r="U18" s="153">
        <f t="shared" si="6"/>
        <v>7551</v>
      </c>
      <c r="V18" s="153">
        <v>437</v>
      </c>
      <c r="W18" s="153">
        <v>2716</v>
      </c>
      <c r="X18" s="153">
        <v>152</v>
      </c>
      <c r="Y18" s="153">
        <f t="shared" si="7"/>
        <v>3335</v>
      </c>
      <c r="Z18" s="155">
        <v>24.82</v>
      </c>
      <c r="AA18" s="156"/>
      <c r="AB18" s="151">
        <f t="shared" si="8"/>
        <v>0</v>
      </c>
      <c r="AC18" s="157">
        <f t="shared" si="8"/>
        <v>130</v>
      </c>
      <c r="AD18" s="7">
        <f t="shared" si="8"/>
        <v>0</v>
      </c>
      <c r="AE18" s="158">
        <f t="shared" si="0"/>
        <v>130</v>
      </c>
      <c r="AF18" s="7">
        <f t="shared" si="1"/>
        <v>38</v>
      </c>
      <c r="AG18" s="159">
        <f t="shared" si="1"/>
        <v>0</v>
      </c>
      <c r="AH18" s="7">
        <f t="shared" si="1"/>
        <v>-168</v>
      </c>
      <c r="AI18" s="160">
        <f t="shared" si="1"/>
        <v>0</v>
      </c>
      <c r="AJ18" s="161">
        <f t="shared" si="2"/>
        <v>13978</v>
      </c>
      <c r="AK18" s="173">
        <v>8111</v>
      </c>
      <c r="AL18" s="163">
        <f t="shared" si="9"/>
        <v>7905</v>
      </c>
      <c r="AM18" s="153">
        <v>6063</v>
      </c>
      <c r="AN18" s="164">
        <f t="shared" si="10"/>
        <v>1842</v>
      </c>
      <c r="AO18" s="165">
        <v>206</v>
      </c>
      <c r="AP18" s="165">
        <v>166</v>
      </c>
      <c r="AQ18" s="165">
        <f t="shared" si="11"/>
        <v>40</v>
      </c>
      <c r="AR18" s="165">
        <v>2837</v>
      </c>
      <c r="AS18" s="153">
        <v>2178</v>
      </c>
      <c r="AT18" s="166">
        <f t="shared" si="12"/>
        <v>659</v>
      </c>
      <c r="AU18" s="167">
        <v>3030</v>
      </c>
      <c r="AV18" s="168">
        <v>27.82</v>
      </c>
      <c r="AW18" s="169"/>
      <c r="AX18" s="9">
        <f t="shared" si="13"/>
        <v>19.7522</v>
      </c>
      <c r="AY18" s="170">
        <f t="shared" si="14"/>
        <v>8.067800000000002</v>
      </c>
    </row>
    <row r="19" spans="1:51" ht="12.75">
      <c r="A19" s="175" t="s">
        <v>92</v>
      </c>
      <c r="B19" s="145">
        <v>19343</v>
      </c>
      <c r="C19" s="146">
        <v>1000</v>
      </c>
      <c r="D19" s="147">
        <v>273</v>
      </c>
      <c r="E19" s="148">
        <v>154</v>
      </c>
      <c r="F19" s="146">
        <v>169</v>
      </c>
      <c r="G19" s="147">
        <v>1687</v>
      </c>
      <c r="H19" s="149">
        <v>19043</v>
      </c>
      <c r="I19" s="150"/>
      <c r="J19" s="151">
        <v>19612</v>
      </c>
      <c r="K19" s="172">
        <v>11337</v>
      </c>
      <c r="L19" s="153">
        <f t="shared" si="3"/>
        <v>11258</v>
      </c>
      <c r="M19" s="153">
        <v>79</v>
      </c>
      <c r="N19" s="153">
        <f t="shared" si="4"/>
        <v>4080</v>
      </c>
      <c r="O19" s="153">
        <f t="shared" si="5"/>
        <v>3854</v>
      </c>
      <c r="P19" s="153">
        <v>226</v>
      </c>
      <c r="Q19" s="153">
        <v>4195</v>
      </c>
      <c r="R19" s="154">
        <v>40.41</v>
      </c>
      <c r="S19" s="151">
        <v>19528</v>
      </c>
      <c r="T19" s="172">
        <v>10919</v>
      </c>
      <c r="U19" s="153">
        <f t="shared" si="6"/>
        <v>10840</v>
      </c>
      <c r="V19" s="153">
        <v>79</v>
      </c>
      <c r="W19" s="153">
        <v>3712</v>
      </c>
      <c r="X19" s="153">
        <v>217</v>
      </c>
      <c r="Y19" s="153">
        <f t="shared" si="7"/>
        <v>4680</v>
      </c>
      <c r="Z19" s="155">
        <v>40.41</v>
      </c>
      <c r="AA19" s="156"/>
      <c r="AB19" s="151">
        <f t="shared" si="8"/>
        <v>-84</v>
      </c>
      <c r="AC19" s="157">
        <f t="shared" si="8"/>
        <v>-418</v>
      </c>
      <c r="AD19" s="7">
        <f t="shared" si="8"/>
        <v>-418</v>
      </c>
      <c r="AE19" s="158">
        <f t="shared" si="0"/>
        <v>0</v>
      </c>
      <c r="AF19" s="7">
        <f t="shared" si="1"/>
        <v>-142</v>
      </c>
      <c r="AG19" s="159">
        <f t="shared" si="1"/>
        <v>-9</v>
      </c>
      <c r="AH19" s="7">
        <f t="shared" si="1"/>
        <v>485</v>
      </c>
      <c r="AI19" s="160">
        <f t="shared" si="1"/>
        <v>0</v>
      </c>
      <c r="AJ19" s="161">
        <f t="shared" si="2"/>
        <v>16448</v>
      </c>
      <c r="AK19" s="173">
        <v>9738</v>
      </c>
      <c r="AL19" s="163">
        <f t="shared" si="9"/>
        <v>9648</v>
      </c>
      <c r="AM19" s="153">
        <v>7400</v>
      </c>
      <c r="AN19" s="164">
        <f t="shared" si="10"/>
        <v>2248</v>
      </c>
      <c r="AO19" s="165">
        <v>90</v>
      </c>
      <c r="AP19" s="165">
        <v>72</v>
      </c>
      <c r="AQ19" s="165">
        <f t="shared" si="11"/>
        <v>18</v>
      </c>
      <c r="AR19" s="165">
        <v>3407</v>
      </c>
      <c r="AS19" s="153">
        <v>2614</v>
      </c>
      <c r="AT19" s="166">
        <f t="shared" si="12"/>
        <v>793</v>
      </c>
      <c r="AU19" s="167">
        <v>3303</v>
      </c>
      <c r="AV19" s="168">
        <v>36</v>
      </c>
      <c r="AW19" s="169"/>
      <c r="AX19" s="9">
        <f t="shared" si="13"/>
        <v>25.56</v>
      </c>
      <c r="AY19" s="170">
        <f t="shared" si="14"/>
        <v>10.440000000000001</v>
      </c>
    </row>
    <row r="20" spans="1:51" ht="12.75">
      <c r="A20" s="144" t="s">
        <v>93</v>
      </c>
      <c r="B20" s="145">
        <v>75200</v>
      </c>
      <c r="C20" s="146">
        <v>2210</v>
      </c>
      <c r="D20" s="147">
        <v>117</v>
      </c>
      <c r="E20" s="148">
        <v>445</v>
      </c>
      <c r="F20" s="146">
        <v>1305</v>
      </c>
      <c r="G20" s="147">
        <v>11857</v>
      </c>
      <c r="H20" s="149">
        <v>73781</v>
      </c>
      <c r="I20" s="150"/>
      <c r="J20" s="151">
        <v>74863</v>
      </c>
      <c r="K20" s="172">
        <v>44903</v>
      </c>
      <c r="L20" s="153">
        <f t="shared" si="3"/>
        <v>44455</v>
      </c>
      <c r="M20" s="153">
        <v>448</v>
      </c>
      <c r="N20" s="153">
        <f t="shared" si="4"/>
        <v>16170</v>
      </c>
      <c r="O20" s="153">
        <f t="shared" si="5"/>
        <v>15280</v>
      </c>
      <c r="P20" s="153">
        <v>890</v>
      </c>
      <c r="Q20" s="153">
        <v>13790</v>
      </c>
      <c r="R20" s="154">
        <v>156.69</v>
      </c>
      <c r="S20" s="151">
        <v>74624</v>
      </c>
      <c r="T20" s="172">
        <v>44903</v>
      </c>
      <c r="U20" s="153">
        <f t="shared" si="6"/>
        <v>44270</v>
      </c>
      <c r="V20" s="153">
        <v>633</v>
      </c>
      <c r="W20" s="153">
        <v>15268</v>
      </c>
      <c r="X20" s="153">
        <v>887</v>
      </c>
      <c r="Y20" s="153">
        <f t="shared" si="7"/>
        <v>13566</v>
      </c>
      <c r="Z20" s="155">
        <v>156.69</v>
      </c>
      <c r="AA20" s="156"/>
      <c r="AB20" s="151">
        <f t="shared" si="8"/>
        <v>-239</v>
      </c>
      <c r="AC20" s="157">
        <f t="shared" si="8"/>
        <v>0</v>
      </c>
      <c r="AD20" s="7">
        <f t="shared" si="8"/>
        <v>-185</v>
      </c>
      <c r="AE20" s="158">
        <f t="shared" si="0"/>
        <v>185</v>
      </c>
      <c r="AF20" s="7">
        <f t="shared" si="1"/>
        <v>-12</v>
      </c>
      <c r="AG20" s="159">
        <f t="shared" si="1"/>
        <v>-3</v>
      </c>
      <c r="AH20" s="7">
        <f t="shared" si="1"/>
        <v>-224</v>
      </c>
      <c r="AI20" s="160">
        <f t="shared" si="1"/>
        <v>0</v>
      </c>
      <c r="AJ20" s="161">
        <f t="shared" si="2"/>
        <v>74656</v>
      </c>
      <c r="AK20" s="173">
        <v>46303</v>
      </c>
      <c r="AL20" s="163">
        <f t="shared" si="9"/>
        <v>45735</v>
      </c>
      <c r="AM20" s="153">
        <v>35079</v>
      </c>
      <c r="AN20" s="164">
        <f t="shared" si="10"/>
        <v>10656</v>
      </c>
      <c r="AO20" s="165">
        <v>568</v>
      </c>
      <c r="AP20" s="165">
        <v>458</v>
      </c>
      <c r="AQ20" s="165">
        <f t="shared" si="11"/>
        <v>110</v>
      </c>
      <c r="AR20" s="165">
        <v>16200</v>
      </c>
      <c r="AS20" s="153">
        <v>12433</v>
      </c>
      <c r="AT20" s="166">
        <f t="shared" si="12"/>
        <v>3767</v>
      </c>
      <c r="AU20" s="167">
        <v>12153</v>
      </c>
      <c r="AV20" s="168">
        <v>146.8</v>
      </c>
      <c r="AW20" s="169"/>
      <c r="AX20" s="9">
        <f t="shared" si="13"/>
        <v>104.22800000000001</v>
      </c>
      <c r="AY20" s="170">
        <f t="shared" si="14"/>
        <v>42.572</v>
      </c>
    </row>
    <row r="21" spans="1:51" ht="12.75">
      <c r="A21" s="144" t="s">
        <v>94</v>
      </c>
      <c r="B21" s="145">
        <v>24232</v>
      </c>
      <c r="C21" s="146">
        <v>375</v>
      </c>
      <c r="D21" s="147">
        <v>576</v>
      </c>
      <c r="E21" s="148">
        <v>125</v>
      </c>
      <c r="F21" s="146">
        <v>200</v>
      </c>
      <c r="G21" s="147">
        <v>821</v>
      </c>
      <c r="H21" s="149">
        <v>24128</v>
      </c>
      <c r="I21" s="150"/>
      <c r="J21" s="151">
        <v>24200</v>
      </c>
      <c r="K21" s="172">
        <v>14076</v>
      </c>
      <c r="L21" s="153">
        <f t="shared" si="3"/>
        <v>13844</v>
      </c>
      <c r="M21" s="153">
        <v>232</v>
      </c>
      <c r="N21" s="153">
        <f t="shared" si="4"/>
        <v>5069</v>
      </c>
      <c r="O21" s="153">
        <f t="shared" si="5"/>
        <v>4792</v>
      </c>
      <c r="P21" s="153">
        <v>277</v>
      </c>
      <c r="Q21" s="153">
        <v>5055</v>
      </c>
      <c r="R21" s="154">
        <v>53.42</v>
      </c>
      <c r="S21" s="151">
        <v>24137</v>
      </c>
      <c r="T21" s="172">
        <v>14076</v>
      </c>
      <c r="U21" s="153">
        <f t="shared" si="6"/>
        <v>13844</v>
      </c>
      <c r="V21" s="153">
        <v>232</v>
      </c>
      <c r="W21" s="153">
        <v>4786</v>
      </c>
      <c r="X21" s="153">
        <v>277</v>
      </c>
      <c r="Y21" s="153">
        <f t="shared" si="7"/>
        <v>4998</v>
      </c>
      <c r="Z21" s="155">
        <v>53.42</v>
      </c>
      <c r="AA21" s="156"/>
      <c r="AB21" s="151">
        <f t="shared" si="8"/>
        <v>-63</v>
      </c>
      <c r="AC21" s="157">
        <f t="shared" si="8"/>
        <v>0</v>
      </c>
      <c r="AD21" s="7">
        <f t="shared" si="8"/>
        <v>0</v>
      </c>
      <c r="AE21" s="158">
        <f t="shared" si="0"/>
        <v>0</v>
      </c>
      <c r="AF21" s="7">
        <f t="shared" si="1"/>
        <v>-6</v>
      </c>
      <c r="AG21" s="159">
        <f t="shared" si="1"/>
        <v>0</v>
      </c>
      <c r="AH21" s="7">
        <f t="shared" si="1"/>
        <v>-57</v>
      </c>
      <c r="AI21" s="160">
        <f t="shared" si="1"/>
        <v>0</v>
      </c>
      <c r="AJ21" s="161">
        <f t="shared" si="2"/>
        <v>20353</v>
      </c>
      <c r="AK21" s="173">
        <v>11727</v>
      </c>
      <c r="AL21" s="163">
        <f t="shared" si="9"/>
        <v>11527</v>
      </c>
      <c r="AM21" s="153">
        <v>8840</v>
      </c>
      <c r="AN21" s="164">
        <f t="shared" si="10"/>
        <v>2687</v>
      </c>
      <c r="AO21" s="165">
        <v>200</v>
      </c>
      <c r="AP21" s="165">
        <v>161</v>
      </c>
      <c r="AQ21" s="165">
        <f t="shared" si="11"/>
        <v>39</v>
      </c>
      <c r="AR21" s="165">
        <v>4102</v>
      </c>
      <c r="AS21" s="153">
        <v>3149</v>
      </c>
      <c r="AT21" s="166">
        <f t="shared" si="12"/>
        <v>953</v>
      </c>
      <c r="AU21" s="167">
        <v>4524</v>
      </c>
      <c r="AV21" s="168">
        <v>46.65</v>
      </c>
      <c r="AW21" s="169"/>
      <c r="AX21" s="9">
        <f t="shared" si="13"/>
        <v>33.1215</v>
      </c>
      <c r="AY21" s="170">
        <f t="shared" si="14"/>
        <v>13.528500000000001</v>
      </c>
    </row>
    <row r="22" spans="1:51" ht="12.75">
      <c r="A22" s="144" t="s">
        <v>95</v>
      </c>
      <c r="B22" s="145">
        <v>28745</v>
      </c>
      <c r="C22" s="146">
        <v>0</v>
      </c>
      <c r="D22" s="147">
        <v>311</v>
      </c>
      <c r="E22" s="148">
        <v>70</v>
      </c>
      <c r="F22" s="146">
        <v>885</v>
      </c>
      <c r="G22" s="147">
        <v>605</v>
      </c>
      <c r="H22" s="149">
        <v>29014</v>
      </c>
      <c r="I22" s="150"/>
      <c r="J22" s="151">
        <v>29014</v>
      </c>
      <c r="K22" s="172">
        <v>18298</v>
      </c>
      <c r="L22" s="153">
        <f t="shared" si="3"/>
        <v>18208</v>
      </c>
      <c r="M22" s="153">
        <v>90</v>
      </c>
      <c r="N22" s="153">
        <f t="shared" si="4"/>
        <v>6586</v>
      </c>
      <c r="O22" s="153">
        <f t="shared" si="5"/>
        <v>6221</v>
      </c>
      <c r="P22" s="153">
        <v>365</v>
      </c>
      <c r="Q22" s="153">
        <v>4130</v>
      </c>
      <c r="R22" s="154">
        <v>66.83</v>
      </c>
      <c r="S22" s="151">
        <v>28977</v>
      </c>
      <c r="T22" s="172">
        <v>18298</v>
      </c>
      <c r="U22" s="153">
        <f t="shared" si="6"/>
        <v>18208</v>
      </c>
      <c r="V22" s="153">
        <v>90</v>
      </c>
      <c r="W22" s="153">
        <v>6221</v>
      </c>
      <c r="X22" s="153">
        <v>365</v>
      </c>
      <c r="Y22" s="153">
        <f t="shared" si="7"/>
        <v>4093</v>
      </c>
      <c r="Z22" s="155">
        <v>66.83</v>
      </c>
      <c r="AA22" s="156"/>
      <c r="AB22" s="151">
        <f t="shared" si="8"/>
        <v>-37</v>
      </c>
      <c r="AC22" s="157">
        <f t="shared" si="8"/>
        <v>0</v>
      </c>
      <c r="AD22" s="7">
        <f t="shared" si="8"/>
        <v>0</v>
      </c>
      <c r="AE22" s="158">
        <f t="shared" si="0"/>
        <v>0</v>
      </c>
      <c r="AF22" s="7">
        <f t="shared" si="1"/>
        <v>0</v>
      </c>
      <c r="AG22" s="159">
        <f t="shared" si="1"/>
        <v>0</v>
      </c>
      <c r="AH22" s="7">
        <f t="shared" si="1"/>
        <v>-37</v>
      </c>
      <c r="AI22" s="160">
        <f t="shared" si="1"/>
        <v>0</v>
      </c>
      <c r="AJ22" s="161">
        <f t="shared" si="2"/>
        <v>26967</v>
      </c>
      <c r="AK22" s="173">
        <v>17300</v>
      </c>
      <c r="AL22" s="163">
        <f t="shared" si="9"/>
        <v>17240</v>
      </c>
      <c r="AM22" s="153">
        <v>13223</v>
      </c>
      <c r="AN22" s="164">
        <f t="shared" si="10"/>
        <v>4017</v>
      </c>
      <c r="AO22" s="165">
        <v>60</v>
      </c>
      <c r="AP22" s="165">
        <v>48</v>
      </c>
      <c r="AQ22" s="165">
        <f t="shared" si="11"/>
        <v>12</v>
      </c>
      <c r="AR22" s="165">
        <v>6054</v>
      </c>
      <c r="AS22" s="153">
        <v>4644</v>
      </c>
      <c r="AT22" s="166">
        <f t="shared" si="12"/>
        <v>1410</v>
      </c>
      <c r="AU22" s="167">
        <v>3613</v>
      </c>
      <c r="AV22" s="168">
        <v>60.83</v>
      </c>
      <c r="AW22" s="169"/>
      <c r="AX22" s="9">
        <f t="shared" si="13"/>
        <v>43.189299999999996</v>
      </c>
      <c r="AY22" s="170">
        <f t="shared" si="14"/>
        <v>17.640700000000002</v>
      </c>
    </row>
    <row r="23" spans="1:51" ht="12.75">
      <c r="A23" s="144" t="s">
        <v>96</v>
      </c>
      <c r="B23" s="145">
        <v>40134</v>
      </c>
      <c r="C23" s="146">
        <v>0</v>
      </c>
      <c r="D23" s="147">
        <v>1403</v>
      </c>
      <c r="E23" s="148">
        <v>0</v>
      </c>
      <c r="F23" s="146">
        <v>108</v>
      </c>
      <c r="G23" s="147">
        <v>624</v>
      </c>
      <c r="H23" s="149">
        <v>36460</v>
      </c>
      <c r="I23" s="150"/>
      <c r="J23" s="151">
        <v>38444</v>
      </c>
      <c r="K23" s="172">
        <v>23343</v>
      </c>
      <c r="L23" s="153">
        <f t="shared" si="3"/>
        <v>22843</v>
      </c>
      <c r="M23" s="153">
        <v>500</v>
      </c>
      <c r="N23" s="153">
        <f t="shared" si="4"/>
        <v>8393</v>
      </c>
      <c r="O23" s="153">
        <f t="shared" si="5"/>
        <v>7935</v>
      </c>
      <c r="P23" s="153">
        <v>458</v>
      </c>
      <c r="Q23" s="153">
        <v>6708</v>
      </c>
      <c r="R23" s="154">
        <v>99.64</v>
      </c>
      <c r="S23" s="151">
        <v>38311</v>
      </c>
      <c r="T23" s="172">
        <v>23100</v>
      </c>
      <c r="U23" s="153">
        <f t="shared" si="6"/>
        <v>22600</v>
      </c>
      <c r="V23" s="153">
        <v>500</v>
      </c>
      <c r="W23" s="153">
        <v>7854</v>
      </c>
      <c r="X23" s="153">
        <v>452</v>
      </c>
      <c r="Y23" s="153">
        <f t="shared" si="7"/>
        <v>6905</v>
      </c>
      <c r="Z23" s="155">
        <v>99.64</v>
      </c>
      <c r="AA23" s="156"/>
      <c r="AB23" s="151">
        <f t="shared" si="8"/>
        <v>-133</v>
      </c>
      <c r="AC23" s="157">
        <f t="shared" si="8"/>
        <v>-243</v>
      </c>
      <c r="AD23" s="7">
        <f t="shared" si="8"/>
        <v>-243</v>
      </c>
      <c r="AE23" s="158">
        <f t="shared" si="0"/>
        <v>0</v>
      </c>
      <c r="AF23" s="7">
        <f t="shared" si="1"/>
        <v>-81</v>
      </c>
      <c r="AG23" s="159">
        <f t="shared" si="1"/>
        <v>-6</v>
      </c>
      <c r="AH23" s="7">
        <f t="shared" si="1"/>
        <v>197</v>
      </c>
      <c r="AI23" s="160">
        <f t="shared" si="1"/>
        <v>0</v>
      </c>
      <c r="AJ23" s="161">
        <f t="shared" si="2"/>
        <v>37095</v>
      </c>
      <c r="AK23" s="173">
        <v>23406</v>
      </c>
      <c r="AL23" s="163">
        <f t="shared" si="9"/>
        <v>23156</v>
      </c>
      <c r="AM23" s="153">
        <v>17761</v>
      </c>
      <c r="AN23" s="164">
        <f t="shared" si="10"/>
        <v>5395</v>
      </c>
      <c r="AO23" s="165">
        <v>250</v>
      </c>
      <c r="AP23" s="165">
        <v>201</v>
      </c>
      <c r="AQ23" s="165">
        <f t="shared" si="11"/>
        <v>49</v>
      </c>
      <c r="AR23" s="165">
        <v>8190</v>
      </c>
      <c r="AS23" s="153">
        <v>6285</v>
      </c>
      <c r="AT23" s="166">
        <f t="shared" si="12"/>
        <v>1905</v>
      </c>
      <c r="AU23" s="167">
        <v>5499</v>
      </c>
      <c r="AV23" s="168">
        <v>80</v>
      </c>
      <c r="AW23" s="169"/>
      <c r="AX23" s="9">
        <f t="shared" si="13"/>
        <v>56.8</v>
      </c>
      <c r="AY23" s="170">
        <f t="shared" si="14"/>
        <v>23.200000000000003</v>
      </c>
    </row>
    <row r="24" spans="1:51" ht="12.75">
      <c r="A24" s="144" t="s">
        <v>97</v>
      </c>
      <c r="B24" s="145">
        <v>25818</v>
      </c>
      <c r="C24" s="146">
        <v>67</v>
      </c>
      <c r="D24" s="147">
        <v>383</v>
      </c>
      <c r="E24" s="148">
        <v>839</v>
      </c>
      <c r="F24" s="146">
        <v>1730</v>
      </c>
      <c r="G24" s="147">
        <v>1264</v>
      </c>
      <c r="H24" s="149">
        <v>25532</v>
      </c>
      <c r="I24" s="150"/>
      <c r="J24" s="151">
        <v>25532</v>
      </c>
      <c r="K24" s="172">
        <v>15351</v>
      </c>
      <c r="L24" s="153">
        <f t="shared" si="3"/>
        <v>15166</v>
      </c>
      <c r="M24" s="153">
        <v>185</v>
      </c>
      <c r="N24" s="153">
        <f t="shared" si="4"/>
        <v>5523</v>
      </c>
      <c r="O24" s="153">
        <f t="shared" si="5"/>
        <v>5219</v>
      </c>
      <c r="P24" s="153">
        <v>304</v>
      </c>
      <c r="Q24" s="153">
        <v>4658</v>
      </c>
      <c r="R24" s="154">
        <v>56.31</v>
      </c>
      <c r="S24" s="151">
        <v>25466</v>
      </c>
      <c r="T24" s="172">
        <v>15351</v>
      </c>
      <c r="U24" s="153">
        <f t="shared" si="6"/>
        <v>15166</v>
      </c>
      <c r="V24" s="153">
        <v>185</v>
      </c>
      <c r="W24" s="153">
        <v>5219</v>
      </c>
      <c r="X24" s="153">
        <v>304</v>
      </c>
      <c r="Y24" s="153">
        <f t="shared" si="7"/>
        <v>4592</v>
      </c>
      <c r="Z24" s="155">
        <v>56.31</v>
      </c>
      <c r="AA24" s="156"/>
      <c r="AB24" s="151">
        <f t="shared" si="8"/>
        <v>-66</v>
      </c>
      <c r="AC24" s="157">
        <f t="shared" si="8"/>
        <v>0</v>
      </c>
      <c r="AD24" s="7">
        <f t="shared" si="8"/>
        <v>0</v>
      </c>
      <c r="AE24" s="158">
        <f t="shared" si="0"/>
        <v>0</v>
      </c>
      <c r="AF24" s="7">
        <f t="shared" si="1"/>
        <v>0</v>
      </c>
      <c r="AG24" s="159">
        <f t="shared" si="1"/>
        <v>0</v>
      </c>
      <c r="AH24" s="7">
        <f t="shared" si="1"/>
        <v>-66</v>
      </c>
      <c r="AI24" s="160">
        <f t="shared" si="1"/>
        <v>0</v>
      </c>
      <c r="AJ24" s="161">
        <f t="shared" si="2"/>
        <v>23878</v>
      </c>
      <c r="AK24" s="173">
        <v>15638</v>
      </c>
      <c r="AL24" s="163">
        <f t="shared" si="9"/>
        <v>15515</v>
      </c>
      <c r="AM24" s="153">
        <v>11900</v>
      </c>
      <c r="AN24" s="164">
        <f t="shared" si="10"/>
        <v>3615</v>
      </c>
      <c r="AO24" s="165">
        <v>123</v>
      </c>
      <c r="AP24" s="165">
        <v>99</v>
      </c>
      <c r="AQ24" s="165">
        <f t="shared" si="11"/>
        <v>24</v>
      </c>
      <c r="AR24" s="165">
        <v>5472</v>
      </c>
      <c r="AS24" s="153">
        <v>4199</v>
      </c>
      <c r="AT24" s="166">
        <f t="shared" si="12"/>
        <v>1273</v>
      </c>
      <c r="AU24" s="167">
        <v>2768</v>
      </c>
      <c r="AV24" s="168">
        <v>50.73</v>
      </c>
      <c r="AW24" s="169"/>
      <c r="AX24" s="9">
        <f t="shared" si="13"/>
        <v>36.018299999999996</v>
      </c>
      <c r="AY24" s="170">
        <f t="shared" si="14"/>
        <v>14.7117</v>
      </c>
    </row>
    <row r="25" spans="1:51" ht="12.75">
      <c r="A25" s="144" t="s">
        <v>98</v>
      </c>
      <c r="B25" s="145">
        <v>75296</v>
      </c>
      <c r="C25" s="146">
        <v>0</v>
      </c>
      <c r="D25" s="147">
        <v>408</v>
      </c>
      <c r="E25" s="148">
        <v>0</v>
      </c>
      <c r="F25" s="146">
        <v>150</v>
      </c>
      <c r="G25" s="147">
        <v>326</v>
      </c>
      <c r="H25" s="149">
        <v>74303</v>
      </c>
      <c r="I25" s="150"/>
      <c r="J25" s="151">
        <v>75157</v>
      </c>
      <c r="K25" s="172">
        <v>44226</v>
      </c>
      <c r="L25" s="153">
        <f t="shared" si="3"/>
        <v>43905</v>
      </c>
      <c r="M25" s="153">
        <v>321</v>
      </c>
      <c r="N25" s="153">
        <f t="shared" si="4"/>
        <v>15507</v>
      </c>
      <c r="O25" s="153">
        <f t="shared" si="5"/>
        <v>14628</v>
      </c>
      <c r="P25" s="153">
        <v>879</v>
      </c>
      <c r="Q25" s="153">
        <v>15424</v>
      </c>
      <c r="R25" s="154">
        <v>152.35</v>
      </c>
      <c r="S25" s="151">
        <v>74963</v>
      </c>
      <c r="T25" s="172">
        <v>44048</v>
      </c>
      <c r="U25" s="153">
        <f t="shared" si="6"/>
        <v>43727</v>
      </c>
      <c r="V25" s="153">
        <v>321</v>
      </c>
      <c r="W25" s="153">
        <v>14976</v>
      </c>
      <c r="X25" s="153">
        <v>875</v>
      </c>
      <c r="Y25" s="153">
        <f t="shared" si="7"/>
        <v>15064</v>
      </c>
      <c r="Z25" s="155">
        <v>152.35</v>
      </c>
      <c r="AA25" s="156"/>
      <c r="AB25" s="151">
        <f t="shared" si="8"/>
        <v>-194</v>
      </c>
      <c r="AC25" s="157">
        <f t="shared" si="8"/>
        <v>-178</v>
      </c>
      <c r="AD25" s="7">
        <f t="shared" si="8"/>
        <v>-178</v>
      </c>
      <c r="AE25" s="158">
        <f t="shared" si="0"/>
        <v>0</v>
      </c>
      <c r="AF25" s="7">
        <f t="shared" si="1"/>
        <v>348</v>
      </c>
      <c r="AG25" s="159">
        <f t="shared" si="1"/>
        <v>-4</v>
      </c>
      <c r="AH25" s="7">
        <f t="shared" si="1"/>
        <v>-360</v>
      </c>
      <c r="AI25" s="160">
        <f t="shared" si="1"/>
        <v>0</v>
      </c>
      <c r="AJ25" s="161">
        <f t="shared" si="2"/>
        <v>66640</v>
      </c>
      <c r="AK25" s="173">
        <v>40563</v>
      </c>
      <c r="AL25" s="163">
        <f t="shared" si="9"/>
        <v>40402</v>
      </c>
      <c r="AM25" s="153">
        <v>30988</v>
      </c>
      <c r="AN25" s="164">
        <f t="shared" si="10"/>
        <v>9414</v>
      </c>
      <c r="AO25" s="165">
        <v>161</v>
      </c>
      <c r="AP25" s="165">
        <v>130</v>
      </c>
      <c r="AQ25" s="165">
        <f t="shared" si="11"/>
        <v>31</v>
      </c>
      <c r="AR25" s="165">
        <v>14195</v>
      </c>
      <c r="AS25" s="153">
        <v>10890</v>
      </c>
      <c r="AT25" s="166">
        <f t="shared" si="12"/>
        <v>3305</v>
      </c>
      <c r="AU25" s="167">
        <v>11882</v>
      </c>
      <c r="AV25" s="168">
        <v>132.18</v>
      </c>
      <c r="AW25" s="169"/>
      <c r="AX25" s="9">
        <f t="shared" si="13"/>
        <v>93.8478</v>
      </c>
      <c r="AY25" s="170">
        <f t="shared" si="14"/>
        <v>38.3322</v>
      </c>
    </row>
    <row r="26" spans="1:51" ht="12.75">
      <c r="A26" s="144" t="s">
        <v>99</v>
      </c>
      <c r="B26" s="145">
        <v>18092</v>
      </c>
      <c r="C26" s="146">
        <v>377</v>
      </c>
      <c r="D26" s="147">
        <v>588</v>
      </c>
      <c r="E26" s="148">
        <v>541</v>
      </c>
      <c r="F26" s="146">
        <v>1130</v>
      </c>
      <c r="G26" s="147">
        <v>2002</v>
      </c>
      <c r="H26" s="149">
        <v>18097</v>
      </c>
      <c r="I26" s="150"/>
      <c r="J26" s="151">
        <v>18097</v>
      </c>
      <c r="K26" s="172">
        <v>10617</v>
      </c>
      <c r="L26" s="153">
        <f t="shared" si="3"/>
        <v>10507</v>
      </c>
      <c r="M26" s="153">
        <v>110</v>
      </c>
      <c r="N26" s="153">
        <f t="shared" si="4"/>
        <v>3820</v>
      </c>
      <c r="O26" s="153">
        <f t="shared" si="5"/>
        <v>3609</v>
      </c>
      <c r="P26" s="153">
        <v>211</v>
      </c>
      <c r="Q26" s="153">
        <v>3660</v>
      </c>
      <c r="R26" s="154">
        <v>36.47</v>
      </c>
      <c r="S26" s="151">
        <v>18051</v>
      </c>
      <c r="T26" s="172">
        <v>10617</v>
      </c>
      <c r="U26" s="153">
        <f t="shared" si="6"/>
        <v>10507</v>
      </c>
      <c r="V26" s="153">
        <v>110</v>
      </c>
      <c r="W26" s="153">
        <v>3610</v>
      </c>
      <c r="X26" s="153">
        <v>211</v>
      </c>
      <c r="Y26" s="153">
        <f t="shared" si="7"/>
        <v>3613</v>
      </c>
      <c r="Z26" s="155">
        <v>36.47</v>
      </c>
      <c r="AA26" s="156"/>
      <c r="AB26" s="151">
        <f t="shared" si="8"/>
        <v>-46</v>
      </c>
      <c r="AC26" s="157">
        <f t="shared" si="8"/>
        <v>0</v>
      </c>
      <c r="AD26" s="7">
        <f t="shared" si="8"/>
        <v>0</v>
      </c>
      <c r="AE26" s="158">
        <f t="shared" si="0"/>
        <v>0</v>
      </c>
      <c r="AF26" s="7">
        <f t="shared" si="1"/>
        <v>1</v>
      </c>
      <c r="AG26" s="159">
        <f t="shared" si="1"/>
        <v>0</v>
      </c>
      <c r="AH26" s="7">
        <f t="shared" si="1"/>
        <v>-47</v>
      </c>
      <c r="AI26" s="160">
        <f t="shared" si="1"/>
        <v>0</v>
      </c>
      <c r="AJ26" s="161">
        <f t="shared" si="2"/>
        <v>12505</v>
      </c>
      <c r="AK26" s="173">
        <v>6842</v>
      </c>
      <c r="AL26" s="163">
        <f t="shared" si="9"/>
        <v>6680</v>
      </c>
      <c r="AM26" s="153">
        <v>5124</v>
      </c>
      <c r="AN26" s="164">
        <f t="shared" si="10"/>
        <v>1556</v>
      </c>
      <c r="AO26" s="165">
        <v>162</v>
      </c>
      <c r="AP26" s="165">
        <v>130</v>
      </c>
      <c r="AQ26" s="165">
        <f t="shared" si="11"/>
        <v>32</v>
      </c>
      <c r="AR26" s="165">
        <v>2393</v>
      </c>
      <c r="AS26" s="153">
        <v>1838</v>
      </c>
      <c r="AT26" s="166">
        <f t="shared" si="12"/>
        <v>555</v>
      </c>
      <c r="AU26" s="167">
        <v>3270</v>
      </c>
      <c r="AV26" s="168">
        <v>32.14</v>
      </c>
      <c r="AW26" s="169"/>
      <c r="AX26" s="9">
        <f t="shared" si="13"/>
        <v>22.819399999999998</v>
      </c>
      <c r="AY26" s="170">
        <f t="shared" si="14"/>
        <v>9.320600000000002</v>
      </c>
    </row>
    <row r="27" spans="1:51" ht="12.75">
      <c r="A27" s="144" t="s">
        <v>100</v>
      </c>
      <c r="B27" s="145">
        <v>35087</v>
      </c>
      <c r="C27" s="146">
        <v>915</v>
      </c>
      <c r="D27" s="147">
        <v>1828</v>
      </c>
      <c r="E27" s="148">
        <v>2253</v>
      </c>
      <c r="F27" s="146">
        <v>2806</v>
      </c>
      <c r="G27" s="147">
        <v>774</v>
      </c>
      <c r="H27" s="149">
        <v>33290</v>
      </c>
      <c r="I27" s="150"/>
      <c r="J27" s="151">
        <v>33290</v>
      </c>
      <c r="K27" s="172">
        <v>21586</v>
      </c>
      <c r="L27" s="153">
        <f t="shared" si="3"/>
        <v>21362</v>
      </c>
      <c r="M27" s="153">
        <v>224</v>
      </c>
      <c r="N27" s="153">
        <f t="shared" si="4"/>
        <v>7766</v>
      </c>
      <c r="O27" s="153">
        <f t="shared" si="5"/>
        <v>7338</v>
      </c>
      <c r="P27" s="153">
        <v>428</v>
      </c>
      <c r="Q27" s="153">
        <v>3938</v>
      </c>
      <c r="R27" s="154">
        <v>80.4</v>
      </c>
      <c r="S27" s="151">
        <v>33176</v>
      </c>
      <c r="T27" s="172">
        <v>21586</v>
      </c>
      <c r="U27" s="153">
        <f t="shared" si="6"/>
        <v>21362</v>
      </c>
      <c r="V27" s="153">
        <v>224</v>
      </c>
      <c r="W27" s="153">
        <v>7339</v>
      </c>
      <c r="X27" s="153">
        <v>427</v>
      </c>
      <c r="Y27" s="153">
        <f t="shared" si="7"/>
        <v>3824</v>
      </c>
      <c r="Z27" s="155">
        <v>80.4</v>
      </c>
      <c r="AA27" s="156"/>
      <c r="AB27" s="151">
        <f t="shared" si="8"/>
        <v>-114</v>
      </c>
      <c r="AC27" s="157">
        <f t="shared" si="8"/>
        <v>0</v>
      </c>
      <c r="AD27" s="7">
        <f t="shared" si="8"/>
        <v>0</v>
      </c>
      <c r="AE27" s="158">
        <f t="shared" si="0"/>
        <v>0</v>
      </c>
      <c r="AF27" s="7">
        <f t="shared" si="1"/>
        <v>1</v>
      </c>
      <c r="AG27" s="159">
        <f t="shared" si="1"/>
        <v>-1</v>
      </c>
      <c r="AH27" s="7">
        <f t="shared" si="1"/>
        <v>-114</v>
      </c>
      <c r="AI27" s="160">
        <f t="shared" si="1"/>
        <v>0</v>
      </c>
      <c r="AJ27" s="161">
        <f t="shared" si="2"/>
        <v>34347</v>
      </c>
      <c r="AK27" s="173">
        <v>20724</v>
      </c>
      <c r="AL27" s="163">
        <f t="shared" si="9"/>
        <v>20582</v>
      </c>
      <c r="AM27" s="153">
        <v>15786</v>
      </c>
      <c r="AN27" s="164">
        <f t="shared" si="10"/>
        <v>4796</v>
      </c>
      <c r="AO27" s="165">
        <v>142</v>
      </c>
      <c r="AP27" s="165">
        <v>114</v>
      </c>
      <c r="AQ27" s="165">
        <f t="shared" si="11"/>
        <v>28</v>
      </c>
      <c r="AR27" s="165">
        <v>7252</v>
      </c>
      <c r="AS27" s="153">
        <v>5564</v>
      </c>
      <c r="AT27" s="166">
        <f t="shared" si="12"/>
        <v>1688</v>
      </c>
      <c r="AU27" s="167">
        <v>6371</v>
      </c>
      <c r="AV27" s="168">
        <v>75.45</v>
      </c>
      <c r="AW27" s="169"/>
      <c r="AX27" s="9">
        <f t="shared" si="13"/>
        <v>53.5695</v>
      </c>
      <c r="AY27" s="170">
        <f t="shared" si="14"/>
        <v>21.880500000000005</v>
      </c>
    </row>
    <row r="28" spans="1:51" ht="12.75">
      <c r="A28" s="144" t="s">
        <v>101</v>
      </c>
      <c r="B28" s="145">
        <v>19049</v>
      </c>
      <c r="C28" s="146">
        <v>460</v>
      </c>
      <c r="D28" s="147">
        <v>332</v>
      </c>
      <c r="E28" s="148">
        <v>485</v>
      </c>
      <c r="F28" s="146">
        <v>57</v>
      </c>
      <c r="G28" s="147">
        <v>513</v>
      </c>
      <c r="H28" s="149">
        <v>18502</v>
      </c>
      <c r="I28" s="150"/>
      <c r="J28" s="151">
        <v>19000</v>
      </c>
      <c r="K28" s="172">
        <v>11017</v>
      </c>
      <c r="L28" s="153">
        <f t="shared" si="3"/>
        <v>11017</v>
      </c>
      <c r="M28" s="153">
        <v>0</v>
      </c>
      <c r="N28" s="153">
        <f t="shared" si="4"/>
        <v>3966</v>
      </c>
      <c r="O28" s="153">
        <f t="shared" si="5"/>
        <v>3745</v>
      </c>
      <c r="P28" s="153">
        <v>221</v>
      </c>
      <c r="Q28" s="153">
        <v>4017</v>
      </c>
      <c r="R28" s="154">
        <v>37.13</v>
      </c>
      <c r="S28" s="151">
        <v>18951</v>
      </c>
      <c r="T28" s="172">
        <v>11017</v>
      </c>
      <c r="U28" s="153">
        <f t="shared" si="6"/>
        <v>11017</v>
      </c>
      <c r="V28" s="153">
        <v>0</v>
      </c>
      <c r="W28" s="153">
        <v>3745</v>
      </c>
      <c r="X28" s="153">
        <v>221</v>
      </c>
      <c r="Y28" s="153">
        <f t="shared" si="7"/>
        <v>3968</v>
      </c>
      <c r="Z28" s="155">
        <v>37.13</v>
      </c>
      <c r="AA28" s="156"/>
      <c r="AB28" s="151">
        <f t="shared" si="8"/>
        <v>-49</v>
      </c>
      <c r="AC28" s="157">
        <f t="shared" si="8"/>
        <v>0</v>
      </c>
      <c r="AD28" s="7">
        <f t="shared" si="8"/>
        <v>0</v>
      </c>
      <c r="AE28" s="158">
        <f t="shared" si="0"/>
        <v>0</v>
      </c>
      <c r="AF28" s="7">
        <f t="shared" si="1"/>
        <v>0</v>
      </c>
      <c r="AG28" s="159">
        <f t="shared" si="1"/>
        <v>0</v>
      </c>
      <c r="AH28" s="7">
        <f t="shared" si="1"/>
        <v>-49</v>
      </c>
      <c r="AI28" s="160">
        <f t="shared" si="1"/>
        <v>0</v>
      </c>
      <c r="AJ28" s="161">
        <f t="shared" si="2"/>
        <v>17033</v>
      </c>
      <c r="AK28" s="173">
        <v>9950</v>
      </c>
      <c r="AL28" s="163">
        <f t="shared" si="9"/>
        <v>9770</v>
      </c>
      <c r="AM28" s="153">
        <v>7494</v>
      </c>
      <c r="AN28" s="164">
        <f t="shared" si="10"/>
        <v>2276</v>
      </c>
      <c r="AO28" s="165">
        <v>180</v>
      </c>
      <c r="AP28" s="165">
        <v>145</v>
      </c>
      <c r="AQ28" s="165">
        <f t="shared" si="11"/>
        <v>35</v>
      </c>
      <c r="AR28" s="165">
        <v>3481</v>
      </c>
      <c r="AS28" s="153">
        <v>2672</v>
      </c>
      <c r="AT28" s="166">
        <f t="shared" si="12"/>
        <v>809</v>
      </c>
      <c r="AU28" s="167">
        <v>3602</v>
      </c>
      <c r="AV28" s="168">
        <v>33</v>
      </c>
      <c r="AW28" s="169"/>
      <c r="AX28" s="9">
        <f t="shared" si="13"/>
        <v>23.43</v>
      </c>
      <c r="AY28" s="170">
        <f t="shared" si="14"/>
        <v>9.57</v>
      </c>
    </row>
    <row r="29" spans="1:51" ht="12.75">
      <c r="A29" s="171" t="s">
        <v>102</v>
      </c>
      <c r="B29" s="145">
        <v>14052</v>
      </c>
      <c r="C29" s="146">
        <v>0</v>
      </c>
      <c r="D29" s="147">
        <v>804</v>
      </c>
      <c r="E29" s="148">
        <v>915</v>
      </c>
      <c r="F29" s="146">
        <v>1990</v>
      </c>
      <c r="G29" s="147">
        <v>2024</v>
      </c>
      <c r="H29" s="149">
        <v>14959</v>
      </c>
      <c r="I29" s="150"/>
      <c r="J29" s="151">
        <v>14430</v>
      </c>
      <c r="K29" s="172">
        <v>8117</v>
      </c>
      <c r="L29" s="153">
        <f t="shared" si="3"/>
        <v>8044</v>
      </c>
      <c r="M29" s="153">
        <v>73</v>
      </c>
      <c r="N29" s="153">
        <f t="shared" si="4"/>
        <v>3111</v>
      </c>
      <c r="O29" s="153">
        <f t="shared" si="5"/>
        <v>2950</v>
      </c>
      <c r="P29" s="153">
        <v>161</v>
      </c>
      <c r="Q29" s="153">
        <v>3202</v>
      </c>
      <c r="R29" s="154">
        <v>29.56</v>
      </c>
      <c r="S29" s="151">
        <v>13570</v>
      </c>
      <c r="T29" s="172">
        <v>7417</v>
      </c>
      <c r="U29" s="153">
        <f t="shared" si="6"/>
        <v>7344</v>
      </c>
      <c r="V29" s="153">
        <v>73</v>
      </c>
      <c r="W29" s="153">
        <v>2522</v>
      </c>
      <c r="X29" s="153">
        <v>147</v>
      </c>
      <c r="Y29" s="153">
        <f t="shared" si="7"/>
        <v>3484</v>
      </c>
      <c r="Z29" s="155">
        <v>29.56</v>
      </c>
      <c r="AA29" s="156"/>
      <c r="AB29" s="151">
        <f t="shared" si="8"/>
        <v>-860</v>
      </c>
      <c r="AC29" s="157">
        <f t="shared" si="8"/>
        <v>-700</v>
      </c>
      <c r="AD29" s="7">
        <f t="shared" si="8"/>
        <v>-700</v>
      </c>
      <c r="AE29" s="158">
        <f t="shared" si="0"/>
        <v>0</v>
      </c>
      <c r="AF29" s="7">
        <f t="shared" si="1"/>
        <v>-428</v>
      </c>
      <c r="AG29" s="159">
        <f t="shared" si="1"/>
        <v>-14</v>
      </c>
      <c r="AH29" s="7">
        <f t="shared" si="1"/>
        <v>282</v>
      </c>
      <c r="AI29" s="160">
        <f t="shared" si="1"/>
        <v>0</v>
      </c>
      <c r="AJ29" s="161">
        <f t="shared" si="2"/>
        <v>11601</v>
      </c>
      <c r="AK29" s="173">
        <v>6515</v>
      </c>
      <c r="AL29" s="163">
        <f t="shared" si="9"/>
        <v>6478</v>
      </c>
      <c r="AM29" s="153">
        <v>4969</v>
      </c>
      <c r="AN29" s="164">
        <f t="shared" si="10"/>
        <v>1509</v>
      </c>
      <c r="AO29" s="165">
        <v>37</v>
      </c>
      <c r="AP29" s="165">
        <v>30</v>
      </c>
      <c r="AQ29" s="165">
        <f t="shared" si="11"/>
        <v>7</v>
      </c>
      <c r="AR29" s="165">
        <v>2280</v>
      </c>
      <c r="AS29" s="153">
        <v>1749</v>
      </c>
      <c r="AT29" s="166">
        <f t="shared" si="12"/>
        <v>531</v>
      </c>
      <c r="AU29" s="167">
        <v>2806</v>
      </c>
      <c r="AV29" s="168">
        <v>27.94</v>
      </c>
      <c r="AW29" s="169"/>
      <c r="AX29" s="9">
        <f t="shared" si="13"/>
        <v>19.8374</v>
      </c>
      <c r="AY29" s="170">
        <f t="shared" si="14"/>
        <v>8.102600000000002</v>
      </c>
    </row>
    <row r="30" spans="1:51" ht="12.75">
      <c r="A30" s="144" t="s">
        <v>103</v>
      </c>
      <c r="B30" s="145">
        <v>15942</v>
      </c>
      <c r="C30" s="146">
        <v>0</v>
      </c>
      <c r="D30" s="147">
        <v>1134</v>
      </c>
      <c r="E30" s="148">
        <v>1163</v>
      </c>
      <c r="F30" s="146">
        <v>875</v>
      </c>
      <c r="G30" s="147">
        <v>485</v>
      </c>
      <c r="H30" s="149">
        <v>15504</v>
      </c>
      <c r="I30" s="150"/>
      <c r="J30" s="151">
        <v>15504</v>
      </c>
      <c r="K30" s="172">
        <v>8701</v>
      </c>
      <c r="L30" s="153">
        <f t="shared" si="3"/>
        <v>8595</v>
      </c>
      <c r="M30" s="153">
        <v>106</v>
      </c>
      <c r="N30" s="153">
        <f t="shared" si="4"/>
        <v>3130</v>
      </c>
      <c r="O30" s="153">
        <f t="shared" si="5"/>
        <v>2958</v>
      </c>
      <c r="P30" s="153">
        <v>172</v>
      </c>
      <c r="Q30" s="153">
        <v>3673</v>
      </c>
      <c r="R30" s="154">
        <v>36.8</v>
      </c>
      <c r="S30" s="151">
        <v>15464</v>
      </c>
      <c r="T30" s="172">
        <v>8701</v>
      </c>
      <c r="U30" s="153">
        <f t="shared" si="6"/>
        <v>8595</v>
      </c>
      <c r="V30" s="153">
        <v>106</v>
      </c>
      <c r="W30" s="153">
        <v>2958</v>
      </c>
      <c r="X30" s="153">
        <v>172</v>
      </c>
      <c r="Y30" s="153">
        <f t="shared" si="7"/>
        <v>3633</v>
      </c>
      <c r="Z30" s="155">
        <v>37.8</v>
      </c>
      <c r="AA30" s="156"/>
      <c r="AB30" s="151">
        <f t="shared" si="8"/>
        <v>-40</v>
      </c>
      <c r="AC30" s="157">
        <f t="shared" si="8"/>
        <v>0</v>
      </c>
      <c r="AD30" s="7">
        <f t="shared" si="8"/>
        <v>0</v>
      </c>
      <c r="AE30" s="158">
        <f t="shared" si="0"/>
        <v>0</v>
      </c>
      <c r="AF30" s="7">
        <f t="shared" si="1"/>
        <v>0</v>
      </c>
      <c r="AG30" s="159">
        <f t="shared" si="1"/>
        <v>0</v>
      </c>
      <c r="AH30" s="7">
        <f t="shared" si="1"/>
        <v>-40</v>
      </c>
      <c r="AI30" s="160">
        <f t="shared" si="1"/>
        <v>1</v>
      </c>
      <c r="AJ30" s="161">
        <f t="shared" si="2"/>
        <v>14366</v>
      </c>
      <c r="AK30" s="173">
        <v>8293</v>
      </c>
      <c r="AL30" s="163">
        <f t="shared" si="9"/>
        <v>8083</v>
      </c>
      <c r="AM30" s="153">
        <v>6200</v>
      </c>
      <c r="AN30" s="164">
        <f t="shared" si="10"/>
        <v>1883</v>
      </c>
      <c r="AO30" s="165">
        <v>210</v>
      </c>
      <c r="AP30" s="165">
        <v>169</v>
      </c>
      <c r="AQ30" s="165">
        <f t="shared" si="11"/>
        <v>41</v>
      </c>
      <c r="AR30" s="165">
        <v>2900</v>
      </c>
      <c r="AS30" s="153">
        <v>2227</v>
      </c>
      <c r="AT30" s="166">
        <f t="shared" si="12"/>
        <v>673</v>
      </c>
      <c r="AU30" s="167">
        <v>3173</v>
      </c>
      <c r="AV30" s="168">
        <v>32.12</v>
      </c>
      <c r="AW30" s="169"/>
      <c r="AX30" s="9">
        <f t="shared" si="13"/>
        <v>22.805199999999996</v>
      </c>
      <c r="AY30" s="170">
        <f t="shared" si="14"/>
        <v>9.314800000000002</v>
      </c>
    </row>
    <row r="31" spans="1:51" ht="12.75">
      <c r="A31" s="144" t="s">
        <v>104</v>
      </c>
      <c r="B31" s="145">
        <v>71517</v>
      </c>
      <c r="C31" s="146">
        <v>0</v>
      </c>
      <c r="D31" s="147">
        <v>1862</v>
      </c>
      <c r="E31" s="148">
        <v>1040</v>
      </c>
      <c r="F31" s="146">
        <v>1806</v>
      </c>
      <c r="G31" s="147">
        <v>1972</v>
      </c>
      <c r="H31" s="149">
        <v>72007</v>
      </c>
      <c r="I31" s="150"/>
      <c r="J31" s="151">
        <v>72007</v>
      </c>
      <c r="K31" s="172">
        <v>40258</v>
      </c>
      <c r="L31" s="153">
        <f t="shared" si="3"/>
        <v>40153</v>
      </c>
      <c r="M31" s="153">
        <v>105</v>
      </c>
      <c r="N31" s="153">
        <f t="shared" si="4"/>
        <v>14491</v>
      </c>
      <c r="O31" s="153">
        <f t="shared" si="5"/>
        <v>13687</v>
      </c>
      <c r="P31" s="153">
        <v>804</v>
      </c>
      <c r="Q31" s="153">
        <v>17258</v>
      </c>
      <c r="R31" s="154">
        <v>173.3</v>
      </c>
      <c r="S31" s="151">
        <v>72007</v>
      </c>
      <c r="T31" s="172">
        <v>41458</v>
      </c>
      <c r="U31" s="153">
        <f t="shared" si="6"/>
        <v>41388</v>
      </c>
      <c r="V31" s="153">
        <v>70</v>
      </c>
      <c r="W31" s="153">
        <v>14096</v>
      </c>
      <c r="X31" s="153">
        <v>829</v>
      </c>
      <c r="Y31" s="153">
        <f t="shared" si="7"/>
        <v>15624</v>
      </c>
      <c r="Z31" s="155">
        <v>172.3</v>
      </c>
      <c r="AA31" s="156"/>
      <c r="AB31" s="151">
        <f t="shared" si="8"/>
        <v>0</v>
      </c>
      <c r="AC31" s="157">
        <f t="shared" si="8"/>
        <v>1200</v>
      </c>
      <c r="AD31" s="7">
        <f t="shared" si="8"/>
        <v>1235</v>
      </c>
      <c r="AE31" s="176">
        <f t="shared" si="0"/>
        <v>-35</v>
      </c>
      <c r="AF31" s="7">
        <f t="shared" si="1"/>
        <v>409</v>
      </c>
      <c r="AG31" s="159">
        <f t="shared" si="1"/>
        <v>25</v>
      </c>
      <c r="AH31" s="7">
        <f t="shared" si="1"/>
        <v>-1634</v>
      </c>
      <c r="AI31" s="160">
        <f t="shared" si="1"/>
        <v>-1</v>
      </c>
      <c r="AJ31" s="161">
        <f t="shared" si="2"/>
        <v>67454</v>
      </c>
      <c r="AK31" s="173">
        <v>40939</v>
      </c>
      <c r="AL31" s="163">
        <f t="shared" si="9"/>
        <v>40802</v>
      </c>
      <c r="AM31" s="153">
        <v>31295</v>
      </c>
      <c r="AN31" s="164">
        <f t="shared" si="10"/>
        <v>9507</v>
      </c>
      <c r="AO31" s="165">
        <v>137</v>
      </c>
      <c r="AP31" s="165">
        <v>110</v>
      </c>
      <c r="AQ31" s="165">
        <f t="shared" si="11"/>
        <v>27</v>
      </c>
      <c r="AR31" s="165">
        <v>14327</v>
      </c>
      <c r="AS31" s="153">
        <v>10991</v>
      </c>
      <c r="AT31" s="166">
        <f t="shared" si="12"/>
        <v>3336</v>
      </c>
      <c r="AU31" s="167">
        <v>12188</v>
      </c>
      <c r="AV31" s="168">
        <v>153</v>
      </c>
      <c r="AW31" s="169"/>
      <c r="AX31" s="9">
        <f t="shared" si="13"/>
        <v>108.63</v>
      </c>
      <c r="AY31" s="170">
        <f t="shared" si="14"/>
        <v>44.370000000000005</v>
      </c>
    </row>
    <row r="32" spans="1:51" ht="12.75">
      <c r="A32" s="144" t="s">
        <v>105</v>
      </c>
      <c r="B32" s="145">
        <v>26079</v>
      </c>
      <c r="C32" s="146">
        <v>0</v>
      </c>
      <c r="D32" s="147">
        <v>318</v>
      </c>
      <c r="E32" s="148">
        <v>45</v>
      </c>
      <c r="F32" s="146">
        <v>191</v>
      </c>
      <c r="G32" s="147">
        <v>844</v>
      </c>
      <c r="H32" s="149">
        <v>25550</v>
      </c>
      <c r="I32" s="150"/>
      <c r="J32" s="151">
        <v>25835</v>
      </c>
      <c r="K32" s="172">
        <v>15224</v>
      </c>
      <c r="L32" s="153">
        <f t="shared" si="3"/>
        <v>15144</v>
      </c>
      <c r="M32" s="153">
        <v>80</v>
      </c>
      <c r="N32" s="153">
        <f t="shared" si="4"/>
        <v>5480</v>
      </c>
      <c r="O32" s="153">
        <f t="shared" si="5"/>
        <v>5177</v>
      </c>
      <c r="P32" s="153">
        <v>303</v>
      </c>
      <c r="Q32" s="153">
        <v>5131</v>
      </c>
      <c r="R32" s="154">
        <v>59</v>
      </c>
      <c r="S32" s="151">
        <v>25768</v>
      </c>
      <c r="T32" s="172">
        <v>15224</v>
      </c>
      <c r="U32" s="153">
        <f t="shared" si="6"/>
        <v>15144</v>
      </c>
      <c r="V32" s="153">
        <v>80</v>
      </c>
      <c r="W32" s="153">
        <v>5177</v>
      </c>
      <c r="X32" s="153">
        <v>303</v>
      </c>
      <c r="Y32" s="153">
        <f t="shared" si="7"/>
        <v>5064</v>
      </c>
      <c r="Z32" s="155">
        <v>59</v>
      </c>
      <c r="AA32" s="156"/>
      <c r="AB32" s="151">
        <f t="shared" si="8"/>
        <v>-67</v>
      </c>
      <c r="AC32" s="157">
        <f t="shared" si="8"/>
        <v>0</v>
      </c>
      <c r="AD32" s="7">
        <f t="shared" si="8"/>
        <v>0</v>
      </c>
      <c r="AE32" s="158">
        <f t="shared" si="0"/>
        <v>0</v>
      </c>
      <c r="AF32" s="7">
        <f t="shared" si="1"/>
        <v>0</v>
      </c>
      <c r="AG32" s="159">
        <f t="shared" si="1"/>
        <v>0</v>
      </c>
      <c r="AH32" s="7">
        <f t="shared" si="1"/>
        <v>-67</v>
      </c>
      <c r="AI32" s="160">
        <f t="shared" si="1"/>
        <v>0</v>
      </c>
      <c r="AJ32" s="161">
        <f t="shared" si="2"/>
        <v>20883</v>
      </c>
      <c r="AK32" s="173">
        <v>12179</v>
      </c>
      <c r="AL32" s="163">
        <f t="shared" si="9"/>
        <v>12078</v>
      </c>
      <c r="AM32" s="153">
        <v>9264</v>
      </c>
      <c r="AN32" s="164">
        <f t="shared" si="10"/>
        <v>2814</v>
      </c>
      <c r="AO32" s="165">
        <v>101</v>
      </c>
      <c r="AP32" s="165">
        <v>81</v>
      </c>
      <c r="AQ32" s="165">
        <f t="shared" si="11"/>
        <v>20</v>
      </c>
      <c r="AR32" s="165">
        <v>4262</v>
      </c>
      <c r="AS32" s="153">
        <v>3270</v>
      </c>
      <c r="AT32" s="166">
        <f t="shared" si="12"/>
        <v>992</v>
      </c>
      <c r="AU32" s="167">
        <v>4442</v>
      </c>
      <c r="AV32" s="168">
        <v>53.5</v>
      </c>
      <c r="AW32" s="169"/>
      <c r="AX32" s="9">
        <f t="shared" si="13"/>
        <v>37.985</v>
      </c>
      <c r="AY32" s="170">
        <f t="shared" si="14"/>
        <v>15.515</v>
      </c>
    </row>
    <row r="33" spans="1:51" ht="12.75">
      <c r="A33" s="144" t="s">
        <v>106</v>
      </c>
      <c r="B33" s="145">
        <v>22901</v>
      </c>
      <c r="C33" s="146">
        <v>179</v>
      </c>
      <c r="D33" s="147">
        <v>409</v>
      </c>
      <c r="E33" s="148">
        <v>1486</v>
      </c>
      <c r="F33" s="146">
        <v>1577</v>
      </c>
      <c r="G33" s="147">
        <v>2603</v>
      </c>
      <c r="H33" s="149">
        <v>24514</v>
      </c>
      <c r="I33" s="150"/>
      <c r="J33" s="151">
        <v>24514</v>
      </c>
      <c r="K33" s="172">
        <v>14478</v>
      </c>
      <c r="L33" s="153">
        <f t="shared" si="3"/>
        <v>14386</v>
      </c>
      <c r="M33" s="153">
        <v>92</v>
      </c>
      <c r="N33" s="153">
        <f t="shared" si="4"/>
        <v>5211</v>
      </c>
      <c r="O33" s="153">
        <f t="shared" si="5"/>
        <v>4923</v>
      </c>
      <c r="P33" s="153">
        <v>288</v>
      </c>
      <c r="Q33" s="153">
        <v>4825</v>
      </c>
      <c r="R33" s="154">
        <v>55.72</v>
      </c>
      <c r="S33" s="151">
        <v>24514</v>
      </c>
      <c r="T33" s="172">
        <v>14478</v>
      </c>
      <c r="U33" s="153">
        <f t="shared" si="6"/>
        <v>14409</v>
      </c>
      <c r="V33" s="153">
        <v>69</v>
      </c>
      <c r="W33" s="153">
        <v>4923</v>
      </c>
      <c r="X33" s="153">
        <v>288</v>
      </c>
      <c r="Y33" s="153">
        <f t="shared" si="7"/>
        <v>4825</v>
      </c>
      <c r="Z33" s="155">
        <v>55.72</v>
      </c>
      <c r="AA33" s="156"/>
      <c r="AB33" s="151">
        <f t="shared" si="8"/>
        <v>0</v>
      </c>
      <c r="AC33" s="157">
        <f t="shared" si="8"/>
        <v>0</v>
      </c>
      <c r="AD33" s="7">
        <f t="shared" si="8"/>
        <v>23</v>
      </c>
      <c r="AE33" s="158">
        <f t="shared" si="0"/>
        <v>-23</v>
      </c>
      <c r="AF33" s="7">
        <f t="shared" si="1"/>
        <v>0</v>
      </c>
      <c r="AG33" s="159">
        <f t="shared" si="1"/>
        <v>0</v>
      </c>
      <c r="AH33" s="7">
        <f t="shared" si="1"/>
        <v>0</v>
      </c>
      <c r="AI33" s="160">
        <f t="shared" si="1"/>
        <v>0</v>
      </c>
      <c r="AJ33" s="161">
        <f t="shared" si="2"/>
        <v>22552</v>
      </c>
      <c r="AK33" s="173">
        <v>13166</v>
      </c>
      <c r="AL33" s="163">
        <f t="shared" si="9"/>
        <v>13112</v>
      </c>
      <c r="AM33" s="153">
        <v>10057</v>
      </c>
      <c r="AN33" s="164">
        <f t="shared" si="10"/>
        <v>3055</v>
      </c>
      <c r="AO33" s="165">
        <v>54</v>
      </c>
      <c r="AP33" s="165">
        <v>43</v>
      </c>
      <c r="AQ33" s="165">
        <f t="shared" si="11"/>
        <v>11</v>
      </c>
      <c r="AR33" s="165">
        <v>4608</v>
      </c>
      <c r="AS33" s="153">
        <v>3535</v>
      </c>
      <c r="AT33" s="166">
        <f t="shared" si="12"/>
        <v>1073</v>
      </c>
      <c r="AU33" s="167">
        <v>4778</v>
      </c>
      <c r="AV33" s="168">
        <v>50.72</v>
      </c>
      <c r="AW33" s="169"/>
      <c r="AX33" s="9">
        <f t="shared" si="13"/>
        <v>36.011199999999995</v>
      </c>
      <c r="AY33" s="170">
        <f t="shared" si="14"/>
        <v>14.708800000000004</v>
      </c>
    </row>
    <row r="34" spans="1:51" ht="12.75">
      <c r="A34" s="144" t="s">
        <v>107</v>
      </c>
      <c r="B34" s="145">
        <v>30916</v>
      </c>
      <c r="C34" s="146">
        <v>232</v>
      </c>
      <c r="D34" s="147">
        <v>205</v>
      </c>
      <c r="E34" s="148">
        <v>0</v>
      </c>
      <c r="F34" s="146">
        <v>1161</v>
      </c>
      <c r="G34" s="147">
        <v>340</v>
      </c>
      <c r="H34" s="149">
        <v>30796</v>
      </c>
      <c r="I34" s="150"/>
      <c r="J34" s="151">
        <v>31151</v>
      </c>
      <c r="K34" s="172">
        <v>17755</v>
      </c>
      <c r="L34" s="153">
        <f t="shared" si="3"/>
        <v>17695</v>
      </c>
      <c r="M34" s="153">
        <v>60</v>
      </c>
      <c r="N34" s="153">
        <f t="shared" si="4"/>
        <v>6390</v>
      </c>
      <c r="O34" s="153">
        <f t="shared" si="5"/>
        <v>6036</v>
      </c>
      <c r="P34" s="153">
        <v>354</v>
      </c>
      <c r="Q34" s="153">
        <v>7006</v>
      </c>
      <c r="R34" s="154">
        <v>62</v>
      </c>
      <c r="S34" s="151">
        <v>31071</v>
      </c>
      <c r="T34" s="172">
        <v>17755</v>
      </c>
      <c r="U34" s="153">
        <f t="shared" si="6"/>
        <v>17695</v>
      </c>
      <c r="V34" s="153">
        <v>60</v>
      </c>
      <c r="W34" s="153">
        <v>6037</v>
      </c>
      <c r="X34" s="153">
        <v>355</v>
      </c>
      <c r="Y34" s="153">
        <f t="shared" si="7"/>
        <v>6924</v>
      </c>
      <c r="Z34" s="155">
        <v>62</v>
      </c>
      <c r="AA34" s="156"/>
      <c r="AB34" s="151">
        <f t="shared" si="8"/>
        <v>-80</v>
      </c>
      <c r="AC34" s="157">
        <f t="shared" si="8"/>
        <v>0</v>
      </c>
      <c r="AD34" s="7">
        <f t="shared" si="8"/>
        <v>0</v>
      </c>
      <c r="AE34" s="158">
        <f t="shared" si="0"/>
        <v>0</v>
      </c>
      <c r="AF34" s="7">
        <f t="shared" si="1"/>
        <v>1</v>
      </c>
      <c r="AG34" s="159">
        <f t="shared" si="1"/>
        <v>1</v>
      </c>
      <c r="AH34" s="7">
        <f t="shared" si="1"/>
        <v>-82</v>
      </c>
      <c r="AI34" s="160">
        <f t="shared" si="1"/>
        <v>0</v>
      </c>
      <c r="AJ34" s="161">
        <f t="shared" si="2"/>
        <v>29113</v>
      </c>
      <c r="AK34" s="173">
        <v>17032</v>
      </c>
      <c r="AL34" s="163">
        <f t="shared" si="9"/>
        <v>17008</v>
      </c>
      <c r="AM34" s="153">
        <v>13045</v>
      </c>
      <c r="AN34" s="164">
        <f t="shared" si="10"/>
        <v>3963</v>
      </c>
      <c r="AO34" s="165">
        <v>24</v>
      </c>
      <c r="AP34" s="165">
        <v>19</v>
      </c>
      <c r="AQ34" s="165">
        <f t="shared" si="11"/>
        <v>5</v>
      </c>
      <c r="AR34" s="165">
        <v>5961</v>
      </c>
      <c r="AS34" s="153">
        <v>4572</v>
      </c>
      <c r="AT34" s="166">
        <f t="shared" si="12"/>
        <v>1389</v>
      </c>
      <c r="AU34" s="167">
        <v>6120</v>
      </c>
      <c r="AV34" s="168">
        <v>55.5</v>
      </c>
      <c r="AW34" s="169"/>
      <c r="AX34" s="9">
        <f t="shared" si="13"/>
        <v>39.405</v>
      </c>
      <c r="AY34" s="170">
        <f t="shared" si="14"/>
        <v>16.095</v>
      </c>
    </row>
    <row r="35" spans="1:51" ht="12.75">
      <c r="A35" s="144" t="s">
        <v>108</v>
      </c>
      <c r="B35" s="145">
        <v>20120</v>
      </c>
      <c r="C35" s="146">
        <v>0</v>
      </c>
      <c r="D35" s="147">
        <v>209</v>
      </c>
      <c r="E35" s="148">
        <v>62</v>
      </c>
      <c r="F35" s="146">
        <v>426</v>
      </c>
      <c r="G35" s="147">
        <v>672</v>
      </c>
      <c r="H35" s="149">
        <v>19266</v>
      </c>
      <c r="I35" s="150"/>
      <c r="J35" s="151">
        <v>19557</v>
      </c>
      <c r="K35" s="172">
        <v>11188</v>
      </c>
      <c r="L35" s="153">
        <f t="shared" si="3"/>
        <v>11069</v>
      </c>
      <c r="M35" s="153">
        <v>119</v>
      </c>
      <c r="N35" s="153">
        <f t="shared" si="4"/>
        <v>4031</v>
      </c>
      <c r="O35" s="153">
        <f t="shared" si="5"/>
        <v>3809</v>
      </c>
      <c r="P35" s="153">
        <v>222</v>
      </c>
      <c r="Q35" s="153">
        <v>4338</v>
      </c>
      <c r="R35" s="154">
        <v>43.17</v>
      </c>
      <c r="S35" s="151">
        <v>19506</v>
      </c>
      <c r="T35" s="172">
        <v>11188</v>
      </c>
      <c r="U35" s="153">
        <f t="shared" si="6"/>
        <v>11069</v>
      </c>
      <c r="V35" s="153">
        <v>119</v>
      </c>
      <c r="W35" s="153">
        <v>3804</v>
      </c>
      <c r="X35" s="153">
        <v>222</v>
      </c>
      <c r="Y35" s="153">
        <f t="shared" si="7"/>
        <v>4292</v>
      </c>
      <c r="Z35" s="155">
        <v>43.17</v>
      </c>
      <c r="AA35" s="156"/>
      <c r="AB35" s="151">
        <f t="shared" si="8"/>
        <v>-51</v>
      </c>
      <c r="AC35" s="157">
        <f t="shared" si="8"/>
        <v>0</v>
      </c>
      <c r="AD35" s="7">
        <f t="shared" si="8"/>
        <v>0</v>
      </c>
      <c r="AE35" s="158">
        <f t="shared" si="0"/>
        <v>0</v>
      </c>
      <c r="AF35" s="7">
        <f t="shared" si="1"/>
        <v>-5</v>
      </c>
      <c r="AG35" s="159">
        <f t="shared" si="1"/>
        <v>0</v>
      </c>
      <c r="AH35" s="7">
        <f t="shared" si="1"/>
        <v>-46</v>
      </c>
      <c r="AI35" s="160">
        <f t="shared" si="1"/>
        <v>0</v>
      </c>
      <c r="AJ35" s="161">
        <f t="shared" si="2"/>
        <v>17127</v>
      </c>
      <c r="AK35" s="173">
        <v>10304</v>
      </c>
      <c r="AL35" s="163">
        <f t="shared" si="9"/>
        <v>10256</v>
      </c>
      <c r="AM35" s="153">
        <v>7866</v>
      </c>
      <c r="AN35" s="164">
        <f t="shared" si="10"/>
        <v>2390</v>
      </c>
      <c r="AO35" s="165">
        <v>48</v>
      </c>
      <c r="AP35" s="165">
        <v>39</v>
      </c>
      <c r="AQ35" s="165">
        <f t="shared" si="11"/>
        <v>9</v>
      </c>
      <c r="AR35" s="165">
        <v>3606</v>
      </c>
      <c r="AS35" s="153">
        <v>2766</v>
      </c>
      <c r="AT35" s="166">
        <f t="shared" si="12"/>
        <v>840</v>
      </c>
      <c r="AU35" s="167">
        <v>3217</v>
      </c>
      <c r="AV35" s="168">
        <v>39.27</v>
      </c>
      <c r="AW35" s="169"/>
      <c r="AX35" s="9">
        <f t="shared" si="13"/>
        <v>27.881700000000002</v>
      </c>
      <c r="AY35" s="170">
        <f t="shared" si="14"/>
        <v>11.388300000000001</v>
      </c>
    </row>
    <row r="36" spans="1:51" ht="12.75">
      <c r="A36" s="144" t="s">
        <v>109</v>
      </c>
      <c r="B36" s="145">
        <v>20592</v>
      </c>
      <c r="C36" s="146">
        <v>0</v>
      </c>
      <c r="D36" s="147">
        <v>525</v>
      </c>
      <c r="E36" s="148">
        <v>61</v>
      </c>
      <c r="F36" s="146">
        <v>210</v>
      </c>
      <c r="G36" s="147">
        <v>302</v>
      </c>
      <c r="H36" s="149">
        <v>20225</v>
      </c>
      <c r="I36" s="150"/>
      <c r="J36" s="151">
        <v>20439</v>
      </c>
      <c r="K36" s="172">
        <v>11938</v>
      </c>
      <c r="L36" s="153">
        <f t="shared" si="3"/>
        <v>11938</v>
      </c>
      <c r="M36" s="153">
        <v>0</v>
      </c>
      <c r="N36" s="153">
        <f t="shared" si="4"/>
        <v>4298</v>
      </c>
      <c r="O36" s="153">
        <f t="shared" si="5"/>
        <v>4059</v>
      </c>
      <c r="P36" s="153">
        <v>239</v>
      </c>
      <c r="Q36" s="153">
        <v>4203</v>
      </c>
      <c r="R36" s="154">
        <v>44</v>
      </c>
      <c r="S36" s="151">
        <v>20386</v>
      </c>
      <c r="T36" s="172">
        <v>11938</v>
      </c>
      <c r="U36" s="153">
        <f t="shared" si="6"/>
        <v>11938</v>
      </c>
      <c r="V36" s="153">
        <v>0</v>
      </c>
      <c r="W36" s="153">
        <v>4059</v>
      </c>
      <c r="X36" s="153">
        <v>239</v>
      </c>
      <c r="Y36" s="153">
        <f t="shared" si="7"/>
        <v>4150</v>
      </c>
      <c r="Z36" s="155">
        <v>44</v>
      </c>
      <c r="AA36" s="156"/>
      <c r="AB36" s="151">
        <f t="shared" si="8"/>
        <v>-53</v>
      </c>
      <c r="AC36" s="157">
        <f t="shared" si="8"/>
        <v>0</v>
      </c>
      <c r="AD36" s="7">
        <f t="shared" si="8"/>
        <v>0</v>
      </c>
      <c r="AE36" s="158">
        <f t="shared" si="0"/>
        <v>0</v>
      </c>
      <c r="AF36" s="7">
        <f t="shared" si="1"/>
        <v>0</v>
      </c>
      <c r="AG36" s="159">
        <f t="shared" si="1"/>
        <v>0</v>
      </c>
      <c r="AH36" s="7">
        <f t="shared" si="1"/>
        <v>-53</v>
      </c>
      <c r="AI36" s="160">
        <f t="shared" si="1"/>
        <v>0</v>
      </c>
      <c r="AJ36" s="161">
        <f t="shared" si="2"/>
        <v>18979</v>
      </c>
      <c r="AK36" s="173">
        <v>11546</v>
      </c>
      <c r="AL36" s="163">
        <f t="shared" si="9"/>
        <v>11546</v>
      </c>
      <c r="AM36" s="153">
        <v>8856</v>
      </c>
      <c r="AN36" s="164">
        <f t="shared" si="10"/>
        <v>2690</v>
      </c>
      <c r="AO36" s="165">
        <v>0</v>
      </c>
      <c r="AP36" s="165">
        <v>0</v>
      </c>
      <c r="AQ36" s="165">
        <f t="shared" si="11"/>
        <v>0</v>
      </c>
      <c r="AR36" s="165">
        <v>4041</v>
      </c>
      <c r="AS36" s="153">
        <v>3100</v>
      </c>
      <c r="AT36" s="166">
        <f t="shared" si="12"/>
        <v>941</v>
      </c>
      <c r="AU36" s="167">
        <v>3392</v>
      </c>
      <c r="AV36" s="168">
        <v>42.82</v>
      </c>
      <c r="AW36" s="169"/>
      <c r="AX36" s="9">
        <f t="shared" si="13"/>
        <v>30.402199999999997</v>
      </c>
      <c r="AY36" s="170">
        <f t="shared" si="14"/>
        <v>12.417800000000003</v>
      </c>
    </row>
    <row r="37" spans="1:51" ht="12.75">
      <c r="A37" s="144" t="s">
        <v>110</v>
      </c>
      <c r="B37" s="145">
        <v>23488</v>
      </c>
      <c r="C37" s="146">
        <v>100</v>
      </c>
      <c r="D37" s="147">
        <v>292</v>
      </c>
      <c r="E37" s="148">
        <v>0</v>
      </c>
      <c r="F37" s="146">
        <v>219</v>
      </c>
      <c r="G37" s="147">
        <v>323</v>
      </c>
      <c r="H37" s="149">
        <v>23681</v>
      </c>
      <c r="I37" s="150"/>
      <c r="J37" s="151">
        <v>23681</v>
      </c>
      <c r="K37" s="172">
        <v>13720</v>
      </c>
      <c r="L37" s="153">
        <f t="shared" si="3"/>
        <v>13620</v>
      </c>
      <c r="M37" s="153">
        <v>100</v>
      </c>
      <c r="N37" s="153">
        <f t="shared" si="4"/>
        <v>4937</v>
      </c>
      <c r="O37" s="153">
        <f t="shared" si="5"/>
        <v>4664</v>
      </c>
      <c r="P37" s="153">
        <v>273</v>
      </c>
      <c r="Q37" s="153">
        <v>5024</v>
      </c>
      <c r="R37" s="154">
        <v>45</v>
      </c>
      <c r="S37" s="151">
        <v>23628</v>
      </c>
      <c r="T37" s="172">
        <v>13720</v>
      </c>
      <c r="U37" s="153">
        <f t="shared" si="6"/>
        <v>13620</v>
      </c>
      <c r="V37" s="153">
        <v>100</v>
      </c>
      <c r="W37" s="153">
        <v>4664</v>
      </c>
      <c r="X37" s="153">
        <v>273</v>
      </c>
      <c r="Y37" s="153">
        <f t="shared" si="7"/>
        <v>4971</v>
      </c>
      <c r="Z37" s="155">
        <v>45</v>
      </c>
      <c r="AA37" s="156"/>
      <c r="AB37" s="151">
        <f t="shared" si="8"/>
        <v>-53</v>
      </c>
      <c r="AC37" s="157">
        <f t="shared" si="8"/>
        <v>0</v>
      </c>
      <c r="AD37" s="7">
        <f t="shared" si="8"/>
        <v>0</v>
      </c>
      <c r="AE37" s="158">
        <f t="shared" si="0"/>
        <v>0</v>
      </c>
      <c r="AF37" s="7">
        <f t="shared" si="1"/>
        <v>0</v>
      </c>
      <c r="AG37" s="159">
        <f t="shared" si="1"/>
        <v>0</v>
      </c>
      <c r="AH37" s="7">
        <f t="shared" si="1"/>
        <v>-53</v>
      </c>
      <c r="AI37" s="160">
        <f t="shared" si="1"/>
        <v>0</v>
      </c>
      <c r="AJ37" s="161">
        <f t="shared" si="2"/>
        <v>21297</v>
      </c>
      <c r="AK37" s="173">
        <v>12742</v>
      </c>
      <c r="AL37" s="163">
        <f t="shared" si="9"/>
        <v>12692</v>
      </c>
      <c r="AM37" s="153">
        <v>9735</v>
      </c>
      <c r="AN37" s="164">
        <f t="shared" si="10"/>
        <v>2957</v>
      </c>
      <c r="AO37" s="165">
        <v>50</v>
      </c>
      <c r="AP37" s="165">
        <v>40</v>
      </c>
      <c r="AQ37" s="165">
        <f t="shared" si="11"/>
        <v>10</v>
      </c>
      <c r="AR37" s="165">
        <v>4459</v>
      </c>
      <c r="AS37" s="153">
        <v>3421</v>
      </c>
      <c r="AT37" s="166">
        <f t="shared" si="12"/>
        <v>1038</v>
      </c>
      <c r="AU37" s="167">
        <v>4096</v>
      </c>
      <c r="AV37" s="168">
        <v>39</v>
      </c>
      <c r="AW37" s="169"/>
      <c r="AX37" s="9">
        <f t="shared" si="13"/>
        <v>27.689999999999998</v>
      </c>
      <c r="AY37" s="170">
        <f t="shared" si="14"/>
        <v>11.310000000000002</v>
      </c>
    </row>
    <row r="38" spans="1:51" ht="12.75">
      <c r="A38" s="144" t="s">
        <v>111</v>
      </c>
      <c r="B38" s="145">
        <v>46363</v>
      </c>
      <c r="C38" s="146">
        <v>0</v>
      </c>
      <c r="D38" s="147">
        <v>982</v>
      </c>
      <c r="E38" s="148">
        <v>3051</v>
      </c>
      <c r="F38" s="146">
        <v>4780</v>
      </c>
      <c r="G38" s="147">
        <v>3961</v>
      </c>
      <c r="H38" s="149">
        <v>46949</v>
      </c>
      <c r="I38" s="150"/>
      <c r="J38" s="151">
        <v>47518</v>
      </c>
      <c r="K38" s="172">
        <v>30432</v>
      </c>
      <c r="L38" s="153">
        <f t="shared" si="3"/>
        <v>30118</v>
      </c>
      <c r="M38" s="153">
        <v>314</v>
      </c>
      <c r="N38" s="153">
        <f t="shared" si="4"/>
        <v>10950</v>
      </c>
      <c r="O38" s="153">
        <f t="shared" si="5"/>
        <v>10347</v>
      </c>
      <c r="P38" s="153">
        <v>603</v>
      </c>
      <c r="Q38" s="153">
        <v>6136</v>
      </c>
      <c r="R38" s="154">
        <v>101</v>
      </c>
      <c r="S38" s="151">
        <v>47518</v>
      </c>
      <c r="T38" s="172">
        <v>30432</v>
      </c>
      <c r="U38" s="153">
        <f t="shared" si="6"/>
        <v>30118</v>
      </c>
      <c r="V38" s="153">
        <v>314</v>
      </c>
      <c r="W38" s="153">
        <v>10347</v>
      </c>
      <c r="X38" s="153">
        <v>603</v>
      </c>
      <c r="Y38" s="153">
        <f t="shared" si="7"/>
        <v>6136</v>
      </c>
      <c r="Z38" s="155">
        <v>100.5</v>
      </c>
      <c r="AA38" s="156"/>
      <c r="AB38" s="151">
        <f t="shared" si="8"/>
        <v>0</v>
      </c>
      <c r="AC38" s="157">
        <f t="shared" si="8"/>
        <v>0</v>
      </c>
      <c r="AD38" s="7">
        <f t="shared" si="8"/>
        <v>0</v>
      </c>
      <c r="AE38" s="158">
        <f t="shared" si="0"/>
        <v>0</v>
      </c>
      <c r="AF38" s="7">
        <f t="shared" si="1"/>
        <v>0</v>
      </c>
      <c r="AG38" s="159">
        <f t="shared" si="1"/>
        <v>0</v>
      </c>
      <c r="AH38" s="7">
        <f t="shared" si="1"/>
        <v>0</v>
      </c>
      <c r="AI38" s="160">
        <f t="shared" si="1"/>
        <v>-0.5</v>
      </c>
      <c r="AJ38" s="161">
        <f t="shared" si="2"/>
        <v>43188</v>
      </c>
      <c r="AK38" s="173">
        <v>28582</v>
      </c>
      <c r="AL38" s="163">
        <f t="shared" si="9"/>
        <v>28335</v>
      </c>
      <c r="AM38" s="153">
        <v>21733</v>
      </c>
      <c r="AN38" s="164">
        <f t="shared" si="10"/>
        <v>6602</v>
      </c>
      <c r="AO38" s="165">
        <v>247</v>
      </c>
      <c r="AP38" s="165">
        <v>199</v>
      </c>
      <c r="AQ38" s="165">
        <f t="shared" si="11"/>
        <v>48</v>
      </c>
      <c r="AR38" s="165">
        <v>10001</v>
      </c>
      <c r="AS38" s="153">
        <v>7674</v>
      </c>
      <c r="AT38" s="166">
        <f t="shared" si="12"/>
        <v>2327</v>
      </c>
      <c r="AU38" s="167">
        <v>4605</v>
      </c>
      <c r="AV38" s="168">
        <v>98.5</v>
      </c>
      <c r="AW38" s="169"/>
      <c r="AX38" s="9">
        <f t="shared" si="13"/>
        <v>69.935</v>
      </c>
      <c r="AY38" s="170">
        <f t="shared" si="14"/>
        <v>28.564999999999998</v>
      </c>
    </row>
    <row r="39" spans="1:51" ht="12.75">
      <c r="A39" s="144" t="s">
        <v>112</v>
      </c>
      <c r="B39" s="145">
        <v>21505</v>
      </c>
      <c r="C39" s="146">
        <v>0</v>
      </c>
      <c r="D39" s="147">
        <v>1485</v>
      </c>
      <c r="E39" s="148">
        <v>611</v>
      </c>
      <c r="F39" s="146">
        <v>1932</v>
      </c>
      <c r="G39" s="147">
        <v>2793</v>
      </c>
      <c r="H39" s="149">
        <v>21616</v>
      </c>
      <c r="I39" s="150"/>
      <c r="J39" s="151">
        <v>21616</v>
      </c>
      <c r="K39" s="172">
        <v>13009</v>
      </c>
      <c r="L39" s="153">
        <f t="shared" si="3"/>
        <v>13009</v>
      </c>
      <c r="M39" s="153">
        <v>0</v>
      </c>
      <c r="N39" s="153">
        <f t="shared" si="4"/>
        <v>4683</v>
      </c>
      <c r="O39" s="153">
        <f t="shared" si="5"/>
        <v>4422</v>
      </c>
      <c r="P39" s="153">
        <v>261</v>
      </c>
      <c r="Q39" s="153">
        <v>3924</v>
      </c>
      <c r="R39" s="154">
        <v>50.9</v>
      </c>
      <c r="S39" s="151">
        <v>21560</v>
      </c>
      <c r="T39" s="172">
        <v>13009</v>
      </c>
      <c r="U39" s="153">
        <f t="shared" si="6"/>
        <v>13009</v>
      </c>
      <c r="V39" s="153">
        <v>0</v>
      </c>
      <c r="W39" s="153">
        <v>4422</v>
      </c>
      <c r="X39" s="153">
        <v>261</v>
      </c>
      <c r="Y39" s="153">
        <f t="shared" si="7"/>
        <v>3868</v>
      </c>
      <c r="Z39" s="155">
        <v>50.9</v>
      </c>
      <c r="AA39" s="156"/>
      <c r="AB39" s="151">
        <f t="shared" si="8"/>
        <v>-56</v>
      </c>
      <c r="AC39" s="157">
        <f t="shared" si="8"/>
        <v>0</v>
      </c>
      <c r="AD39" s="7">
        <f t="shared" si="8"/>
        <v>0</v>
      </c>
      <c r="AE39" s="158">
        <f t="shared" si="0"/>
        <v>0</v>
      </c>
      <c r="AF39" s="7">
        <f aca="true" t="shared" si="15" ref="AF39:AI70">W39-O39</f>
        <v>0</v>
      </c>
      <c r="AG39" s="159">
        <f t="shared" si="15"/>
        <v>0</v>
      </c>
      <c r="AH39" s="7">
        <f t="shared" si="15"/>
        <v>-56</v>
      </c>
      <c r="AI39" s="160">
        <f t="shared" si="15"/>
        <v>0</v>
      </c>
      <c r="AJ39" s="161">
        <f t="shared" si="2"/>
        <v>18339</v>
      </c>
      <c r="AK39" s="173">
        <v>11286</v>
      </c>
      <c r="AL39" s="163">
        <f t="shared" si="9"/>
        <v>11186</v>
      </c>
      <c r="AM39" s="153">
        <v>8580</v>
      </c>
      <c r="AN39" s="164">
        <f t="shared" si="10"/>
        <v>2606</v>
      </c>
      <c r="AO39" s="165">
        <v>100</v>
      </c>
      <c r="AP39" s="165">
        <v>80</v>
      </c>
      <c r="AQ39" s="165">
        <f t="shared" si="11"/>
        <v>20</v>
      </c>
      <c r="AR39" s="165">
        <v>3949</v>
      </c>
      <c r="AS39" s="153">
        <v>3030</v>
      </c>
      <c r="AT39" s="166">
        <f t="shared" si="12"/>
        <v>919</v>
      </c>
      <c r="AU39" s="167">
        <v>3104</v>
      </c>
      <c r="AV39" s="168">
        <v>46</v>
      </c>
      <c r="AW39" s="169"/>
      <c r="AX39" s="9">
        <f t="shared" si="13"/>
        <v>32.66</v>
      </c>
      <c r="AY39" s="170">
        <f t="shared" si="14"/>
        <v>13.340000000000003</v>
      </c>
    </row>
    <row r="40" spans="1:51" ht="12.75">
      <c r="A40" s="144" t="s">
        <v>113</v>
      </c>
      <c r="B40" s="145">
        <v>54351</v>
      </c>
      <c r="C40" s="146">
        <v>0</v>
      </c>
      <c r="D40" s="147">
        <v>917</v>
      </c>
      <c r="E40" s="148">
        <v>445</v>
      </c>
      <c r="F40" s="146">
        <v>972</v>
      </c>
      <c r="G40" s="147">
        <v>86</v>
      </c>
      <c r="H40" s="149">
        <v>53467</v>
      </c>
      <c r="I40" s="150"/>
      <c r="J40" s="151">
        <v>54378</v>
      </c>
      <c r="K40" s="172">
        <v>33338</v>
      </c>
      <c r="L40" s="153">
        <f t="shared" si="3"/>
        <v>32872</v>
      </c>
      <c r="M40" s="153">
        <v>466</v>
      </c>
      <c r="N40" s="153">
        <f t="shared" si="4"/>
        <v>12907</v>
      </c>
      <c r="O40" s="153">
        <f t="shared" si="5"/>
        <v>12249</v>
      </c>
      <c r="P40" s="153">
        <v>658</v>
      </c>
      <c r="Q40" s="153">
        <v>8133</v>
      </c>
      <c r="R40" s="154">
        <v>122</v>
      </c>
      <c r="S40" s="151">
        <v>54190</v>
      </c>
      <c r="T40" s="172">
        <v>33338</v>
      </c>
      <c r="U40" s="153">
        <f t="shared" si="6"/>
        <v>32872</v>
      </c>
      <c r="V40" s="153">
        <v>466</v>
      </c>
      <c r="W40" s="153">
        <v>11335</v>
      </c>
      <c r="X40" s="153">
        <v>658</v>
      </c>
      <c r="Y40" s="153">
        <f t="shared" si="7"/>
        <v>8859</v>
      </c>
      <c r="Z40" s="155">
        <v>122</v>
      </c>
      <c r="AA40" s="156"/>
      <c r="AB40" s="151">
        <f t="shared" si="8"/>
        <v>-188</v>
      </c>
      <c r="AC40" s="157">
        <f t="shared" si="8"/>
        <v>0</v>
      </c>
      <c r="AD40" s="7">
        <f t="shared" si="8"/>
        <v>0</v>
      </c>
      <c r="AE40" s="158">
        <f t="shared" si="0"/>
        <v>0</v>
      </c>
      <c r="AF40" s="7">
        <f t="shared" si="15"/>
        <v>-914</v>
      </c>
      <c r="AG40" s="159">
        <f t="shared" si="15"/>
        <v>0</v>
      </c>
      <c r="AH40" s="7">
        <f t="shared" si="15"/>
        <v>726</v>
      </c>
      <c r="AI40" s="160">
        <f t="shared" si="15"/>
        <v>0</v>
      </c>
      <c r="AJ40" s="161">
        <f t="shared" si="2"/>
        <v>50764</v>
      </c>
      <c r="AK40" s="173">
        <v>31614</v>
      </c>
      <c r="AL40" s="163">
        <f t="shared" si="9"/>
        <v>31374</v>
      </c>
      <c r="AM40" s="153">
        <v>24064</v>
      </c>
      <c r="AN40" s="164">
        <f t="shared" si="10"/>
        <v>7310</v>
      </c>
      <c r="AO40" s="165">
        <v>240</v>
      </c>
      <c r="AP40" s="165">
        <v>193</v>
      </c>
      <c r="AQ40" s="165">
        <f t="shared" si="11"/>
        <v>47</v>
      </c>
      <c r="AR40" s="165">
        <v>11063</v>
      </c>
      <c r="AS40" s="153">
        <v>8488</v>
      </c>
      <c r="AT40" s="166">
        <f t="shared" si="12"/>
        <v>2575</v>
      </c>
      <c r="AU40" s="167">
        <v>8087</v>
      </c>
      <c r="AV40" s="168">
        <v>113</v>
      </c>
      <c r="AW40" s="169"/>
      <c r="AX40" s="9">
        <f t="shared" si="13"/>
        <v>80.22999999999999</v>
      </c>
      <c r="AY40" s="170">
        <f t="shared" si="14"/>
        <v>32.77000000000001</v>
      </c>
    </row>
    <row r="41" spans="1:51" ht="12.75">
      <c r="A41" s="144" t="s">
        <v>114</v>
      </c>
      <c r="B41" s="145">
        <v>20058</v>
      </c>
      <c r="C41" s="146">
        <v>178</v>
      </c>
      <c r="D41" s="147">
        <v>138</v>
      </c>
      <c r="E41" s="148">
        <v>0</v>
      </c>
      <c r="F41" s="146">
        <v>20</v>
      </c>
      <c r="G41" s="147">
        <v>420</v>
      </c>
      <c r="H41" s="149">
        <v>20000</v>
      </c>
      <c r="I41" s="150"/>
      <c r="J41" s="151">
        <v>21129</v>
      </c>
      <c r="K41" s="172">
        <v>12403</v>
      </c>
      <c r="L41" s="153">
        <f t="shared" si="3"/>
        <v>12389</v>
      </c>
      <c r="M41" s="153">
        <v>14</v>
      </c>
      <c r="N41" s="153">
        <f t="shared" si="4"/>
        <v>4468</v>
      </c>
      <c r="O41" s="153">
        <f t="shared" si="5"/>
        <v>4220</v>
      </c>
      <c r="P41" s="153">
        <v>248</v>
      </c>
      <c r="Q41" s="153">
        <v>4258</v>
      </c>
      <c r="R41" s="154">
        <v>47.49</v>
      </c>
      <c r="S41" s="151">
        <v>21129</v>
      </c>
      <c r="T41" s="172">
        <v>12723</v>
      </c>
      <c r="U41" s="153">
        <f t="shared" si="6"/>
        <v>12709</v>
      </c>
      <c r="V41" s="153">
        <v>14</v>
      </c>
      <c r="W41" s="153">
        <v>4326</v>
      </c>
      <c r="X41" s="153">
        <v>255</v>
      </c>
      <c r="Y41" s="153">
        <f t="shared" si="7"/>
        <v>3825</v>
      </c>
      <c r="Z41" s="155">
        <v>47.49</v>
      </c>
      <c r="AA41" s="156"/>
      <c r="AB41" s="151">
        <f t="shared" si="8"/>
        <v>0</v>
      </c>
      <c r="AC41" s="157">
        <f t="shared" si="8"/>
        <v>320</v>
      </c>
      <c r="AD41" s="7">
        <f t="shared" si="8"/>
        <v>320</v>
      </c>
      <c r="AE41" s="158">
        <f t="shared" si="0"/>
        <v>0</v>
      </c>
      <c r="AF41" s="7">
        <f t="shared" si="15"/>
        <v>106</v>
      </c>
      <c r="AG41" s="159">
        <f t="shared" si="15"/>
        <v>7</v>
      </c>
      <c r="AH41" s="7">
        <f t="shared" si="15"/>
        <v>-433</v>
      </c>
      <c r="AI41" s="160">
        <f t="shared" si="15"/>
        <v>0</v>
      </c>
      <c r="AJ41" s="161">
        <f t="shared" si="2"/>
        <v>20605</v>
      </c>
      <c r="AK41" s="173">
        <v>13000</v>
      </c>
      <c r="AL41" s="163">
        <f t="shared" si="9"/>
        <v>12983</v>
      </c>
      <c r="AM41" s="153">
        <v>9958</v>
      </c>
      <c r="AN41" s="164">
        <f t="shared" si="10"/>
        <v>3025</v>
      </c>
      <c r="AO41" s="165">
        <v>17</v>
      </c>
      <c r="AP41" s="165">
        <v>14</v>
      </c>
      <c r="AQ41" s="165">
        <f t="shared" si="11"/>
        <v>3</v>
      </c>
      <c r="AR41" s="165">
        <v>4550</v>
      </c>
      <c r="AS41" s="153">
        <v>3490</v>
      </c>
      <c r="AT41" s="166">
        <f t="shared" si="12"/>
        <v>1060</v>
      </c>
      <c r="AU41" s="167">
        <v>3055</v>
      </c>
      <c r="AV41" s="168">
        <v>43.24</v>
      </c>
      <c r="AW41" s="169"/>
      <c r="AX41" s="9">
        <f t="shared" si="13"/>
        <v>30.7004</v>
      </c>
      <c r="AY41" s="170">
        <f t="shared" si="14"/>
        <v>12.539600000000004</v>
      </c>
    </row>
    <row r="42" spans="1:51" ht="12.75">
      <c r="A42" s="144" t="s">
        <v>115</v>
      </c>
      <c r="B42" s="145">
        <v>35454</v>
      </c>
      <c r="C42" s="146">
        <v>841</v>
      </c>
      <c r="D42" s="147">
        <v>728</v>
      </c>
      <c r="E42" s="148">
        <v>679</v>
      </c>
      <c r="F42" s="146">
        <v>410</v>
      </c>
      <c r="G42" s="147">
        <v>5930</v>
      </c>
      <c r="H42" s="149">
        <v>35359</v>
      </c>
      <c r="I42" s="150"/>
      <c r="J42" s="151">
        <v>35659</v>
      </c>
      <c r="K42" s="172">
        <v>21322</v>
      </c>
      <c r="L42" s="153">
        <f t="shared" si="3"/>
        <v>21060</v>
      </c>
      <c r="M42" s="153">
        <v>262</v>
      </c>
      <c r="N42" s="153">
        <f t="shared" si="4"/>
        <v>7693</v>
      </c>
      <c r="O42" s="153">
        <f t="shared" si="5"/>
        <v>7271</v>
      </c>
      <c r="P42" s="153">
        <v>422</v>
      </c>
      <c r="Q42" s="153">
        <v>6644</v>
      </c>
      <c r="R42" s="154">
        <v>76</v>
      </c>
      <c r="S42" s="151">
        <v>35611</v>
      </c>
      <c r="T42" s="172">
        <v>21322</v>
      </c>
      <c r="U42" s="153">
        <f t="shared" si="6"/>
        <v>21017</v>
      </c>
      <c r="V42" s="153">
        <v>305</v>
      </c>
      <c r="W42" s="153">
        <v>7249</v>
      </c>
      <c r="X42" s="153">
        <v>421</v>
      </c>
      <c r="Y42" s="153">
        <f t="shared" si="7"/>
        <v>6619</v>
      </c>
      <c r="Z42" s="155">
        <v>76</v>
      </c>
      <c r="AA42" s="156"/>
      <c r="AB42" s="151">
        <f t="shared" si="8"/>
        <v>-48</v>
      </c>
      <c r="AC42" s="157">
        <f t="shared" si="8"/>
        <v>0</v>
      </c>
      <c r="AD42" s="7">
        <f t="shared" si="8"/>
        <v>-43</v>
      </c>
      <c r="AE42" s="158">
        <f t="shared" si="0"/>
        <v>43</v>
      </c>
      <c r="AF42" s="7">
        <f t="shared" si="15"/>
        <v>-22</v>
      </c>
      <c r="AG42" s="159">
        <f t="shared" si="15"/>
        <v>-1</v>
      </c>
      <c r="AH42" s="7">
        <f t="shared" si="15"/>
        <v>-25</v>
      </c>
      <c r="AI42" s="160">
        <f t="shared" si="15"/>
        <v>0</v>
      </c>
      <c r="AJ42" s="161">
        <f t="shared" si="2"/>
        <v>32788</v>
      </c>
      <c r="AK42" s="173">
        <v>21080</v>
      </c>
      <c r="AL42" s="163">
        <f t="shared" si="9"/>
        <v>20750</v>
      </c>
      <c r="AM42" s="153">
        <v>15915</v>
      </c>
      <c r="AN42" s="164">
        <f t="shared" si="10"/>
        <v>4835</v>
      </c>
      <c r="AO42" s="165">
        <v>330</v>
      </c>
      <c r="AP42" s="165">
        <v>266</v>
      </c>
      <c r="AQ42" s="165">
        <f t="shared" si="11"/>
        <v>64</v>
      </c>
      <c r="AR42" s="165">
        <v>7375</v>
      </c>
      <c r="AS42" s="153">
        <v>5661</v>
      </c>
      <c r="AT42" s="166">
        <f t="shared" si="12"/>
        <v>1714</v>
      </c>
      <c r="AU42" s="167">
        <v>4333</v>
      </c>
      <c r="AV42" s="168">
        <v>71.9</v>
      </c>
      <c r="AW42" s="169"/>
      <c r="AX42" s="9">
        <f t="shared" si="13"/>
        <v>51.049</v>
      </c>
      <c r="AY42" s="170">
        <f t="shared" si="14"/>
        <v>20.851000000000006</v>
      </c>
    </row>
    <row r="43" spans="1:51" ht="12.75">
      <c r="A43" s="144" t="s">
        <v>116</v>
      </c>
      <c r="B43" s="145">
        <v>15796</v>
      </c>
      <c r="C43" s="146">
        <v>0</v>
      </c>
      <c r="D43" s="147">
        <v>500</v>
      </c>
      <c r="E43" s="148">
        <v>215</v>
      </c>
      <c r="F43" s="146">
        <v>1658</v>
      </c>
      <c r="G43" s="147">
        <v>1324</v>
      </c>
      <c r="H43" s="149">
        <v>16973</v>
      </c>
      <c r="I43" s="150"/>
      <c r="J43" s="151">
        <v>16973</v>
      </c>
      <c r="K43" s="172">
        <v>9866</v>
      </c>
      <c r="L43" s="153">
        <f t="shared" si="3"/>
        <v>9856</v>
      </c>
      <c r="M43" s="153">
        <v>10</v>
      </c>
      <c r="N43" s="153">
        <f t="shared" si="4"/>
        <v>3552</v>
      </c>
      <c r="O43" s="153">
        <f t="shared" si="5"/>
        <v>3354</v>
      </c>
      <c r="P43" s="153">
        <v>198</v>
      </c>
      <c r="Q43" s="153">
        <v>3555</v>
      </c>
      <c r="R43" s="154">
        <v>30.96</v>
      </c>
      <c r="S43" s="151">
        <v>16285</v>
      </c>
      <c r="T43" s="172">
        <v>9866</v>
      </c>
      <c r="U43" s="153">
        <f t="shared" si="6"/>
        <v>9856</v>
      </c>
      <c r="V43" s="153">
        <v>10</v>
      </c>
      <c r="W43" s="153">
        <v>3354</v>
      </c>
      <c r="X43" s="153">
        <v>198</v>
      </c>
      <c r="Y43" s="153">
        <f t="shared" si="7"/>
        <v>2867</v>
      </c>
      <c r="Z43" s="155">
        <v>30.96</v>
      </c>
      <c r="AA43" s="156"/>
      <c r="AB43" s="151">
        <f t="shared" si="8"/>
        <v>-688</v>
      </c>
      <c r="AC43" s="157">
        <f t="shared" si="8"/>
        <v>0</v>
      </c>
      <c r="AD43" s="7">
        <f t="shared" si="8"/>
        <v>0</v>
      </c>
      <c r="AE43" s="158">
        <f t="shared" si="0"/>
        <v>0</v>
      </c>
      <c r="AF43" s="7">
        <f t="shared" si="15"/>
        <v>0</v>
      </c>
      <c r="AG43" s="159">
        <f t="shared" si="15"/>
        <v>0</v>
      </c>
      <c r="AH43" s="7">
        <f t="shared" si="15"/>
        <v>-688</v>
      </c>
      <c r="AI43" s="160">
        <f t="shared" si="15"/>
        <v>0</v>
      </c>
      <c r="AJ43" s="161">
        <f t="shared" si="2"/>
        <v>15787</v>
      </c>
      <c r="AK43" s="173">
        <v>9770</v>
      </c>
      <c r="AL43" s="163">
        <f t="shared" si="9"/>
        <v>9770</v>
      </c>
      <c r="AM43" s="153">
        <v>7494</v>
      </c>
      <c r="AN43" s="164">
        <f t="shared" si="10"/>
        <v>2276</v>
      </c>
      <c r="AO43" s="165">
        <v>0</v>
      </c>
      <c r="AP43" s="165">
        <v>0</v>
      </c>
      <c r="AQ43" s="165">
        <f t="shared" si="11"/>
        <v>0</v>
      </c>
      <c r="AR43" s="165">
        <v>3420</v>
      </c>
      <c r="AS43" s="153">
        <v>2623</v>
      </c>
      <c r="AT43" s="166">
        <f t="shared" si="12"/>
        <v>797</v>
      </c>
      <c r="AU43" s="167">
        <v>2597</v>
      </c>
      <c r="AV43" s="168">
        <v>26.71</v>
      </c>
      <c r="AW43" s="169"/>
      <c r="AX43" s="9">
        <f t="shared" si="13"/>
        <v>18.9641</v>
      </c>
      <c r="AY43" s="170">
        <f t="shared" si="14"/>
        <v>7.7459000000000024</v>
      </c>
    </row>
    <row r="44" spans="1:51" ht="12.75">
      <c r="A44" s="144" t="s">
        <v>117</v>
      </c>
      <c r="B44" s="145">
        <v>15139</v>
      </c>
      <c r="C44" s="146">
        <v>589</v>
      </c>
      <c r="D44" s="147">
        <v>18</v>
      </c>
      <c r="E44" s="148">
        <v>413</v>
      </c>
      <c r="F44" s="146">
        <v>16</v>
      </c>
      <c r="G44" s="147">
        <v>1124</v>
      </c>
      <c r="H44" s="149">
        <v>14916</v>
      </c>
      <c r="I44" s="150"/>
      <c r="J44" s="151">
        <v>15997</v>
      </c>
      <c r="K44" s="172">
        <v>9296</v>
      </c>
      <c r="L44" s="153">
        <f t="shared" si="3"/>
        <v>9276</v>
      </c>
      <c r="M44" s="153">
        <v>20</v>
      </c>
      <c r="N44" s="153">
        <f t="shared" si="4"/>
        <v>3347</v>
      </c>
      <c r="O44" s="153">
        <f t="shared" si="5"/>
        <v>3161</v>
      </c>
      <c r="P44" s="153">
        <v>186</v>
      </c>
      <c r="Q44" s="153">
        <v>3354</v>
      </c>
      <c r="R44" s="154">
        <v>35.81</v>
      </c>
      <c r="S44" s="151">
        <v>15956</v>
      </c>
      <c r="T44" s="172">
        <v>9020</v>
      </c>
      <c r="U44" s="153">
        <f t="shared" si="6"/>
        <v>9010</v>
      </c>
      <c r="V44" s="153">
        <v>10</v>
      </c>
      <c r="W44" s="153">
        <v>3067</v>
      </c>
      <c r="X44" s="153">
        <v>181</v>
      </c>
      <c r="Y44" s="153">
        <f t="shared" si="7"/>
        <v>3688</v>
      </c>
      <c r="Z44" s="155">
        <v>35.81</v>
      </c>
      <c r="AA44" s="156"/>
      <c r="AB44" s="151">
        <f t="shared" si="8"/>
        <v>-41</v>
      </c>
      <c r="AC44" s="157">
        <f t="shared" si="8"/>
        <v>-276</v>
      </c>
      <c r="AD44" s="7">
        <f t="shared" si="8"/>
        <v>-266</v>
      </c>
      <c r="AE44" s="158">
        <f t="shared" si="0"/>
        <v>-10</v>
      </c>
      <c r="AF44" s="7">
        <f t="shared" si="15"/>
        <v>-94</v>
      </c>
      <c r="AG44" s="159">
        <f t="shared" si="15"/>
        <v>-5</v>
      </c>
      <c r="AH44" s="7">
        <f t="shared" si="15"/>
        <v>334</v>
      </c>
      <c r="AI44" s="160">
        <f t="shared" si="15"/>
        <v>0</v>
      </c>
      <c r="AJ44" s="161">
        <f t="shared" si="2"/>
        <v>12772</v>
      </c>
      <c r="AK44" s="173">
        <v>8054</v>
      </c>
      <c r="AL44" s="163">
        <f t="shared" si="9"/>
        <v>8034</v>
      </c>
      <c r="AM44" s="153">
        <v>6162</v>
      </c>
      <c r="AN44" s="164">
        <f t="shared" si="10"/>
        <v>1872</v>
      </c>
      <c r="AO44" s="165">
        <v>20</v>
      </c>
      <c r="AP44" s="165">
        <v>16</v>
      </c>
      <c r="AQ44" s="165">
        <f t="shared" si="11"/>
        <v>4</v>
      </c>
      <c r="AR44" s="165">
        <v>2819</v>
      </c>
      <c r="AS44" s="153">
        <v>2162</v>
      </c>
      <c r="AT44" s="166">
        <f t="shared" si="12"/>
        <v>657</v>
      </c>
      <c r="AU44" s="167">
        <v>1899</v>
      </c>
      <c r="AV44" s="168">
        <v>30</v>
      </c>
      <c r="AW44" s="169"/>
      <c r="AX44" s="9">
        <f t="shared" si="13"/>
        <v>21.299999999999997</v>
      </c>
      <c r="AY44" s="170">
        <f t="shared" si="14"/>
        <v>8.700000000000003</v>
      </c>
    </row>
    <row r="45" spans="1:51" ht="12.75">
      <c r="A45" s="144" t="s">
        <v>118</v>
      </c>
      <c r="B45" s="145">
        <v>25676</v>
      </c>
      <c r="C45" s="146">
        <v>0</v>
      </c>
      <c r="D45" s="147">
        <v>440</v>
      </c>
      <c r="E45" s="148">
        <v>0</v>
      </c>
      <c r="F45" s="146">
        <v>124</v>
      </c>
      <c r="G45" s="147">
        <v>5451</v>
      </c>
      <c r="H45" s="149">
        <v>26310</v>
      </c>
      <c r="I45" s="150"/>
      <c r="J45" s="151">
        <v>26310</v>
      </c>
      <c r="K45" s="172">
        <v>13132</v>
      </c>
      <c r="L45" s="153">
        <f t="shared" si="3"/>
        <v>12962</v>
      </c>
      <c r="M45" s="153">
        <v>170</v>
      </c>
      <c r="N45" s="153">
        <f t="shared" si="4"/>
        <v>4724</v>
      </c>
      <c r="O45" s="153">
        <f t="shared" si="5"/>
        <v>4464</v>
      </c>
      <c r="P45" s="153">
        <v>260</v>
      </c>
      <c r="Q45" s="153">
        <v>8454</v>
      </c>
      <c r="R45" s="154">
        <v>53.02</v>
      </c>
      <c r="S45" s="151">
        <v>26242</v>
      </c>
      <c r="T45" s="172">
        <v>13132</v>
      </c>
      <c r="U45" s="153">
        <f t="shared" si="6"/>
        <v>12832</v>
      </c>
      <c r="V45" s="153">
        <v>300</v>
      </c>
      <c r="W45" s="153">
        <v>4465</v>
      </c>
      <c r="X45" s="153">
        <v>257</v>
      </c>
      <c r="Y45" s="153">
        <f t="shared" si="7"/>
        <v>8388</v>
      </c>
      <c r="Z45" s="155">
        <v>53.02</v>
      </c>
      <c r="AA45" s="156"/>
      <c r="AB45" s="151">
        <f t="shared" si="8"/>
        <v>-68</v>
      </c>
      <c r="AC45" s="157">
        <f t="shared" si="8"/>
        <v>0</v>
      </c>
      <c r="AD45" s="7">
        <f t="shared" si="8"/>
        <v>-130</v>
      </c>
      <c r="AE45" s="158">
        <f t="shared" si="0"/>
        <v>130</v>
      </c>
      <c r="AF45" s="7">
        <f t="shared" si="15"/>
        <v>1</v>
      </c>
      <c r="AG45" s="159">
        <f t="shared" si="15"/>
        <v>-3</v>
      </c>
      <c r="AH45" s="7">
        <f t="shared" si="15"/>
        <v>-66</v>
      </c>
      <c r="AI45" s="160">
        <f t="shared" si="15"/>
        <v>0</v>
      </c>
      <c r="AJ45" s="161">
        <f t="shared" si="2"/>
        <v>24383</v>
      </c>
      <c r="AK45" s="173">
        <v>13819</v>
      </c>
      <c r="AL45" s="163">
        <f t="shared" si="9"/>
        <v>13509</v>
      </c>
      <c r="AM45" s="153">
        <v>10361</v>
      </c>
      <c r="AN45" s="164">
        <f t="shared" si="10"/>
        <v>3148</v>
      </c>
      <c r="AO45" s="165">
        <v>310</v>
      </c>
      <c r="AP45" s="165">
        <v>249</v>
      </c>
      <c r="AQ45" s="165">
        <f t="shared" si="11"/>
        <v>61</v>
      </c>
      <c r="AR45" s="165">
        <v>4834</v>
      </c>
      <c r="AS45" s="153">
        <v>3711</v>
      </c>
      <c r="AT45" s="166">
        <f t="shared" si="12"/>
        <v>1123</v>
      </c>
      <c r="AU45" s="167">
        <v>5730</v>
      </c>
      <c r="AV45" s="168">
        <v>47</v>
      </c>
      <c r="AW45" s="169"/>
      <c r="AX45" s="9">
        <f t="shared" si="13"/>
        <v>33.37</v>
      </c>
      <c r="AY45" s="170">
        <f t="shared" si="14"/>
        <v>13.630000000000003</v>
      </c>
    </row>
    <row r="46" spans="1:51" ht="12.75">
      <c r="A46" s="144" t="s">
        <v>119</v>
      </c>
      <c r="B46" s="145">
        <v>11582</v>
      </c>
      <c r="C46" s="146">
        <v>25</v>
      </c>
      <c r="D46" s="147">
        <v>354</v>
      </c>
      <c r="E46" s="148">
        <v>576</v>
      </c>
      <c r="F46" s="146">
        <v>1210</v>
      </c>
      <c r="G46" s="147">
        <v>758</v>
      </c>
      <c r="H46" s="149">
        <v>12399</v>
      </c>
      <c r="I46" s="150"/>
      <c r="J46" s="151">
        <v>12399</v>
      </c>
      <c r="K46" s="172">
        <v>7200</v>
      </c>
      <c r="L46" s="153">
        <f t="shared" si="3"/>
        <v>7200</v>
      </c>
      <c r="M46" s="153">
        <v>0</v>
      </c>
      <c r="N46" s="153">
        <f t="shared" si="4"/>
        <v>2592</v>
      </c>
      <c r="O46" s="153">
        <f t="shared" si="5"/>
        <v>2448</v>
      </c>
      <c r="P46" s="153">
        <v>144</v>
      </c>
      <c r="Q46" s="153">
        <v>2607</v>
      </c>
      <c r="R46" s="154">
        <v>23.65</v>
      </c>
      <c r="S46" s="151">
        <v>11969</v>
      </c>
      <c r="T46" s="172">
        <v>7200</v>
      </c>
      <c r="U46" s="153">
        <f t="shared" si="6"/>
        <v>7200</v>
      </c>
      <c r="V46" s="153">
        <v>0</v>
      </c>
      <c r="W46" s="153">
        <v>2448</v>
      </c>
      <c r="X46" s="153">
        <v>144</v>
      </c>
      <c r="Y46" s="153">
        <f t="shared" si="7"/>
        <v>2177</v>
      </c>
      <c r="Z46" s="155">
        <v>23.65</v>
      </c>
      <c r="AA46" s="156"/>
      <c r="AB46" s="151">
        <f t="shared" si="8"/>
        <v>-430</v>
      </c>
      <c r="AC46" s="157">
        <f t="shared" si="8"/>
        <v>0</v>
      </c>
      <c r="AD46" s="7">
        <f t="shared" si="8"/>
        <v>0</v>
      </c>
      <c r="AE46" s="158">
        <f t="shared" si="0"/>
        <v>0</v>
      </c>
      <c r="AF46" s="7">
        <f t="shared" si="15"/>
        <v>0</v>
      </c>
      <c r="AG46" s="159">
        <f t="shared" si="15"/>
        <v>0</v>
      </c>
      <c r="AH46" s="7">
        <f t="shared" si="15"/>
        <v>-430</v>
      </c>
      <c r="AI46" s="160">
        <f t="shared" si="15"/>
        <v>0</v>
      </c>
      <c r="AJ46" s="161">
        <f t="shared" si="2"/>
        <v>11310</v>
      </c>
      <c r="AK46" s="173">
        <v>7154</v>
      </c>
      <c r="AL46" s="163">
        <f t="shared" si="9"/>
        <v>7154</v>
      </c>
      <c r="AM46" s="153">
        <v>5487</v>
      </c>
      <c r="AN46" s="164">
        <f t="shared" si="10"/>
        <v>1667</v>
      </c>
      <c r="AO46" s="165">
        <v>0</v>
      </c>
      <c r="AP46" s="165">
        <v>0</v>
      </c>
      <c r="AQ46" s="165">
        <f t="shared" si="11"/>
        <v>0</v>
      </c>
      <c r="AR46" s="165">
        <v>2504</v>
      </c>
      <c r="AS46" s="153">
        <v>1920</v>
      </c>
      <c r="AT46" s="166">
        <f t="shared" si="12"/>
        <v>584</v>
      </c>
      <c r="AU46" s="167">
        <v>1652</v>
      </c>
      <c r="AV46" s="168">
        <v>21.9</v>
      </c>
      <c r="AW46" s="169"/>
      <c r="AX46" s="9">
        <f t="shared" si="13"/>
        <v>15.548999999999998</v>
      </c>
      <c r="AY46" s="170">
        <f t="shared" si="14"/>
        <v>6.351000000000001</v>
      </c>
    </row>
    <row r="47" spans="1:51" ht="12.75">
      <c r="A47" s="171" t="s">
        <v>120</v>
      </c>
      <c r="B47" s="145">
        <v>39844</v>
      </c>
      <c r="C47" s="146">
        <v>509</v>
      </c>
      <c r="D47" s="147">
        <v>7</v>
      </c>
      <c r="E47" s="148">
        <v>366</v>
      </c>
      <c r="F47" s="146">
        <v>988</v>
      </c>
      <c r="G47" s="147">
        <v>2769</v>
      </c>
      <c r="H47" s="149">
        <v>36849</v>
      </c>
      <c r="I47" s="150"/>
      <c r="J47" s="151">
        <v>41682</v>
      </c>
      <c r="K47" s="172">
        <v>24673</v>
      </c>
      <c r="L47" s="153">
        <f t="shared" si="3"/>
        <v>24366</v>
      </c>
      <c r="M47" s="153">
        <v>307</v>
      </c>
      <c r="N47" s="153">
        <f t="shared" si="4"/>
        <v>8604</v>
      </c>
      <c r="O47" s="153">
        <f t="shared" si="5"/>
        <v>8116</v>
      </c>
      <c r="P47" s="153">
        <v>488</v>
      </c>
      <c r="Q47" s="153">
        <v>8405</v>
      </c>
      <c r="R47" s="154">
        <v>100.27</v>
      </c>
      <c r="S47" s="151">
        <v>41682</v>
      </c>
      <c r="T47" s="172">
        <v>24673</v>
      </c>
      <c r="U47" s="153">
        <f t="shared" si="6"/>
        <v>24366</v>
      </c>
      <c r="V47" s="153">
        <v>307</v>
      </c>
      <c r="W47" s="153">
        <v>8389</v>
      </c>
      <c r="X47" s="153">
        <v>488</v>
      </c>
      <c r="Y47" s="153">
        <f t="shared" si="7"/>
        <v>8132</v>
      </c>
      <c r="Z47" s="155">
        <v>100.27</v>
      </c>
      <c r="AA47" s="156"/>
      <c r="AB47" s="151">
        <f t="shared" si="8"/>
        <v>0</v>
      </c>
      <c r="AC47" s="157">
        <f t="shared" si="8"/>
        <v>0</v>
      </c>
      <c r="AD47" s="7">
        <f t="shared" si="8"/>
        <v>0</v>
      </c>
      <c r="AE47" s="158">
        <f t="shared" si="0"/>
        <v>0</v>
      </c>
      <c r="AF47" s="7">
        <f t="shared" si="15"/>
        <v>273</v>
      </c>
      <c r="AG47" s="159">
        <f t="shared" si="15"/>
        <v>0</v>
      </c>
      <c r="AH47" s="7">
        <f t="shared" si="15"/>
        <v>-273</v>
      </c>
      <c r="AI47" s="160">
        <f t="shared" si="15"/>
        <v>0</v>
      </c>
      <c r="AJ47" s="161">
        <f t="shared" si="2"/>
        <v>42024</v>
      </c>
      <c r="AK47" s="173">
        <v>26433</v>
      </c>
      <c r="AL47" s="163">
        <f t="shared" si="9"/>
        <v>26128</v>
      </c>
      <c r="AM47" s="153">
        <v>20040</v>
      </c>
      <c r="AN47" s="164">
        <f t="shared" si="10"/>
        <v>6088</v>
      </c>
      <c r="AO47" s="165">
        <v>305</v>
      </c>
      <c r="AP47" s="165">
        <v>245</v>
      </c>
      <c r="AQ47" s="165">
        <f t="shared" si="11"/>
        <v>60</v>
      </c>
      <c r="AR47" s="165">
        <v>9249</v>
      </c>
      <c r="AS47" s="153">
        <v>7097</v>
      </c>
      <c r="AT47" s="166">
        <f t="shared" si="12"/>
        <v>2152</v>
      </c>
      <c r="AU47" s="167">
        <v>6342</v>
      </c>
      <c r="AV47" s="168">
        <v>92.63</v>
      </c>
      <c r="AW47" s="169"/>
      <c r="AX47" s="9">
        <f t="shared" si="13"/>
        <v>65.76729999999999</v>
      </c>
      <c r="AY47" s="170">
        <f t="shared" si="14"/>
        <v>26.862700000000004</v>
      </c>
    </row>
    <row r="48" spans="1:51" ht="12.75">
      <c r="A48" s="144" t="s">
        <v>121</v>
      </c>
      <c r="B48" s="145">
        <v>27197</v>
      </c>
      <c r="C48" s="146">
        <v>237</v>
      </c>
      <c r="D48" s="147">
        <v>263</v>
      </c>
      <c r="E48" s="148">
        <v>370</v>
      </c>
      <c r="F48" s="146">
        <v>1084</v>
      </c>
      <c r="G48" s="147">
        <v>1728</v>
      </c>
      <c r="H48" s="149">
        <v>27643</v>
      </c>
      <c r="I48" s="150"/>
      <c r="J48" s="151">
        <v>27643</v>
      </c>
      <c r="K48" s="172">
        <v>16030</v>
      </c>
      <c r="L48" s="153">
        <f t="shared" si="3"/>
        <v>15990</v>
      </c>
      <c r="M48" s="153">
        <v>40</v>
      </c>
      <c r="N48" s="153">
        <f t="shared" si="4"/>
        <v>5770</v>
      </c>
      <c r="O48" s="153">
        <f t="shared" si="5"/>
        <v>5450</v>
      </c>
      <c r="P48" s="153">
        <v>320</v>
      </c>
      <c r="Q48" s="153">
        <v>5843</v>
      </c>
      <c r="R48" s="154">
        <v>54.35</v>
      </c>
      <c r="S48" s="151">
        <v>27524</v>
      </c>
      <c r="T48" s="172">
        <v>16030</v>
      </c>
      <c r="U48" s="153">
        <f t="shared" si="6"/>
        <v>15990</v>
      </c>
      <c r="V48" s="153">
        <v>40</v>
      </c>
      <c r="W48" s="153">
        <v>5450</v>
      </c>
      <c r="X48" s="153">
        <v>320</v>
      </c>
      <c r="Y48" s="153">
        <f t="shared" si="7"/>
        <v>5724</v>
      </c>
      <c r="Z48" s="155">
        <v>55.67</v>
      </c>
      <c r="AA48" s="156"/>
      <c r="AB48" s="151">
        <f t="shared" si="8"/>
        <v>-119</v>
      </c>
      <c r="AC48" s="157">
        <f t="shared" si="8"/>
        <v>0</v>
      </c>
      <c r="AD48" s="7">
        <f t="shared" si="8"/>
        <v>0</v>
      </c>
      <c r="AE48" s="158">
        <f t="shared" si="0"/>
        <v>0</v>
      </c>
      <c r="AF48" s="7">
        <f t="shared" si="15"/>
        <v>0</v>
      </c>
      <c r="AG48" s="159">
        <f t="shared" si="15"/>
        <v>0</v>
      </c>
      <c r="AH48" s="7">
        <f t="shared" si="15"/>
        <v>-119</v>
      </c>
      <c r="AI48" s="160">
        <f t="shared" si="15"/>
        <v>1.3200000000000003</v>
      </c>
      <c r="AJ48" s="161">
        <f t="shared" si="2"/>
        <v>25013</v>
      </c>
      <c r="AK48" s="173">
        <v>15110</v>
      </c>
      <c r="AL48" s="163">
        <f t="shared" si="9"/>
        <v>15080</v>
      </c>
      <c r="AM48" s="153">
        <v>11566</v>
      </c>
      <c r="AN48" s="164">
        <f t="shared" si="10"/>
        <v>3514</v>
      </c>
      <c r="AO48" s="165">
        <v>30</v>
      </c>
      <c r="AP48" s="165">
        <v>24</v>
      </c>
      <c r="AQ48" s="165">
        <f t="shared" si="11"/>
        <v>6</v>
      </c>
      <c r="AR48" s="165">
        <v>5288</v>
      </c>
      <c r="AS48" s="153">
        <v>4056</v>
      </c>
      <c r="AT48" s="166">
        <f t="shared" si="12"/>
        <v>1232</v>
      </c>
      <c r="AU48" s="167">
        <v>4615</v>
      </c>
      <c r="AV48" s="168">
        <v>52.77</v>
      </c>
      <c r="AW48" s="169"/>
      <c r="AX48" s="9">
        <f t="shared" si="13"/>
        <v>37.4667</v>
      </c>
      <c r="AY48" s="170">
        <f t="shared" si="14"/>
        <v>15.3033</v>
      </c>
    </row>
    <row r="49" spans="1:51" ht="12.75">
      <c r="A49" s="144" t="s">
        <v>122</v>
      </c>
      <c r="B49" s="145">
        <v>16433</v>
      </c>
      <c r="C49" s="146">
        <v>396</v>
      </c>
      <c r="D49" s="147">
        <v>500</v>
      </c>
      <c r="E49" s="148">
        <v>139</v>
      </c>
      <c r="F49" s="146">
        <v>221</v>
      </c>
      <c r="G49" s="147">
        <v>509</v>
      </c>
      <c r="H49" s="149">
        <v>16071</v>
      </c>
      <c r="I49" s="150"/>
      <c r="J49" s="151">
        <v>16242</v>
      </c>
      <c r="K49" s="172">
        <v>9552</v>
      </c>
      <c r="L49" s="153">
        <f t="shared" si="3"/>
        <v>9460</v>
      </c>
      <c r="M49" s="153">
        <v>92</v>
      </c>
      <c r="N49" s="153">
        <f t="shared" si="4"/>
        <v>3438</v>
      </c>
      <c r="O49" s="153">
        <f t="shared" si="5"/>
        <v>3248</v>
      </c>
      <c r="P49" s="153">
        <v>190</v>
      </c>
      <c r="Q49" s="153">
        <v>3252</v>
      </c>
      <c r="R49" s="154">
        <v>36.8</v>
      </c>
      <c r="S49" s="151">
        <v>16242</v>
      </c>
      <c r="T49" s="172">
        <v>9682</v>
      </c>
      <c r="U49" s="153">
        <f t="shared" si="6"/>
        <v>9590</v>
      </c>
      <c r="V49" s="153">
        <v>92</v>
      </c>
      <c r="W49" s="153">
        <v>3292</v>
      </c>
      <c r="X49" s="153">
        <v>192</v>
      </c>
      <c r="Y49" s="153">
        <f t="shared" si="7"/>
        <v>3076</v>
      </c>
      <c r="Z49" s="155">
        <v>36.8</v>
      </c>
      <c r="AA49" s="156"/>
      <c r="AB49" s="151">
        <f t="shared" si="8"/>
        <v>0</v>
      </c>
      <c r="AC49" s="157">
        <f t="shared" si="8"/>
        <v>130</v>
      </c>
      <c r="AD49" s="7">
        <f t="shared" si="8"/>
        <v>130</v>
      </c>
      <c r="AE49" s="158">
        <f t="shared" si="0"/>
        <v>0</v>
      </c>
      <c r="AF49" s="7">
        <f t="shared" si="15"/>
        <v>44</v>
      </c>
      <c r="AG49" s="159">
        <f t="shared" si="15"/>
        <v>2</v>
      </c>
      <c r="AH49" s="7">
        <f t="shared" si="15"/>
        <v>-176</v>
      </c>
      <c r="AI49" s="160">
        <f t="shared" si="15"/>
        <v>0</v>
      </c>
      <c r="AJ49" s="161">
        <f t="shared" si="2"/>
        <v>14432</v>
      </c>
      <c r="AK49" s="173">
        <v>9557</v>
      </c>
      <c r="AL49" s="163">
        <f t="shared" si="9"/>
        <v>9227</v>
      </c>
      <c r="AM49" s="153">
        <v>7077</v>
      </c>
      <c r="AN49" s="164">
        <f t="shared" si="10"/>
        <v>2150</v>
      </c>
      <c r="AO49" s="165">
        <v>330</v>
      </c>
      <c r="AP49" s="165">
        <v>266</v>
      </c>
      <c r="AQ49" s="165">
        <f t="shared" si="11"/>
        <v>64</v>
      </c>
      <c r="AR49" s="165">
        <v>3342</v>
      </c>
      <c r="AS49" s="153">
        <v>2567</v>
      </c>
      <c r="AT49" s="166">
        <f t="shared" si="12"/>
        <v>775</v>
      </c>
      <c r="AU49" s="167">
        <v>1533</v>
      </c>
      <c r="AV49" s="168">
        <v>32.75</v>
      </c>
      <c r="AW49" s="169"/>
      <c r="AX49" s="9">
        <f t="shared" si="13"/>
        <v>23.252499999999998</v>
      </c>
      <c r="AY49" s="170">
        <f t="shared" si="14"/>
        <v>9.497500000000002</v>
      </c>
    </row>
    <row r="50" spans="1:51" ht="12.75">
      <c r="A50" s="144" t="s">
        <v>123</v>
      </c>
      <c r="B50" s="145">
        <v>23899</v>
      </c>
      <c r="C50" s="146">
        <v>938</v>
      </c>
      <c r="D50" s="147">
        <v>5</v>
      </c>
      <c r="E50" s="148">
        <v>597</v>
      </c>
      <c r="F50" s="146">
        <v>0</v>
      </c>
      <c r="G50" s="147">
        <v>100</v>
      </c>
      <c r="H50" s="149">
        <v>23888</v>
      </c>
      <c r="I50" s="150"/>
      <c r="J50" s="151">
        <v>25171</v>
      </c>
      <c r="K50" s="172">
        <v>13594</v>
      </c>
      <c r="L50" s="153">
        <f t="shared" si="3"/>
        <v>13344</v>
      </c>
      <c r="M50" s="153">
        <v>250</v>
      </c>
      <c r="N50" s="153">
        <f t="shared" si="4"/>
        <v>4911</v>
      </c>
      <c r="O50" s="153">
        <f t="shared" si="5"/>
        <v>4644</v>
      </c>
      <c r="P50" s="153">
        <v>267</v>
      </c>
      <c r="Q50" s="153">
        <v>6666</v>
      </c>
      <c r="R50" s="154">
        <v>53.05</v>
      </c>
      <c r="S50" s="151">
        <v>25171</v>
      </c>
      <c r="T50" s="172">
        <v>13334</v>
      </c>
      <c r="U50" s="153">
        <f t="shared" si="6"/>
        <v>13084</v>
      </c>
      <c r="V50" s="153">
        <v>250</v>
      </c>
      <c r="W50" s="153">
        <v>4534</v>
      </c>
      <c r="X50" s="153">
        <v>262</v>
      </c>
      <c r="Y50" s="153">
        <f t="shared" si="7"/>
        <v>7041</v>
      </c>
      <c r="Z50" s="155">
        <v>53.05</v>
      </c>
      <c r="AA50" s="156"/>
      <c r="AB50" s="151">
        <f t="shared" si="8"/>
        <v>0</v>
      </c>
      <c r="AC50" s="157">
        <f t="shared" si="8"/>
        <v>-260</v>
      </c>
      <c r="AD50" s="7">
        <f t="shared" si="8"/>
        <v>-260</v>
      </c>
      <c r="AE50" s="158">
        <f t="shared" si="0"/>
        <v>0</v>
      </c>
      <c r="AF50" s="7">
        <f t="shared" si="15"/>
        <v>-110</v>
      </c>
      <c r="AG50" s="159">
        <f t="shared" si="15"/>
        <v>-5</v>
      </c>
      <c r="AH50" s="7">
        <f t="shared" si="15"/>
        <v>375</v>
      </c>
      <c r="AI50" s="160">
        <f t="shared" si="15"/>
        <v>0</v>
      </c>
      <c r="AJ50" s="161">
        <f t="shared" si="2"/>
        <v>25774</v>
      </c>
      <c r="AK50" s="173">
        <v>15147</v>
      </c>
      <c r="AL50" s="163">
        <f t="shared" si="9"/>
        <v>14866</v>
      </c>
      <c r="AM50" s="153">
        <v>11402</v>
      </c>
      <c r="AN50" s="164">
        <f t="shared" si="10"/>
        <v>3464</v>
      </c>
      <c r="AO50" s="165">
        <v>281</v>
      </c>
      <c r="AP50" s="165">
        <v>226</v>
      </c>
      <c r="AQ50" s="165">
        <f t="shared" si="11"/>
        <v>55</v>
      </c>
      <c r="AR50" s="165">
        <v>5299</v>
      </c>
      <c r="AS50" s="153">
        <v>4068</v>
      </c>
      <c r="AT50" s="166">
        <f t="shared" si="12"/>
        <v>1231</v>
      </c>
      <c r="AU50" s="167">
        <v>5328</v>
      </c>
      <c r="AV50" s="168">
        <v>49.33</v>
      </c>
      <c r="AW50" s="169"/>
      <c r="AX50" s="9">
        <f t="shared" si="13"/>
        <v>35.0243</v>
      </c>
      <c r="AY50" s="170">
        <f t="shared" si="14"/>
        <v>14.305700000000002</v>
      </c>
    </row>
    <row r="51" spans="1:51" ht="12.75">
      <c r="A51" s="144" t="s">
        <v>124</v>
      </c>
      <c r="B51" s="145">
        <v>18430</v>
      </c>
      <c r="C51" s="146">
        <v>0</v>
      </c>
      <c r="D51" s="147">
        <v>1285</v>
      </c>
      <c r="E51" s="148">
        <v>1009</v>
      </c>
      <c r="F51" s="146">
        <v>1852</v>
      </c>
      <c r="G51" s="147">
        <v>1107</v>
      </c>
      <c r="H51" s="149">
        <v>19739</v>
      </c>
      <c r="I51" s="150"/>
      <c r="J51" s="151">
        <v>19739</v>
      </c>
      <c r="K51" s="172">
        <v>11458</v>
      </c>
      <c r="L51" s="153">
        <f t="shared" si="3"/>
        <v>11346</v>
      </c>
      <c r="M51" s="153">
        <v>112</v>
      </c>
      <c r="N51" s="153">
        <f t="shared" si="4"/>
        <v>4123</v>
      </c>
      <c r="O51" s="153">
        <f t="shared" si="5"/>
        <v>3895</v>
      </c>
      <c r="P51" s="153">
        <v>228</v>
      </c>
      <c r="Q51" s="153">
        <v>4158</v>
      </c>
      <c r="R51" s="154">
        <v>40.06</v>
      </c>
      <c r="S51" s="151">
        <v>18448</v>
      </c>
      <c r="T51" s="172">
        <v>11458</v>
      </c>
      <c r="U51" s="153">
        <f t="shared" si="6"/>
        <v>11346</v>
      </c>
      <c r="V51" s="153">
        <v>112</v>
      </c>
      <c r="W51" s="153">
        <v>3896</v>
      </c>
      <c r="X51" s="153">
        <v>227</v>
      </c>
      <c r="Y51" s="153">
        <f t="shared" si="7"/>
        <v>2867</v>
      </c>
      <c r="Z51" s="155">
        <v>40.06</v>
      </c>
      <c r="AA51" s="156"/>
      <c r="AB51" s="151">
        <f t="shared" si="8"/>
        <v>-1291</v>
      </c>
      <c r="AC51" s="157">
        <f t="shared" si="8"/>
        <v>0</v>
      </c>
      <c r="AD51" s="7">
        <f t="shared" si="8"/>
        <v>0</v>
      </c>
      <c r="AE51" s="158">
        <f t="shared" si="0"/>
        <v>0</v>
      </c>
      <c r="AF51" s="7">
        <f t="shared" si="15"/>
        <v>1</v>
      </c>
      <c r="AG51" s="159">
        <f t="shared" si="15"/>
        <v>-1</v>
      </c>
      <c r="AH51" s="7">
        <f t="shared" si="15"/>
        <v>-1291</v>
      </c>
      <c r="AI51" s="160">
        <f t="shared" si="15"/>
        <v>0</v>
      </c>
      <c r="AJ51" s="161">
        <f t="shared" si="2"/>
        <v>15809</v>
      </c>
      <c r="AK51" s="173">
        <v>9931</v>
      </c>
      <c r="AL51" s="163">
        <f t="shared" si="9"/>
        <v>9845</v>
      </c>
      <c r="AM51" s="153">
        <v>7551</v>
      </c>
      <c r="AN51" s="164">
        <f t="shared" si="10"/>
        <v>2294</v>
      </c>
      <c r="AO51" s="165">
        <v>86</v>
      </c>
      <c r="AP51" s="165">
        <v>69</v>
      </c>
      <c r="AQ51" s="165">
        <f t="shared" si="11"/>
        <v>17</v>
      </c>
      <c r="AR51" s="165">
        <v>3475</v>
      </c>
      <c r="AS51" s="153">
        <v>2666</v>
      </c>
      <c r="AT51" s="166">
        <f t="shared" si="12"/>
        <v>809</v>
      </c>
      <c r="AU51" s="167">
        <v>2403</v>
      </c>
      <c r="AV51" s="168">
        <v>36</v>
      </c>
      <c r="AW51" s="169"/>
      <c r="AX51" s="9">
        <f t="shared" si="13"/>
        <v>25.56</v>
      </c>
      <c r="AY51" s="170">
        <f t="shared" si="14"/>
        <v>10.440000000000001</v>
      </c>
    </row>
    <row r="52" spans="1:51" ht="12.75">
      <c r="A52" s="144" t="s">
        <v>125</v>
      </c>
      <c r="B52" s="145">
        <v>34252</v>
      </c>
      <c r="C52" s="146">
        <v>357</v>
      </c>
      <c r="D52" s="147">
        <v>210</v>
      </c>
      <c r="E52" s="148">
        <v>0</v>
      </c>
      <c r="F52" s="146">
        <v>496</v>
      </c>
      <c r="G52" s="147">
        <v>3011</v>
      </c>
      <c r="H52" s="149">
        <v>34027</v>
      </c>
      <c r="I52" s="150"/>
      <c r="J52" s="151">
        <v>35128</v>
      </c>
      <c r="K52" s="172">
        <v>19893</v>
      </c>
      <c r="L52" s="153">
        <f t="shared" si="3"/>
        <v>19593</v>
      </c>
      <c r="M52" s="153">
        <v>300</v>
      </c>
      <c r="N52" s="153">
        <f t="shared" si="4"/>
        <v>7162</v>
      </c>
      <c r="O52" s="153">
        <f t="shared" si="5"/>
        <v>6770</v>
      </c>
      <c r="P52" s="153">
        <v>392</v>
      </c>
      <c r="Q52" s="153">
        <v>8073</v>
      </c>
      <c r="R52" s="154">
        <v>75.2</v>
      </c>
      <c r="S52" s="151">
        <v>35038</v>
      </c>
      <c r="T52" s="172">
        <v>19893</v>
      </c>
      <c r="U52" s="153">
        <f t="shared" si="6"/>
        <v>19651</v>
      </c>
      <c r="V52" s="153">
        <v>242</v>
      </c>
      <c r="W52" s="153">
        <v>6764</v>
      </c>
      <c r="X52" s="153">
        <v>394</v>
      </c>
      <c r="Y52" s="153">
        <f t="shared" si="7"/>
        <v>7987</v>
      </c>
      <c r="Z52" s="155">
        <v>76</v>
      </c>
      <c r="AA52" s="156"/>
      <c r="AB52" s="151">
        <f t="shared" si="8"/>
        <v>-90</v>
      </c>
      <c r="AC52" s="157">
        <f t="shared" si="8"/>
        <v>0</v>
      </c>
      <c r="AD52" s="7">
        <f t="shared" si="8"/>
        <v>58</v>
      </c>
      <c r="AE52" s="176">
        <f t="shared" si="0"/>
        <v>-58</v>
      </c>
      <c r="AF52" s="7">
        <f t="shared" si="15"/>
        <v>-6</v>
      </c>
      <c r="AG52" s="159">
        <f t="shared" si="15"/>
        <v>2</v>
      </c>
      <c r="AH52" s="7">
        <f t="shared" si="15"/>
        <v>-86</v>
      </c>
      <c r="AI52" s="160">
        <f t="shared" si="15"/>
        <v>0.7999999999999972</v>
      </c>
      <c r="AJ52" s="161">
        <f t="shared" si="2"/>
        <v>32405</v>
      </c>
      <c r="AK52" s="173">
        <v>19398</v>
      </c>
      <c r="AL52" s="163">
        <f t="shared" si="9"/>
        <v>19328</v>
      </c>
      <c r="AM52" s="153">
        <v>14825</v>
      </c>
      <c r="AN52" s="164">
        <f t="shared" si="10"/>
        <v>4503</v>
      </c>
      <c r="AO52" s="165">
        <v>70</v>
      </c>
      <c r="AP52" s="165">
        <v>56</v>
      </c>
      <c r="AQ52" s="165">
        <f t="shared" si="11"/>
        <v>14</v>
      </c>
      <c r="AR52" s="165">
        <v>6789</v>
      </c>
      <c r="AS52" s="153">
        <v>5208</v>
      </c>
      <c r="AT52" s="166">
        <f t="shared" si="12"/>
        <v>1581</v>
      </c>
      <c r="AU52" s="167">
        <v>6218</v>
      </c>
      <c r="AV52" s="168">
        <v>69</v>
      </c>
      <c r="AW52" s="169"/>
      <c r="AX52" s="9">
        <f t="shared" si="13"/>
        <v>48.989999999999995</v>
      </c>
      <c r="AY52" s="170">
        <f t="shared" si="14"/>
        <v>20.010000000000005</v>
      </c>
    </row>
    <row r="53" spans="1:51" ht="12.75">
      <c r="A53" s="144" t="s">
        <v>126</v>
      </c>
      <c r="B53" s="145">
        <v>5429</v>
      </c>
      <c r="C53" s="146">
        <v>13</v>
      </c>
      <c r="D53" s="147">
        <v>193</v>
      </c>
      <c r="E53" s="148">
        <v>230</v>
      </c>
      <c r="F53" s="146">
        <v>342</v>
      </c>
      <c r="G53" s="147">
        <v>702</v>
      </c>
      <c r="H53" s="149">
        <v>5535</v>
      </c>
      <c r="I53" s="150"/>
      <c r="J53" s="151">
        <v>5981</v>
      </c>
      <c r="K53" s="172">
        <v>3991</v>
      </c>
      <c r="L53" s="153">
        <f t="shared" si="3"/>
        <v>3834</v>
      </c>
      <c r="M53" s="153">
        <v>157</v>
      </c>
      <c r="N53" s="153">
        <f t="shared" si="4"/>
        <v>1444</v>
      </c>
      <c r="O53" s="153">
        <f t="shared" si="5"/>
        <v>1367</v>
      </c>
      <c r="P53" s="153">
        <v>77</v>
      </c>
      <c r="Q53" s="153">
        <v>546</v>
      </c>
      <c r="R53" s="154">
        <v>11.75</v>
      </c>
      <c r="S53" s="151">
        <v>5981</v>
      </c>
      <c r="T53" s="172">
        <v>3658</v>
      </c>
      <c r="U53" s="153">
        <f t="shared" si="6"/>
        <v>3491</v>
      </c>
      <c r="V53" s="153">
        <v>167</v>
      </c>
      <c r="W53" s="153">
        <v>1244</v>
      </c>
      <c r="X53" s="153">
        <v>70</v>
      </c>
      <c r="Y53" s="153">
        <f t="shared" si="7"/>
        <v>1009</v>
      </c>
      <c r="Z53" s="155">
        <v>11.75</v>
      </c>
      <c r="AA53" s="156"/>
      <c r="AB53" s="151">
        <f t="shared" si="8"/>
        <v>0</v>
      </c>
      <c r="AC53" s="157">
        <f t="shared" si="8"/>
        <v>-333</v>
      </c>
      <c r="AD53" s="7">
        <f t="shared" si="8"/>
        <v>-343</v>
      </c>
      <c r="AE53" s="158">
        <f t="shared" si="0"/>
        <v>10</v>
      </c>
      <c r="AF53" s="7">
        <f t="shared" si="15"/>
        <v>-123</v>
      </c>
      <c r="AG53" s="159">
        <f t="shared" si="15"/>
        <v>-7</v>
      </c>
      <c r="AH53" s="7">
        <f t="shared" si="15"/>
        <v>463</v>
      </c>
      <c r="AI53" s="160">
        <f t="shared" si="15"/>
        <v>0</v>
      </c>
      <c r="AJ53" s="161">
        <f t="shared" si="2"/>
        <v>5140</v>
      </c>
      <c r="AK53" s="173">
        <v>3531</v>
      </c>
      <c r="AL53" s="163">
        <f t="shared" si="9"/>
        <v>3456</v>
      </c>
      <c r="AM53" s="153">
        <v>2651</v>
      </c>
      <c r="AN53" s="164">
        <f t="shared" si="10"/>
        <v>805</v>
      </c>
      <c r="AO53" s="165">
        <v>75</v>
      </c>
      <c r="AP53" s="165">
        <v>60</v>
      </c>
      <c r="AQ53" s="165">
        <f t="shared" si="11"/>
        <v>15</v>
      </c>
      <c r="AR53" s="165">
        <v>1235</v>
      </c>
      <c r="AS53" s="153">
        <v>948</v>
      </c>
      <c r="AT53" s="166">
        <f t="shared" si="12"/>
        <v>287</v>
      </c>
      <c r="AU53" s="167">
        <v>374</v>
      </c>
      <c r="AV53" s="168">
        <v>12.48</v>
      </c>
      <c r="AW53" s="169"/>
      <c r="AX53" s="9">
        <f t="shared" si="13"/>
        <v>8.8608</v>
      </c>
      <c r="AY53" s="170">
        <f t="shared" si="14"/>
        <v>3.619200000000001</v>
      </c>
    </row>
    <row r="54" spans="1:51" ht="12.75">
      <c r="A54" s="144" t="s">
        <v>127</v>
      </c>
      <c r="B54" s="145">
        <v>31084</v>
      </c>
      <c r="C54" s="146">
        <v>551</v>
      </c>
      <c r="D54" s="147">
        <v>377</v>
      </c>
      <c r="E54" s="148">
        <v>300</v>
      </c>
      <c r="F54" s="146">
        <v>520</v>
      </c>
      <c r="G54" s="147">
        <v>2073</v>
      </c>
      <c r="H54" s="149">
        <v>30909</v>
      </c>
      <c r="I54" s="150"/>
      <c r="J54" s="151">
        <v>31429</v>
      </c>
      <c r="K54" s="172">
        <v>18218</v>
      </c>
      <c r="L54" s="153">
        <f t="shared" si="3"/>
        <v>18002</v>
      </c>
      <c r="M54" s="153">
        <v>216</v>
      </c>
      <c r="N54" s="153">
        <f t="shared" si="4"/>
        <v>6554</v>
      </c>
      <c r="O54" s="153">
        <f t="shared" si="5"/>
        <v>6193</v>
      </c>
      <c r="P54" s="153">
        <v>361</v>
      </c>
      <c r="Q54" s="153">
        <v>6657</v>
      </c>
      <c r="R54" s="154">
        <v>72.99</v>
      </c>
      <c r="S54" s="151">
        <v>31429</v>
      </c>
      <c r="T54" s="172">
        <v>19116</v>
      </c>
      <c r="U54" s="153">
        <f t="shared" si="6"/>
        <v>18918</v>
      </c>
      <c r="V54" s="153">
        <v>198</v>
      </c>
      <c r="W54" s="153">
        <v>6499</v>
      </c>
      <c r="X54" s="153">
        <v>379</v>
      </c>
      <c r="Y54" s="153">
        <f t="shared" si="7"/>
        <v>5435</v>
      </c>
      <c r="Z54" s="155">
        <v>72.99</v>
      </c>
      <c r="AA54" s="156"/>
      <c r="AB54" s="151">
        <f t="shared" si="8"/>
        <v>0</v>
      </c>
      <c r="AC54" s="157">
        <f t="shared" si="8"/>
        <v>898</v>
      </c>
      <c r="AD54" s="7">
        <f t="shared" si="8"/>
        <v>916</v>
      </c>
      <c r="AE54" s="176">
        <f t="shared" si="0"/>
        <v>-18</v>
      </c>
      <c r="AF54" s="7">
        <f t="shared" si="15"/>
        <v>306</v>
      </c>
      <c r="AG54" s="159">
        <f t="shared" si="15"/>
        <v>18</v>
      </c>
      <c r="AH54" s="7">
        <f t="shared" si="15"/>
        <v>-1222</v>
      </c>
      <c r="AI54" s="160">
        <f t="shared" si="15"/>
        <v>0</v>
      </c>
      <c r="AJ54" s="161">
        <f t="shared" si="2"/>
        <v>28281</v>
      </c>
      <c r="AK54" s="173">
        <v>16937</v>
      </c>
      <c r="AL54" s="163">
        <f t="shared" si="9"/>
        <v>16697</v>
      </c>
      <c r="AM54" s="153">
        <v>12807</v>
      </c>
      <c r="AN54" s="164">
        <f t="shared" si="10"/>
        <v>3890</v>
      </c>
      <c r="AO54" s="165">
        <v>240</v>
      </c>
      <c r="AP54" s="165">
        <v>193</v>
      </c>
      <c r="AQ54" s="165">
        <f t="shared" si="11"/>
        <v>47</v>
      </c>
      <c r="AR54" s="165">
        <v>5926</v>
      </c>
      <c r="AS54" s="153">
        <v>4548</v>
      </c>
      <c r="AT54" s="166">
        <f t="shared" si="12"/>
        <v>1378</v>
      </c>
      <c r="AU54" s="167">
        <v>5418</v>
      </c>
      <c r="AV54" s="168">
        <v>60.3</v>
      </c>
      <c r="AW54" s="169"/>
      <c r="AX54" s="9">
        <f t="shared" si="13"/>
        <v>42.812999999999995</v>
      </c>
      <c r="AY54" s="170">
        <f t="shared" si="14"/>
        <v>17.487000000000002</v>
      </c>
    </row>
    <row r="55" spans="1:51" ht="12.75">
      <c r="A55" s="144" t="s">
        <v>128</v>
      </c>
      <c r="B55" s="145">
        <v>69516</v>
      </c>
      <c r="C55" s="146">
        <v>854</v>
      </c>
      <c r="D55" s="147">
        <v>1870</v>
      </c>
      <c r="E55" s="148">
        <v>703</v>
      </c>
      <c r="F55" s="146">
        <v>2018</v>
      </c>
      <c r="G55" s="147">
        <v>3348</v>
      </c>
      <c r="H55" s="149">
        <v>70127</v>
      </c>
      <c r="I55" s="150"/>
      <c r="J55" s="151">
        <v>71179</v>
      </c>
      <c r="K55" s="172">
        <v>46880</v>
      </c>
      <c r="L55" s="153">
        <f t="shared" si="3"/>
        <v>46632</v>
      </c>
      <c r="M55" s="153">
        <v>248</v>
      </c>
      <c r="N55" s="153">
        <f t="shared" si="4"/>
        <v>16894</v>
      </c>
      <c r="O55" s="153">
        <f t="shared" si="5"/>
        <v>15961</v>
      </c>
      <c r="P55" s="153">
        <v>933</v>
      </c>
      <c r="Q55" s="153">
        <v>7405</v>
      </c>
      <c r="R55" s="154">
        <v>169.1</v>
      </c>
      <c r="S55" s="151">
        <v>71179</v>
      </c>
      <c r="T55" s="172">
        <v>46880</v>
      </c>
      <c r="U55" s="153">
        <f t="shared" si="6"/>
        <v>46612</v>
      </c>
      <c r="V55" s="153">
        <v>268</v>
      </c>
      <c r="W55" s="153">
        <v>15939</v>
      </c>
      <c r="X55" s="153">
        <v>934</v>
      </c>
      <c r="Y55" s="153">
        <f t="shared" si="7"/>
        <v>7426</v>
      </c>
      <c r="Z55" s="155">
        <v>169.1</v>
      </c>
      <c r="AA55" s="156"/>
      <c r="AB55" s="151">
        <f t="shared" si="8"/>
        <v>0</v>
      </c>
      <c r="AC55" s="157">
        <f t="shared" si="8"/>
        <v>0</v>
      </c>
      <c r="AD55" s="7">
        <f t="shared" si="8"/>
        <v>-20</v>
      </c>
      <c r="AE55" s="158">
        <f t="shared" si="0"/>
        <v>20</v>
      </c>
      <c r="AF55" s="7">
        <f t="shared" si="15"/>
        <v>-22</v>
      </c>
      <c r="AG55" s="159">
        <f t="shared" si="15"/>
        <v>1</v>
      </c>
      <c r="AH55" s="7">
        <f t="shared" si="15"/>
        <v>21</v>
      </c>
      <c r="AI55" s="160">
        <f t="shared" si="15"/>
        <v>0</v>
      </c>
      <c r="AJ55" s="161">
        <f t="shared" si="2"/>
        <v>63326</v>
      </c>
      <c r="AK55" s="173">
        <v>41552</v>
      </c>
      <c r="AL55" s="163">
        <f t="shared" si="9"/>
        <v>41228</v>
      </c>
      <c r="AM55" s="153">
        <v>31622</v>
      </c>
      <c r="AN55" s="164">
        <f t="shared" si="10"/>
        <v>9606</v>
      </c>
      <c r="AO55" s="165">
        <v>324</v>
      </c>
      <c r="AP55" s="165">
        <v>261</v>
      </c>
      <c r="AQ55" s="165">
        <f t="shared" si="11"/>
        <v>63</v>
      </c>
      <c r="AR55" s="165">
        <v>14540</v>
      </c>
      <c r="AS55" s="153">
        <v>11156</v>
      </c>
      <c r="AT55" s="166">
        <f t="shared" si="12"/>
        <v>3384</v>
      </c>
      <c r="AU55" s="167">
        <v>7234</v>
      </c>
      <c r="AV55" s="168">
        <v>144</v>
      </c>
      <c r="AW55" s="169"/>
      <c r="AX55" s="9">
        <f t="shared" si="13"/>
        <v>102.24</v>
      </c>
      <c r="AY55" s="170">
        <f t="shared" si="14"/>
        <v>41.760000000000005</v>
      </c>
    </row>
    <row r="56" spans="1:51" ht="12.75">
      <c r="A56" s="144" t="s">
        <v>129</v>
      </c>
      <c r="B56" s="145">
        <v>34729</v>
      </c>
      <c r="C56" s="146">
        <v>709</v>
      </c>
      <c r="D56" s="147">
        <v>1804</v>
      </c>
      <c r="E56" s="148">
        <v>77</v>
      </c>
      <c r="F56" s="146">
        <v>998</v>
      </c>
      <c r="G56" s="147">
        <v>5748</v>
      </c>
      <c r="H56" s="149">
        <v>34316</v>
      </c>
      <c r="I56" s="150"/>
      <c r="J56" s="151">
        <v>34762</v>
      </c>
      <c r="K56" s="172">
        <v>23246</v>
      </c>
      <c r="L56" s="153">
        <f t="shared" si="3"/>
        <v>23008</v>
      </c>
      <c r="M56" s="153">
        <v>238</v>
      </c>
      <c r="N56" s="153">
        <f t="shared" si="4"/>
        <v>8306</v>
      </c>
      <c r="O56" s="153">
        <f t="shared" si="5"/>
        <v>7845</v>
      </c>
      <c r="P56" s="153">
        <v>461</v>
      </c>
      <c r="Q56" s="153">
        <v>3210</v>
      </c>
      <c r="R56" s="154">
        <v>68.67</v>
      </c>
      <c r="S56" s="151">
        <v>34762</v>
      </c>
      <c r="T56" s="172">
        <v>23246</v>
      </c>
      <c r="U56" s="153">
        <f t="shared" si="6"/>
        <v>23008</v>
      </c>
      <c r="V56" s="153">
        <v>238</v>
      </c>
      <c r="W56" s="153">
        <v>7904</v>
      </c>
      <c r="X56" s="153">
        <v>462</v>
      </c>
      <c r="Y56" s="153">
        <f t="shared" si="7"/>
        <v>3150</v>
      </c>
      <c r="Z56" s="155">
        <v>69.17</v>
      </c>
      <c r="AA56" s="156"/>
      <c r="AB56" s="151">
        <f t="shared" si="8"/>
        <v>0</v>
      </c>
      <c r="AC56" s="157">
        <f t="shared" si="8"/>
        <v>0</v>
      </c>
      <c r="AD56" s="7">
        <f t="shared" si="8"/>
        <v>0</v>
      </c>
      <c r="AE56" s="158">
        <f t="shared" si="0"/>
        <v>0</v>
      </c>
      <c r="AF56" s="7">
        <f t="shared" si="15"/>
        <v>59</v>
      </c>
      <c r="AG56" s="159">
        <f t="shared" si="15"/>
        <v>1</v>
      </c>
      <c r="AH56" s="7">
        <f t="shared" si="15"/>
        <v>-60</v>
      </c>
      <c r="AI56" s="160">
        <f t="shared" si="15"/>
        <v>0.5</v>
      </c>
      <c r="AJ56" s="161">
        <f t="shared" si="2"/>
        <v>32084</v>
      </c>
      <c r="AK56" s="173">
        <v>20678</v>
      </c>
      <c r="AL56" s="163">
        <f t="shared" si="9"/>
        <v>20479</v>
      </c>
      <c r="AM56" s="153">
        <v>15707</v>
      </c>
      <c r="AN56" s="164">
        <f t="shared" si="10"/>
        <v>4772</v>
      </c>
      <c r="AO56" s="165">
        <v>199</v>
      </c>
      <c r="AP56" s="165">
        <v>160</v>
      </c>
      <c r="AQ56" s="165">
        <f t="shared" si="11"/>
        <v>39</v>
      </c>
      <c r="AR56" s="165">
        <v>7235</v>
      </c>
      <c r="AS56" s="153">
        <v>5552</v>
      </c>
      <c r="AT56" s="166">
        <f t="shared" si="12"/>
        <v>1683</v>
      </c>
      <c r="AU56" s="167">
        <v>4171</v>
      </c>
      <c r="AV56" s="168">
        <v>68.79</v>
      </c>
      <c r="AW56" s="169"/>
      <c r="AX56" s="9">
        <f t="shared" si="13"/>
        <v>48.840900000000005</v>
      </c>
      <c r="AY56" s="170">
        <f t="shared" si="14"/>
        <v>19.9491</v>
      </c>
    </row>
    <row r="57" spans="1:51" ht="12.75">
      <c r="A57" s="144" t="s">
        <v>130</v>
      </c>
      <c r="B57" s="145">
        <v>18504</v>
      </c>
      <c r="C57" s="146">
        <v>236</v>
      </c>
      <c r="D57" s="147">
        <v>417</v>
      </c>
      <c r="E57" s="148">
        <v>338</v>
      </c>
      <c r="F57" s="146">
        <v>60</v>
      </c>
      <c r="G57" s="147">
        <v>765</v>
      </c>
      <c r="H57" s="149">
        <v>18438</v>
      </c>
      <c r="I57" s="150"/>
      <c r="J57" s="151">
        <v>19003</v>
      </c>
      <c r="K57" s="172">
        <v>12116</v>
      </c>
      <c r="L57" s="153">
        <f t="shared" si="3"/>
        <v>12111</v>
      </c>
      <c r="M57" s="153">
        <v>5</v>
      </c>
      <c r="N57" s="153">
        <f t="shared" si="4"/>
        <v>4226</v>
      </c>
      <c r="O57" s="153">
        <f t="shared" si="5"/>
        <v>3983</v>
      </c>
      <c r="P57" s="153">
        <v>243</v>
      </c>
      <c r="Q57" s="153">
        <v>2661</v>
      </c>
      <c r="R57" s="154">
        <v>40.5</v>
      </c>
      <c r="S57" s="151">
        <v>18938</v>
      </c>
      <c r="T57" s="172">
        <v>11821</v>
      </c>
      <c r="U57" s="153">
        <f t="shared" si="6"/>
        <v>11816</v>
      </c>
      <c r="V57" s="153">
        <v>5</v>
      </c>
      <c r="W57" s="153">
        <v>4020</v>
      </c>
      <c r="X57" s="153">
        <v>237</v>
      </c>
      <c r="Y57" s="153">
        <f t="shared" si="7"/>
        <v>2860</v>
      </c>
      <c r="Z57" s="155">
        <v>40.75</v>
      </c>
      <c r="AA57" s="156"/>
      <c r="AB57" s="151">
        <f t="shared" si="8"/>
        <v>-65</v>
      </c>
      <c r="AC57" s="157">
        <f t="shared" si="8"/>
        <v>-295</v>
      </c>
      <c r="AD57" s="7">
        <f t="shared" si="8"/>
        <v>-295</v>
      </c>
      <c r="AE57" s="158">
        <f t="shared" si="0"/>
        <v>0</v>
      </c>
      <c r="AF57" s="7">
        <f t="shared" si="15"/>
        <v>37</v>
      </c>
      <c r="AG57" s="159">
        <f t="shared" si="15"/>
        <v>-6</v>
      </c>
      <c r="AH57" s="7">
        <f t="shared" si="15"/>
        <v>199</v>
      </c>
      <c r="AI57" s="160">
        <f t="shared" si="15"/>
        <v>0.25</v>
      </c>
      <c r="AJ57" s="161">
        <f t="shared" si="2"/>
        <v>17643</v>
      </c>
      <c r="AK57" s="173">
        <v>11282</v>
      </c>
      <c r="AL57" s="163">
        <f t="shared" si="9"/>
        <v>11279</v>
      </c>
      <c r="AM57" s="153">
        <v>8651</v>
      </c>
      <c r="AN57" s="164">
        <f t="shared" si="10"/>
        <v>2628</v>
      </c>
      <c r="AO57" s="165">
        <v>3</v>
      </c>
      <c r="AP57" s="165">
        <v>2</v>
      </c>
      <c r="AQ57" s="165">
        <f t="shared" si="11"/>
        <v>1</v>
      </c>
      <c r="AR57" s="165">
        <v>3949</v>
      </c>
      <c r="AS57" s="153">
        <v>3029</v>
      </c>
      <c r="AT57" s="166">
        <f t="shared" si="12"/>
        <v>920</v>
      </c>
      <c r="AU57" s="167">
        <v>2412</v>
      </c>
      <c r="AV57" s="168">
        <v>35.76</v>
      </c>
      <c r="AW57" s="169"/>
      <c r="AX57" s="9">
        <f t="shared" si="13"/>
        <v>25.389599999999998</v>
      </c>
      <c r="AY57" s="170">
        <f t="shared" si="14"/>
        <v>10.3704</v>
      </c>
    </row>
    <row r="58" spans="1:51" ht="12.75">
      <c r="A58" s="144" t="s">
        <v>131</v>
      </c>
      <c r="B58" s="145">
        <v>33523</v>
      </c>
      <c r="C58" s="146">
        <v>0</v>
      </c>
      <c r="D58" s="147">
        <v>516</v>
      </c>
      <c r="E58" s="148">
        <v>11</v>
      </c>
      <c r="F58" s="146">
        <v>5</v>
      </c>
      <c r="G58" s="147">
        <v>2469</v>
      </c>
      <c r="H58" s="149">
        <v>32920</v>
      </c>
      <c r="I58" s="150"/>
      <c r="J58" s="151">
        <v>33571</v>
      </c>
      <c r="K58" s="172">
        <v>21188</v>
      </c>
      <c r="L58" s="153">
        <f t="shared" si="3"/>
        <v>21050</v>
      </c>
      <c r="M58" s="153">
        <v>138</v>
      </c>
      <c r="N58" s="153">
        <f t="shared" si="4"/>
        <v>7625</v>
      </c>
      <c r="O58" s="153">
        <f t="shared" si="5"/>
        <v>7204</v>
      </c>
      <c r="P58" s="153">
        <v>421</v>
      </c>
      <c r="Q58" s="153">
        <v>4758</v>
      </c>
      <c r="R58" s="154">
        <v>72</v>
      </c>
      <c r="S58" s="151">
        <v>33456</v>
      </c>
      <c r="T58" s="172">
        <v>20938</v>
      </c>
      <c r="U58" s="153">
        <f t="shared" si="6"/>
        <v>20800</v>
      </c>
      <c r="V58" s="153">
        <v>138</v>
      </c>
      <c r="W58" s="153">
        <v>7119</v>
      </c>
      <c r="X58" s="153">
        <v>416</v>
      </c>
      <c r="Y58" s="153">
        <f t="shared" si="7"/>
        <v>4983</v>
      </c>
      <c r="Z58" s="155">
        <v>72</v>
      </c>
      <c r="AA58" s="156"/>
      <c r="AB58" s="151">
        <f t="shared" si="8"/>
        <v>-115</v>
      </c>
      <c r="AC58" s="157">
        <f t="shared" si="8"/>
        <v>-250</v>
      </c>
      <c r="AD58" s="7">
        <f t="shared" si="8"/>
        <v>-250</v>
      </c>
      <c r="AE58" s="158">
        <f t="shared" si="0"/>
        <v>0</v>
      </c>
      <c r="AF58" s="7">
        <f t="shared" si="15"/>
        <v>-85</v>
      </c>
      <c r="AG58" s="159">
        <f t="shared" si="15"/>
        <v>-5</v>
      </c>
      <c r="AH58" s="7">
        <f t="shared" si="15"/>
        <v>225</v>
      </c>
      <c r="AI58" s="160">
        <f t="shared" si="15"/>
        <v>0</v>
      </c>
      <c r="AJ58" s="161">
        <f t="shared" si="2"/>
        <v>32464</v>
      </c>
      <c r="AK58" s="173">
        <v>21042</v>
      </c>
      <c r="AL58" s="163">
        <f t="shared" si="9"/>
        <v>20862</v>
      </c>
      <c r="AM58" s="153">
        <v>16001</v>
      </c>
      <c r="AN58" s="164">
        <f t="shared" si="10"/>
        <v>4861</v>
      </c>
      <c r="AO58" s="165">
        <v>180</v>
      </c>
      <c r="AP58" s="165">
        <v>145</v>
      </c>
      <c r="AQ58" s="165">
        <f t="shared" si="11"/>
        <v>35</v>
      </c>
      <c r="AR58" s="165">
        <v>7363</v>
      </c>
      <c r="AS58" s="153">
        <v>5650</v>
      </c>
      <c r="AT58" s="166">
        <f t="shared" si="12"/>
        <v>1713</v>
      </c>
      <c r="AU58" s="167">
        <v>4059</v>
      </c>
      <c r="AV58" s="168">
        <v>68</v>
      </c>
      <c r="AW58" s="169"/>
      <c r="AX58" s="9">
        <f t="shared" si="13"/>
        <v>48.28</v>
      </c>
      <c r="AY58" s="170">
        <f t="shared" si="14"/>
        <v>19.72</v>
      </c>
    </row>
    <row r="59" spans="1:51" ht="12.75">
      <c r="A59" s="144" t="s">
        <v>132</v>
      </c>
      <c r="B59" s="145">
        <v>23555</v>
      </c>
      <c r="C59" s="146">
        <v>19</v>
      </c>
      <c r="D59" s="147">
        <v>299</v>
      </c>
      <c r="E59" s="148">
        <v>136</v>
      </c>
      <c r="F59" s="146">
        <v>179</v>
      </c>
      <c r="G59" s="147">
        <v>1132</v>
      </c>
      <c r="H59" s="149">
        <v>24216</v>
      </c>
      <c r="I59" s="150"/>
      <c r="J59" s="151">
        <v>26010</v>
      </c>
      <c r="K59" s="172">
        <v>14249</v>
      </c>
      <c r="L59" s="153">
        <f t="shared" si="3"/>
        <v>14192</v>
      </c>
      <c r="M59" s="153">
        <v>57</v>
      </c>
      <c r="N59" s="153">
        <f t="shared" si="4"/>
        <v>5673</v>
      </c>
      <c r="O59" s="153">
        <f t="shared" si="5"/>
        <v>5389</v>
      </c>
      <c r="P59" s="153">
        <v>284</v>
      </c>
      <c r="Q59" s="153">
        <v>6088</v>
      </c>
      <c r="R59" s="154">
        <v>56.06</v>
      </c>
      <c r="S59" s="151">
        <v>26010</v>
      </c>
      <c r="T59" s="172">
        <v>15045</v>
      </c>
      <c r="U59" s="153">
        <f t="shared" si="6"/>
        <v>14988</v>
      </c>
      <c r="V59" s="153">
        <v>57</v>
      </c>
      <c r="W59" s="153">
        <v>5115</v>
      </c>
      <c r="X59" s="153">
        <v>300</v>
      </c>
      <c r="Y59" s="153">
        <f t="shared" si="7"/>
        <v>5550</v>
      </c>
      <c r="Z59" s="155">
        <v>56.06</v>
      </c>
      <c r="AA59" s="156"/>
      <c r="AB59" s="151">
        <f t="shared" si="8"/>
        <v>0</v>
      </c>
      <c r="AC59" s="157">
        <f t="shared" si="8"/>
        <v>796</v>
      </c>
      <c r="AD59" s="7">
        <f t="shared" si="8"/>
        <v>796</v>
      </c>
      <c r="AE59" s="158">
        <f t="shared" si="0"/>
        <v>0</v>
      </c>
      <c r="AF59" s="7">
        <f t="shared" si="15"/>
        <v>-274</v>
      </c>
      <c r="AG59" s="159">
        <f t="shared" si="15"/>
        <v>16</v>
      </c>
      <c r="AH59" s="7">
        <f t="shared" si="15"/>
        <v>-538</v>
      </c>
      <c r="AI59" s="160">
        <f t="shared" si="15"/>
        <v>0</v>
      </c>
      <c r="AJ59" s="161">
        <f t="shared" si="2"/>
        <v>25634</v>
      </c>
      <c r="AK59" s="173">
        <v>15679</v>
      </c>
      <c r="AL59" s="163">
        <f t="shared" si="9"/>
        <v>15429</v>
      </c>
      <c r="AM59" s="153">
        <v>11834</v>
      </c>
      <c r="AN59" s="164">
        <f t="shared" si="10"/>
        <v>3595</v>
      </c>
      <c r="AO59" s="165">
        <v>250</v>
      </c>
      <c r="AP59" s="165">
        <v>201</v>
      </c>
      <c r="AQ59" s="165">
        <f t="shared" si="11"/>
        <v>49</v>
      </c>
      <c r="AR59" s="165">
        <v>5485</v>
      </c>
      <c r="AS59" s="153">
        <v>4210</v>
      </c>
      <c r="AT59" s="166">
        <f t="shared" si="12"/>
        <v>1275</v>
      </c>
      <c r="AU59" s="167">
        <v>4470</v>
      </c>
      <c r="AV59" s="168">
        <v>56.4</v>
      </c>
      <c r="AW59" s="169"/>
      <c r="AX59" s="9">
        <f t="shared" si="13"/>
        <v>40.044</v>
      </c>
      <c r="AY59" s="170">
        <f t="shared" si="14"/>
        <v>16.356</v>
      </c>
    </row>
    <row r="60" spans="1:51" ht="12.75">
      <c r="A60" s="144" t="s">
        <v>133</v>
      </c>
      <c r="B60" s="145">
        <v>23678</v>
      </c>
      <c r="C60" s="146">
        <v>0</v>
      </c>
      <c r="D60" s="147">
        <v>914</v>
      </c>
      <c r="E60" s="148">
        <v>1486</v>
      </c>
      <c r="F60" s="146">
        <v>2137</v>
      </c>
      <c r="G60" s="147">
        <v>530</v>
      </c>
      <c r="H60" s="149">
        <v>25343</v>
      </c>
      <c r="I60" s="150"/>
      <c r="J60" s="151">
        <v>25343</v>
      </c>
      <c r="K60" s="172">
        <v>12737</v>
      </c>
      <c r="L60" s="153">
        <f t="shared" si="3"/>
        <v>12387</v>
      </c>
      <c r="M60" s="153">
        <v>350</v>
      </c>
      <c r="N60" s="153">
        <f t="shared" si="4"/>
        <v>4460</v>
      </c>
      <c r="O60" s="153">
        <f t="shared" si="5"/>
        <v>4212</v>
      </c>
      <c r="P60" s="153">
        <v>248</v>
      </c>
      <c r="Q60" s="153">
        <v>8146</v>
      </c>
      <c r="R60" s="154">
        <v>45</v>
      </c>
      <c r="S60" s="151">
        <v>25171</v>
      </c>
      <c r="T60" s="172">
        <v>12737</v>
      </c>
      <c r="U60" s="153">
        <f t="shared" si="6"/>
        <v>12387</v>
      </c>
      <c r="V60" s="153">
        <v>350</v>
      </c>
      <c r="W60" s="153">
        <v>4331</v>
      </c>
      <c r="X60" s="153">
        <v>248</v>
      </c>
      <c r="Y60" s="153">
        <f t="shared" si="7"/>
        <v>7855</v>
      </c>
      <c r="Z60" s="155">
        <v>45</v>
      </c>
      <c r="AA60" s="156"/>
      <c r="AB60" s="151">
        <f t="shared" si="8"/>
        <v>-172</v>
      </c>
      <c r="AC60" s="157">
        <f t="shared" si="8"/>
        <v>0</v>
      </c>
      <c r="AD60" s="7">
        <f t="shared" si="8"/>
        <v>0</v>
      </c>
      <c r="AE60" s="158">
        <f t="shared" si="0"/>
        <v>0</v>
      </c>
      <c r="AF60" s="7">
        <f t="shared" si="15"/>
        <v>119</v>
      </c>
      <c r="AG60" s="159">
        <f t="shared" si="15"/>
        <v>0</v>
      </c>
      <c r="AH60" s="7">
        <f t="shared" si="15"/>
        <v>-291</v>
      </c>
      <c r="AI60" s="160">
        <f t="shared" si="15"/>
        <v>0</v>
      </c>
      <c r="AJ60" s="161">
        <f t="shared" si="2"/>
        <v>23764</v>
      </c>
      <c r="AK60" s="173">
        <v>12182</v>
      </c>
      <c r="AL60" s="163">
        <f t="shared" si="9"/>
        <v>12007</v>
      </c>
      <c r="AM60" s="153">
        <v>9209</v>
      </c>
      <c r="AN60" s="164">
        <f t="shared" si="10"/>
        <v>2798</v>
      </c>
      <c r="AO60" s="165">
        <v>175</v>
      </c>
      <c r="AP60" s="165">
        <v>141</v>
      </c>
      <c r="AQ60" s="165">
        <f t="shared" si="11"/>
        <v>34</v>
      </c>
      <c r="AR60" s="165">
        <v>4262</v>
      </c>
      <c r="AS60" s="153">
        <v>3271</v>
      </c>
      <c r="AT60" s="166">
        <f t="shared" si="12"/>
        <v>991</v>
      </c>
      <c r="AU60" s="167">
        <v>7320</v>
      </c>
      <c r="AV60" s="168">
        <v>40.5</v>
      </c>
      <c r="AW60" s="169"/>
      <c r="AX60" s="9">
        <f t="shared" si="13"/>
        <v>28.755</v>
      </c>
      <c r="AY60" s="170">
        <f t="shared" si="14"/>
        <v>11.745000000000001</v>
      </c>
    </row>
    <row r="61" spans="1:51" ht="12.75">
      <c r="A61" s="171" t="s">
        <v>134</v>
      </c>
      <c r="B61" s="145">
        <v>21437</v>
      </c>
      <c r="C61" s="146">
        <v>413</v>
      </c>
      <c r="D61" s="147">
        <v>1035</v>
      </c>
      <c r="E61" s="148">
        <v>55</v>
      </c>
      <c r="F61" s="146">
        <v>448</v>
      </c>
      <c r="G61" s="147">
        <v>1868</v>
      </c>
      <c r="H61" s="149">
        <v>20591</v>
      </c>
      <c r="I61" s="150"/>
      <c r="J61" s="151">
        <v>20591</v>
      </c>
      <c r="K61" s="172">
        <v>12048</v>
      </c>
      <c r="L61" s="153">
        <f t="shared" si="3"/>
        <v>11938</v>
      </c>
      <c r="M61" s="153">
        <v>110</v>
      </c>
      <c r="N61" s="153">
        <f t="shared" si="4"/>
        <v>4335</v>
      </c>
      <c r="O61" s="153">
        <f t="shared" si="5"/>
        <v>4096</v>
      </c>
      <c r="P61" s="153">
        <v>239</v>
      </c>
      <c r="Q61" s="153">
        <v>4208</v>
      </c>
      <c r="R61" s="154">
        <v>54.78</v>
      </c>
      <c r="S61" s="151">
        <v>20591</v>
      </c>
      <c r="T61" s="172">
        <v>12248</v>
      </c>
      <c r="U61" s="153">
        <f t="shared" si="6"/>
        <v>12138</v>
      </c>
      <c r="V61" s="153">
        <v>110</v>
      </c>
      <c r="W61" s="153">
        <v>4164</v>
      </c>
      <c r="X61" s="153">
        <v>243</v>
      </c>
      <c r="Y61" s="153">
        <f t="shared" si="7"/>
        <v>3936</v>
      </c>
      <c r="Z61" s="155">
        <v>54.78</v>
      </c>
      <c r="AA61" s="156"/>
      <c r="AB61" s="151">
        <f t="shared" si="8"/>
        <v>0</v>
      </c>
      <c r="AC61" s="157">
        <f t="shared" si="8"/>
        <v>200</v>
      </c>
      <c r="AD61" s="7">
        <f t="shared" si="8"/>
        <v>200</v>
      </c>
      <c r="AE61" s="158">
        <f t="shared" si="0"/>
        <v>0</v>
      </c>
      <c r="AF61" s="7">
        <f t="shared" si="15"/>
        <v>68</v>
      </c>
      <c r="AG61" s="159">
        <f t="shared" si="15"/>
        <v>4</v>
      </c>
      <c r="AH61" s="7">
        <f t="shared" si="15"/>
        <v>-272</v>
      </c>
      <c r="AI61" s="160">
        <f t="shared" si="15"/>
        <v>0</v>
      </c>
      <c r="AJ61" s="161">
        <f t="shared" si="2"/>
        <v>18724</v>
      </c>
      <c r="AK61" s="173">
        <v>11204</v>
      </c>
      <c r="AL61" s="163">
        <f t="shared" si="9"/>
        <v>11099</v>
      </c>
      <c r="AM61" s="153">
        <v>8513</v>
      </c>
      <c r="AN61" s="164">
        <f t="shared" si="10"/>
        <v>2586</v>
      </c>
      <c r="AO61" s="165">
        <v>105</v>
      </c>
      <c r="AP61" s="165">
        <v>85</v>
      </c>
      <c r="AQ61" s="165">
        <f t="shared" si="11"/>
        <v>20</v>
      </c>
      <c r="AR61" s="165">
        <v>3920</v>
      </c>
      <c r="AS61" s="153">
        <v>3008</v>
      </c>
      <c r="AT61" s="166">
        <f t="shared" si="12"/>
        <v>912</v>
      </c>
      <c r="AU61" s="167">
        <v>3600</v>
      </c>
      <c r="AV61" s="168">
        <v>51.78</v>
      </c>
      <c r="AW61" s="169"/>
      <c r="AX61" s="9">
        <f t="shared" si="13"/>
        <v>36.763799999999996</v>
      </c>
      <c r="AY61" s="170">
        <f t="shared" si="14"/>
        <v>15.016200000000005</v>
      </c>
    </row>
    <row r="62" spans="1:51" ht="12.75">
      <c r="A62" s="144" t="s">
        <v>135</v>
      </c>
      <c r="B62" s="145">
        <v>17156</v>
      </c>
      <c r="C62" s="146">
        <v>420</v>
      </c>
      <c r="D62" s="147">
        <v>358</v>
      </c>
      <c r="E62" s="148">
        <v>2004</v>
      </c>
      <c r="F62" s="146">
        <v>2775</v>
      </c>
      <c r="G62" s="147">
        <v>1302</v>
      </c>
      <c r="H62" s="149">
        <v>17312</v>
      </c>
      <c r="I62" s="150"/>
      <c r="J62" s="151">
        <v>17811</v>
      </c>
      <c r="K62" s="172">
        <v>11043</v>
      </c>
      <c r="L62" s="153">
        <f t="shared" si="3"/>
        <v>10853</v>
      </c>
      <c r="M62" s="153">
        <v>190</v>
      </c>
      <c r="N62" s="153">
        <f t="shared" si="4"/>
        <v>3973</v>
      </c>
      <c r="O62" s="153">
        <f t="shared" si="5"/>
        <v>3755</v>
      </c>
      <c r="P62" s="153">
        <v>218</v>
      </c>
      <c r="Q62" s="153">
        <v>2795</v>
      </c>
      <c r="R62" s="154">
        <v>44.02</v>
      </c>
      <c r="S62" s="151">
        <v>17811</v>
      </c>
      <c r="T62" s="172">
        <v>11043</v>
      </c>
      <c r="U62" s="153">
        <f t="shared" si="6"/>
        <v>10867</v>
      </c>
      <c r="V62" s="153">
        <v>176</v>
      </c>
      <c r="W62" s="153">
        <v>3755</v>
      </c>
      <c r="X62" s="153">
        <v>218</v>
      </c>
      <c r="Y62" s="153">
        <f t="shared" si="7"/>
        <v>2795</v>
      </c>
      <c r="Z62" s="155">
        <v>45</v>
      </c>
      <c r="AA62" s="156"/>
      <c r="AB62" s="151">
        <f t="shared" si="8"/>
        <v>0</v>
      </c>
      <c r="AC62" s="157">
        <f t="shared" si="8"/>
        <v>0</v>
      </c>
      <c r="AD62" s="7">
        <f t="shared" si="8"/>
        <v>14</v>
      </c>
      <c r="AE62" s="158">
        <f t="shared" si="0"/>
        <v>-14</v>
      </c>
      <c r="AF62" s="7">
        <f t="shared" si="15"/>
        <v>0</v>
      </c>
      <c r="AG62" s="159">
        <f t="shared" si="15"/>
        <v>0</v>
      </c>
      <c r="AH62" s="7">
        <f t="shared" si="15"/>
        <v>0</v>
      </c>
      <c r="AI62" s="160">
        <f t="shared" si="15"/>
        <v>0.9799999999999969</v>
      </c>
      <c r="AJ62" s="161">
        <f t="shared" si="2"/>
        <v>15365</v>
      </c>
      <c r="AK62" s="173">
        <v>9370</v>
      </c>
      <c r="AL62" s="163">
        <f t="shared" si="9"/>
        <v>9206</v>
      </c>
      <c r="AM62" s="153">
        <v>7061</v>
      </c>
      <c r="AN62" s="164">
        <f t="shared" si="10"/>
        <v>2145</v>
      </c>
      <c r="AO62" s="165">
        <v>164</v>
      </c>
      <c r="AP62" s="165">
        <v>132</v>
      </c>
      <c r="AQ62" s="165">
        <f t="shared" si="11"/>
        <v>32</v>
      </c>
      <c r="AR62" s="165">
        <v>3278</v>
      </c>
      <c r="AS62" s="153">
        <v>2516</v>
      </c>
      <c r="AT62" s="166">
        <f t="shared" si="12"/>
        <v>762</v>
      </c>
      <c r="AU62" s="167">
        <v>2717</v>
      </c>
      <c r="AV62" s="168">
        <v>40.3</v>
      </c>
      <c r="AW62" s="169"/>
      <c r="AX62" s="9">
        <f t="shared" si="13"/>
        <v>28.612999999999996</v>
      </c>
      <c r="AY62" s="170">
        <f t="shared" si="14"/>
        <v>11.687000000000001</v>
      </c>
    </row>
    <row r="63" spans="1:51" ht="12.75">
      <c r="A63" s="144" t="s">
        <v>136</v>
      </c>
      <c r="B63" s="145">
        <v>28855</v>
      </c>
      <c r="C63" s="146">
        <v>259</v>
      </c>
      <c r="D63" s="147">
        <v>298</v>
      </c>
      <c r="E63" s="148">
        <v>260</v>
      </c>
      <c r="F63" s="146">
        <v>163</v>
      </c>
      <c r="G63" s="147">
        <v>382</v>
      </c>
      <c r="H63" s="149">
        <v>27813</v>
      </c>
      <c r="I63" s="150"/>
      <c r="J63" s="151">
        <v>28644</v>
      </c>
      <c r="K63" s="172">
        <v>18256</v>
      </c>
      <c r="L63" s="153">
        <f t="shared" si="3"/>
        <v>17961</v>
      </c>
      <c r="M63" s="153">
        <v>295</v>
      </c>
      <c r="N63" s="153">
        <f t="shared" si="4"/>
        <v>6578</v>
      </c>
      <c r="O63" s="153">
        <f t="shared" si="5"/>
        <v>6218</v>
      </c>
      <c r="P63" s="153">
        <v>360</v>
      </c>
      <c r="Q63" s="153">
        <v>3810</v>
      </c>
      <c r="R63" s="154">
        <v>61.37</v>
      </c>
      <c r="S63" s="151">
        <v>28545</v>
      </c>
      <c r="T63" s="172">
        <v>18091</v>
      </c>
      <c r="U63" s="153">
        <f t="shared" si="6"/>
        <v>17881</v>
      </c>
      <c r="V63" s="153">
        <v>210</v>
      </c>
      <c r="W63" s="153">
        <v>6151</v>
      </c>
      <c r="X63" s="153">
        <v>358</v>
      </c>
      <c r="Y63" s="153">
        <f t="shared" si="7"/>
        <v>3945</v>
      </c>
      <c r="Z63" s="155">
        <v>60.37</v>
      </c>
      <c r="AA63" s="156"/>
      <c r="AB63" s="151">
        <f t="shared" si="8"/>
        <v>-99</v>
      </c>
      <c r="AC63" s="157">
        <f t="shared" si="8"/>
        <v>-165</v>
      </c>
      <c r="AD63" s="7">
        <f t="shared" si="8"/>
        <v>-80</v>
      </c>
      <c r="AE63" s="158">
        <f t="shared" si="0"/>
        <v>-85</v>
      </c>
      <c r="AF63" s="7">
        <f t="shared" si="15"/>
        <v>-67</v>
      </c>
      <c r="AG63" s="159">
        <f t="shared" si="15"/>
        <v>-2</v>
      </c>
      <c r="AH63" s="7">
        <f t="shared" si="15"/>
        <v>135</v>
      </c>
      <c r="AI63" s="160">
        <f t="shared" si="15"/>
        <v>-1</v>
      </c>
      <c r="AJ63" s="161">
        <f t="shared" si="2"/>
        <v>28229</v>
      </c>
      <c r="AK63" s="173">
        <v>18187</v>
      </c>
      <c r="AL63" s="163">
        <f t="shared" si="9"/>
        <v>17955</v>
      </c>
      <c r="AM63" s="153">
        <v>13771</v>
      </c>
      <c r="AN63" s="164">
        <f t="shared" si="10"/>
        <v>4184</v>
      </c>
      <c r="AO63" s="165">
        <v>232</v>
      </c>
      <c r="AP63" s="165">
        <v>187</v>
      </c>
      <c r="AQ63" s="165">
        <f t="shared" si="11"/>
        <v>45</v>
      </c>
      <c r="AR63" s="165">
        <v>6363</v>
      </c>
      <c r="AS63" s="153">
        <v>4883</v>
      </c>
      <c r="AT63" s="166">
        <f t="shared" si="12"/>
        <v>1480</v>
      </c>
      <c r="AU63" s="167">
        <v>3679</v>
      </c>
      <c r="AV63" s="168">
        <v>58.9</v>
      </c>
      <c r="AW63" s="169"/>
      <c r="AX63" s="9">
        <f t="shared" si="13"/>
        <v>41.818999999999996</v>
      </c>
      <c r="AY63" s="170">
        <f t="shared" si="14"/>
        <v>17.081000000000003</v>
      </c>
    </row>
    <row r="64" spans="1:51" ht="12.75">
      <c r="A64" s="144" t="s">
        <v>137</v>
      </c>
      <c r="B64" s="145">
        <v>25267</v>
      </c>
      <c r="C64" s="146">
        <v>191</v>
      </c>
      <c r="D64" s="147">
        <v>271</v>
      </c>
      <c r="E64" s="148">
        <v>85</v>
      </c>
      <c r="F64" s="146">
        <v>221</v>
      </c>
      <c r="G64" s="147">
        <v>4179</v>
      </c>
      <c r="H64" s="149">
        <v>25415</v>
      </c>
      <c r="I64" s="150"/>
      <c r="J64" s="151">
        <v>25534</v>
      </c>
      <c r="K64" s="172">
        <v>16104</v>
      </c>
      <c r="L64" s="153">
        <f t="shared" si="3"/>
        <v>16082</v>
      </c>
      <c r="M64" s="153">
        <v>22</v>
      </c>
      <c r="N64" s="153">
        <f t="shared" si="4"/>
        <v>5796</v>
      </c>
      <c r="O64" s="153">
        <f t="shared" si="5"/>
        <v>5474</v>
      </c>
      <c r="P64" s="153">
        <v>322</v>
      </c>
      <c r="Q64" s="153">
        <v>3634</v>
      </c>
      <c r="R64" s="154">
        <v>67.35</v>
      </c>
      <c r="S64" s="151">
        <v>25534</v>
      </c>
      <c r="T64" s="172">
        <v>16104</v>
      </c>
      <c r="U64" s="153">
        <f t="shared" si="6"/>
        <v>16082</v>
      </c>
      <c r="V64" s="153">
        <v>22</v>
      </c>
      <c r="W64" s="153">
        <v>5473</v>
      </c>
      <c r="X64" s="153">
        <v>323</v>
      </c>
      <c r="Y64" s="153">
        <f t="shared" si="7"/>
        <v>3634</v>
      </c>
      <c r="Z64" s="155">
        <v>67.35</v>
      </c>
      <c r="AA64" s="156"/>
      <c r="AB64" s="151">
        <f t="shared" si="8"/>
        <v>0</v>
      </c>
      <c r="AC64" s="157">
        <f t="shared" si="8"/>
        <v>0</v>
      </c>
      <c r="AD64" s="7">
        <f t="shared" si="8"/>
        <v>0</v>
      </c>
      <c r="AE64" s="158">
        <f t="shared" si="0"/>
        <v>0</v>
      </c>
      <c r="AF64" s="7">
        <f t="shared" si="15"/>
        <v>-1</v>
      </c>
      <c r="AG64" s="159">
        <f t="shared" si="15"/>
        <v>1</v>
      </c>
      <c r="AH64" s="7">
        <f t="shared" si="15"/>
        <v>0</v>
      </c>
      <c r="AI64" s="160">
        <f t="shared" si="15"/>
        <v>0</v>
      </c>
      <c r="AJ64" s="161">
        <f t="shared" si="2"/>
        <v>25535</v>
      </c>
      <c r="AK64" s="173">
        <v>16404</v>
      </c>
      <c r="AL64" s="163">
        <f t="shared" si="9"/>
        <v>16382</v>
      </c>
      <c r="AM64" s="153">
        <v>12565</v>
      </c>
      <c r="AN64" s="164">
        <f t="shared" si="10"/>
        <v>3817</v>
      </c>
      <c r="AO64" s="165">
        <v>22</v>
      </c>
      <c r="AP64" s="165">
        <v>18</v>
      </c>
      <c r="AQ64" s="165">
        <f t="shared" si="11"/>
        <v>4</v>
      </c>
      <c r="AR64" s="165">
        <v>5741</v>
      </c>
      <c r="AS64" s="153">
        <v>4404</v>
      </c>
      <c r="AT64" s="166">
        <f t="shared" si="12"/>
        <v>1337</v>
      </c>
      <c r="AU64" s="167">
        <v>3390</v>
      </c>
      <c r="AV64" s="168">
        <v>62.95</v>
      </c>
      <c r="AW64" s="169"/>
      <c r="AX64" s="9">
        <f t="shared" si="13"/>
        <v>44.6945</v>
      </c>
      <c r="AY64" s="170">
        <f t="shared" si="14"/>
        <v>18.255500000000005</v>
      </c>
    </row>
    <row r="65" spans="1:51" ht="12.75">
      <c r="A65" s="144" t="s">
        <v>138</v>
      </c>
      <c r="B65" s="145">
        <v>21912</v>
      </c>
      <c r="C65" s="146">
        <v>1075</v>
      </c>
      <c r="D65" s="147">
        <v>216</v>
      </c>
      <c r="E65" s="148">
        <v>702</v>
      </c>
      <c r="F65" s="146">
        <v>49</v>
      </c>
      <c r="G65" s="147">
        <v>6106</v>
      </c>
      <c r="H65" s="149">
        <v>21969</v>
      </c>
      <c r="I65" s="150"/>
      <c r="J65" s="151">
        <v>22971</v>
      </c>
      <c r="K65" s="172">
        <v>12656</v>
      </c>
      <c r="L65" s="153">
        <f t="shared" si="3"/>
        <v>12426</v>
      </c>
      <c r="M65" s="153">
        <v>230</v>
      </c>
      <c r="N65" s="153">
        <f t="shared" si="4"/>
        <v>4552</v>
      </c>
      <c r="O65" s="153">
        <f t="shared" si="5"/>
        <v>4303</v>
      </c>
      <c r="P65" s="153">
        <v>249</v>
      </c>
      <c r="Q65" s="153">
        <v>5763</v>
      </c>
      <c r="R65" s="154">
        <v>54.05</v>
      </c>
      <c r="S65" s="151">
        <v>22912</v>
      </c>
      <c r="T65" s="172">
        <v>12656</v>
      </c>
      <c r="U65" s="153">
        <f t="shared" si="6"/>
        <v>12396</v>
      </c>
      <c r="V65" s="153">
        <v>260</v>
      </c>
      <c r="W65" s="153">
        <v>4303</v>
      </c>
      <c r="X65" s="153">
        <v>248</v>
      </c>
      <c r="Y65" s="153">
        <f t="shared" si="7"/>
        <v>5705</v>
      </c>
      <c r="Z65" s="155">
        <v>54.05</v>
      </c>
      <c r="AA65" s="156"/>
      <c r="AB65" s="151">
        <f t="shared" si="8"/>
        <v>-59</v>
      </c>
      <c r="AC65" s="157">
        <f t="shared" si="8"/>
        <v>0</v>
      </c>
      <c r="AD65" s="7">
        <f t="shared" si="8"/>
        <v>-30</v>
      </c>
      <c r="AE65" s="158">
        <f t="shared" si="0"/>
        <v>30</v>
      </c>
      <c r="AF65" s="7">
        <f t="shared" si="15"/>
        <v>0</v>
      </c>
      <c r="AG65" s="159">
        <f t="shared" si="15"/>
        <v>-1</v>
      </c>
      <c r="AH65" s="7">
        <f t="shared" si="15"/>
        <v>-58</v>
      </c>
      <c r="AI65" s="160">
        <f t="shared" si="15"/>
        <v>0</v>
      </c>
      <c r="AJ65" s="161">
        <f t="shared" si="2"/>
        <v>22175</v>
      </c>
      <c r="AK65" s="173">
        <v>13010</v>
      </c>
      <c r="AL65" s="163">
        <f t="shared" si="9"/>
        <v>12895</v>
      </c>
      <c r="AM65" s="153">
        <v>9890</v>
      </c>
      <c r="AN65" s="164">
        <f t="shared" si="10"/>
        <v>3005</v>
      </c>
      <c r="AO65" s="165">
        <v>115</v>
      </c>
      <c r="AP65" s="165">
        <v>93</v>
      </c>
      <c r="AQ65" s="165">
        <f t="shared" si="11"/>
        <v>22</v>
      </c>
      <c r="AR65" s="165">
        <v>4552</v>
      </c>
      <c r="AS65" s="153">
        <v>3493</v>
      </c>
      <c r="AT65" s="166">
        <f t="shared" si="12"/>
        <v>1059</v>
      </c>
      <c r="AU65" s="167">
        <v>4613</v>
      </c>
      <c r="AV65" s="168">
        <v>45.95</v>
      </c>
      <c r="AW65" s="169"/>
      <c r="AX65" s="9">
        <f t="shared" si="13"/>
        <v>32.6245</v>
      </c>
      <c r="AY65" s="170">
        <f t="shared" si="14"/>
        <v>13.325500000000005</v>
      </c>
    </row>
    <row r="66" spans="1:51" ht="12.75">
      <c r="A66" s="144" t="s">
        <v>139</v>
      </c>
      <c r="B66" s="145">
        <v>16101</v>
      </c>
      <c r="C66" s="146">
        <v>128</v>
      </c>
      <c r="D66" s="147">
        <v>300</v>
      </c>
      <c r="E66" s="148">
        <v>34</v>
      </c>
      <c r="F66" s="146">
        <v>338</v>
      </c>
      <c r="G66" s="147">
        <v>988</v>
      </c>
      <c r="H66" s="149">
        <v>16293</v>
      </c>
      <c r="I66" s="150"/>
      <c r="J66" s="151">
        <v>16635</v>
      </c>
      <c r="K66" s="172">
        <v>10035</v>
      </c>
      <c r="L66" s="153">
        <f t="shared" si="3"/>
        <v>9895</v>
      </c>
      <c r="M66" s="153">
        <v>140</v>
      </c>
      <c r="N66" s="153">
        <f t="shared" si="4"/>
        <v>3610</v>
      </c>
      <c r="O66" s="153">
        <f t="shared" si="5"/>
        <v>3412</v>
      </c>
      <c r="P66" s="153">
        <v>198</v>
      </c>
      <c r="Q66" s="153">
        <v>2990</v>
      </c>
      <c r="R66" s="154">
        <v>36.64</v>
      </c>
      <c r="S66" s="151">
        <v>16635</v>
      </c>
      <c r="T66" s="172">
        <v>10185</v>
      </c>
      <c r="U66" s="153">
        <f t="shared" si="6"/>
        <v>10130</v>
      </c>
      <c r="V66" s="153">
        <v>55</v>
      </c>
      <c r="W66" s="153">
        <v>3463</v>
      </c>
      <c r="X66" s="153">
        <v>203</v>
      </c>
      <c r="Y66" s="153">
        <f t="shared" si="7"/>
        <v>2784</v>
      </c>
      <c r="Z66" s="155">
        <v>36.64</v>
      </c>
      <c r="AA66" s="156"/>
      <c r="AB66" s="151">
        <f t="shared" si="8"/>
        <v>0</v>
      </c>
      <c r="AC66" s="157">
        <f t="shared" si="8"/>
        <v>150</v>
      </c>
      <c r="AD66" s="7">
        <f t="shared" si="8"/>
        <v>235</v>
      </c>
      <c r="AE66" s="176">
        <f t="shared" si="0"/>
        <v>-85</v>
      </c>
      <c r="AF66" s="7">
        <f t="shared" si="15"/>
        <v>51</v>
      </c>
      <c r="AG66" s="159">
        <f t="shared" si="15"/>
        <v>5</v>
      </c>
      <c r="AH66" s="7">
        <f t="shared" si="15"/>
        <v>-206</v>
      </c>
      <c r="AI66" s="160">
        <f t="shared" si="15"/>
        <v>0</v>
      </c>
      <c r="AJ66" s="161">
        <f t="shared" si="2"/>
        <v>14225</v>
      </c>
      <c r="AK66" s="173">
        <v>8900</v>
      </c>
      <c r="AL66" s="163">
        <f t="shared" si="9"/>
        <v>8860</v>
      </c>
      <c r="AM66" s="153">
        <v>6796</v>
      </c>
      <c r="AN66" s="164">
        <f t="shared" si="10"/>
        <v>2064</v>
      </c>
      <c r="AO66" s="165">
        <v>40</v>
      </c>
      <c r="AP66" s="165">
        <v>32</v>
      </c>
      <c r="AQ66" s="165">
        <f t="shared" si="11"/>
        <v>8</v>
      </c>
      <c r="AR66" s="165">
        <v>3115</v>
      </c>
      <c r="AS66" s="153">
        <v>2389</v>
      </c>
      <c r="AT66" s="166">
        <f t="shared" si="12"/>
        <v>726</v>
      </c>
      <c r="AU66" s="167">
        <v>2210</v>
      </c>
      <c r="AV66" s="168">
        <v>32</v>
      </c>
      <c r="AW66" s="169"/>
      <c r="AX66" s="9">
        <f t="shared" si="13"/>
        <v>22.72</v>
      </c>
      <c r="AY66" s="170">
        <f t="shared" si="14"/>
        <v>9.280000000000001</v>
      </c>
    </row>
    <row r="67" spans="1:51" ht="12.75">
      <c r="A67" s="144" t="s">
        <v>140</v>
      </c>
      <c r="B67" s="145">
        <v>27075</v>
      </c>
      <c r="C67" s="146">
        <v>3496</v>
      </c>
      <c r="D67" s="147">
        <v>0</v>
      </c>
      <c r="E67" s="148">
        <v>412</v>
      </c>
      <c r="F67" s="146">
        <v>270</v>
      </c>
      <c r="G67" s="147">
        <v>2474</v>
      </c>
      <c r="H67" s="149">
        <v>27175</v>
      </c>
      <c r="I67" s="150"/>
      <c r="J67" s="151">
        <v>27289</v>
      </c>
      <c r="K67" s="172">
        <v>17011</v>
      </c>
      <c r="L67" s="153">
        <f t="shared" si="3"/>
        <v>17011</v>
      </c>
      <c r="M67" s="153">
        <v>0</v>
      </c>
      <c r="N67" s="153">
        <f t="shared" si="4"/>
        <v>6124</v>
      </c>
      <c r="O67" s="153">
        <f t="shared" si="5"/>
        <v>5783</v>
      </c>
      <c r="P67" s="153">
        <v>341</v>
      </c>
      <c r="Q67" s="153">
        <v>4154</v>
      </c>
      <c r="R67" s="154">
        <v>50.02</v>
      </c>
      <c r="S67" s="151">
        <v>27172</v>
      </c>
      <c r="T67" s="172">
        <v>17011</v>
      </c>
      <c r="U67" s="153">
        <f t="shared" si="6"/>
        <v>17011</v>
      </c>
      <c r="V67" s="153">
        <v>0</v>
      </c>
      <c r="W67" s="153">
        <v>5783</v>
      </c>
      <c r="X67" s="153">
        <v>341</v>
      </c>
      <c r="Y67" s="153">
        <f t="shared" si="7"/>
        <v>4037</v>
      </c>
      <c r="Z67" s="155">
        <v>50.02</v>
      </c>
      <c r="AA67" s="156"/>
      <c r="AB67" s="151">
        <f t="shared" si="8"/>
        <v>-117</v>
      </c>
      <c r="AC67" s="157">
        <f t="shared" si="8"/>
        <v>0</v>
      </c>
      <c r="AD67" s="7">
        <f t="shared" si="8"/>
        <v>0</v>
      </c>
      <c r="AE67" s="158">
        <f t="shared" si="0"/>
        <v>0</v>
      </c>
      <c r="AF67" s="7">
        <f t="shared" si="15"/>
        <v>0</v>
      </c>
      <c r="AG67" s="159">
        <f t="shared" si="15"/>
        <v>0</v>
      </c>
      <c r="AH67" s="7">
        <f t="shared" si="15"/>
        <v>-117</v>
      </c>
      <c r="AI67" s="160">
        <f t="shared" si="15"/>
        <v>0</v>
      </c>
      <c r="AJ67" s="161">
        <f t="shared" si="2"/>
        <v>26036</v>
      </c>
      <c r="AK67" s="173">
        <v>16142</v>
      </c>
      <c r="AL67" s="163">
        <f t="shared" si="9"/>
        <v>16142</v>
      </c>
      <c r="AM67" s="153">
        <v>12381</v>
      </c>
      <c r="AN67" s="164">
        <f t="shared" si="10"/>
        <v>3761</v>
      </c>
      <c r="AO67" s="165">
        <v>0</v>
      </c>
      <c r="AP67" s="165">
        <v>0</v>
      </c>
      <c r="AQ67" s="165">
        <f t="shared" si="11"/>
        <v>0</v>
      </c>
      <c r="AR67" s="165">
        <v>5650</v>
      </c>
      <c r="AS67" s="153">
        <v>4333</v>
      </c>
      <c r="AT67" s="166">
        <f t="shared" si="12"/>
        <v>1317</v>
      </c>
      <c r="AU67" s="167">
        <v>4244</v>
      </c>
      <c r="AV67" s="168">
        <v>46.25</v>
      </c>
      <c r="AW67" s="169"/>
      <c r="AX67" s="9">
        <f t="shared" si="13"/>
        <v>32.8375</v>
      </c>
      <c r="AY67" s="170">
        <f t="shared" si="14"/>
        <v>13.412500000000001</v>
      </c>
    </row>
    <row r="68" spans="1:51" ht="12.75">
      <c r="A68" s="144" t="s">
        <v>141</v>
      </c>
      <c r="B68" s="145">
        <v>23764</v>
      </c>
      <c r="C68" s="146">
        <v>178</v>
      </c>
      <c r="D68" s="147">
        <v>123</v>
      </c>
      <c r="E68" s="148">
        <v>184</v>
      </c>
      <c r="F68" s="146">
        <v>103</v>
      </c>
      <c r="G68" s="147">
        <v>722</v>
      </c>
      <c r="H68" s="149">
        <v>23669</v>
      </c>
      <c r="I68" s="150"/>
      <c r="J68" s="151">
        <v>24011</v>
      </c>
      <c r="K68" s="172">
        <v>14869</v>
      </c>
      <c r="L68" s="153">
        <f t="shared" si="3"/>
        <v>14819</v>
      </c>
      <c r="M68" s="153">
        <v>50</v>
      </c>
      <c r="N68" s="153">
        <f t="shared" si="4"/>
        <v>5352</v>
      </c>
      <c r="O68" s="153">
        <f t="shared" si="5"/>
        <v>5055</v>
      </c>
      <c r="P68" s="153">
        <v>297</v>
      </c>
      <c r="Q68" s="153">
        <v>3790</v>
      </c>
      <c r="R68" s="154">
        <v>61.4</v>
      </c>
      <c r="S68" s="151">
        <v>24011</v>
      </c>
      <c r="T68" s="172">
        <v>14969</v>
      </c>
      <c r="U68" s="153">
        <f t="shared" si="6"/>
        <v>14937</v>
      </c>
      <c r="V68" s="153">
        <v>32</v>
      </c>
      <c r="W68" s="153">
        <v>5089</v>
      </c>
      <c r="X68" s="153">
        <v>299</v>
      </c>
      <c r="Y68" s="153">
        <f t="shared" si="7"/>
        <v>3654</v>
      </c>
      <c r="Z68" s="155">
        <v>60.2</v>
      </c>
      <c r="AA68" s="156"/>
      <c r="AB68" s="151">
        <f t="shared" si="8"/>
        <v>0</v>
      </c>
      <c r="AC68" s="157">
        <f t="shared" si="8"/>
        <v>100</v>
      </c>
      <c r="AD68" s="7">
        <f t="shared" si="8"/>
        <v>118</v>
      </c>
      <c r="AE68" s="158">
        <f t="shared" si="0"/>
        <v>-18</v>
      </c>
      <c r="AF68" s="7">
        <f t="shared" si="15"/>
        <v>34</v>
      </c>
      <c r="AG68" s="159">
        <f t="shared" si="15"/>
        <v>2</v>
      </c>
      <c r="AH68" s="7">
        <f t="shared" si="15"/>
        <v>-136</v>
      </c>
      <c r="AI68" s="160">
        <f t="shared" si="15"/>
        <v>-1.1999999999999957</v>
      </c>
      <c r="AJ68" s="161">
        <f t="shared" si="2"/>
        <v>23102</v>
      </c>
      <c r="AK68" s="173">
        <v>14746</v>
      </c>
      <c r="AL68" s="163">
        <f t="shared" si="9"/>
        <v>14643</v>
      </c>
      <c r="AM68" s="153">
        <v>11231</v>
      </c>
      <c r="AN68" s="164">
        <f t="shared" si="10"/>
        <v>3412</v>
      </c>
      <c r="AO68" s="165">
        <v>103</v>
      </c>
      <c r="AP68" s="165">
        <v>83</v>
      </c>
      <c r="AQ68" s="165">
        <f t="shared" si="11"/>
        <v>20</v>
      </c>
      <c r="AR68" s="165">
        <v>5160</v>
      </c>
      <c r="AS68" s="153">
        <v>3959</v>
      </c>
      <c r="AT68" s="166">
        <f t="shared" si="12"/>
        <v>1201</v>
      </c>
      <c r="AU68" s="167">
        <v>3196</v>
      </c>
      <c r="AV68" s="168">
        <v>54.18</v>
      </c>
      <c r="AW68" s="169"/>
      <c r="AX68" s="9">
        <f t="shared" si="13"/>
        <v>38.4678</v>
      </c>
      <c r="AY68" s="170">
        <f t="shared" si="14"/>
        <v>15.712200000000003</v>
      </c>
    </row>
    <row r="69" spans="1:51" ht="12.75">
      <c r="A69" s="144" t="s">
        <v>142</v>
      </c>
      <c r="B69" s="145">
        <v>17574</v>
      </c>
      <c r="C69" s="146">
        <v>408</v>
      </c>
      <c r="D69" s="147">
        <v>211</v>
      </c>
      <c r="E69" s="148">
        <v>170</v>
      </c>
      <c r="F69" s="146">
        <v>98</v>
      </c>
      <c r="G69" s="147">
        <v>719</v>
      </c>
      <c r="H69" s="149">
        <v>17469</v>
      </c>
      <c r="I69" s="150"/>
      <c r="J69" s="151">
        <v>17640</v>
      </c>
      <c r="K69" s="172">
        <v>11030</v>
      </c>
      <c r="L69" s="153">
        <f t="shared" si="3"/>
        <v>10960</v>
      </c>
      <c r="M69" s="153">
        <v>70</v>
      </c>
      <c r="N69" s="153">
        <f t="shared" si="4"/>
        <v>3970</v>
      </c>
      <c r="O69" s="153">
        <f t="shared" si="5"/>
        <v>3750</v>
      </c>
      <c r="P69" s="153">
        <v>220</v>
      </c>
      <c r="Q69" s="153">
        <v>2640</v>
      </c>
      <c r="R69" s="154">
        <v>36.61</v>
      </c>
      <c r="S69" s="151">
        <v>17594</v>
      </c>
      <c r="T69" s="172">
        <v>10667</v>
      </c>
      <c r="U69" s="153">
        <f t="shared" si="6"/>
        <v>10597</v>
      </c>
      <c r="V69" s="153">
        <v>70</v>
      </c>
      <c r="W69" s="153">
        <v>3627</v>
      </c>
      <c r="X69" s="153">
        <v>212</v>
      </c>
      <c r="Y69" s="153">
        <f t="shared" si="7"/>
        <v>3088</v>
      </c>
      <c r="Z69" s="155">
        <v>36.61</v>
      </c>
      <c r="AA69" s="156"/>
      <c r="AB69" s="151">
        <f t="shared" si="8"/>
        <v>-46</v>
      </c>
      <c r="AC69" s="157">
        <f t="shared" si="8"/>
        <v>-363</v>
      </c>
      <c r="AD69" s="7">
        <f t="shared" si="8"/>
        <v>-363</v>
      </c>
      <c r="AE69" s="158">
        <f t="shared" si="0"/>
        <v>0</v>
      </c>
      <c r="AF69" s="7">
        <f t="shared" si="15"/>
        <v>-123</v>
      </c>
      <c r="AG69" s="159">
        <f t="shared" si="15"/>
        <v>-8</v>
      </c>
      <c r="AH69" s="7">
        <f t="shared" si="15"/>
        <v>448</v>
      </c>
      <c r="AI69" s="160">
        <f t="shared" si="15"/>
        <v>0</v>
      </c>
      <c r="AJ69" s="161">
        <f t="shared" si="2"/>
        <v>16234</v>
      </c>
      <c r="AK69" s="173">
        <v>10111</v>
      </c>
      <c r="AL69" s="163">
        <f t="shared" si="9"/>
        <v>10053</v>
      </c>
      <c r="AM69" s="153">
        <v>7711</v>
      </c>
      <c r="AN69" s="164">
        <f t="shared" si="10"/>
        <v>2342</v>
      </c>
      <c r="AO69" s="165">
        <v>58</v>
      </c>
      <c r="AP69" s="165">
        <v>47</v>
      </c>
      <c r="AQ69" s="165">
        <f t="shared" si="11"/>
        <v>11</v>
      </c>
      <c r="AR69" s="165">
        <v>3538</v>
      </c>
      <c r="AS69" s="153">
        <v>2715</v>
      </c>
      <c r="AT69" s="166">
        <f t="shared" si="12"/>
        <v>823</v>
      </c>
      <c r="AU69" s="167">
        <v>2585</v>
      </c>
      <c r="AV69" s="168">
        <v>34.11</v>
      </c>
      <c r="AW69" s="169"/>
      <c r="AX69" s="9">
        <f t="shared" si="13"/>
        <v>24.2181</v>
      </c>
      <c r="AY69" s="170">
        <f t="shared" si="14"/>
        <v>9.8919</v>
      </c>
    </row>
    <row r="70" spans="1:51" ht="12.75">
      <c r="A70" s="144" t="s">
        <v>143</v>
      </c>
      <c r="B70" s="145">
        <v>29201</v>
      </c>
      <c r="C70" s="146">
        <v>262</v>
      </c>
      <c r="D70" s="147">
        <v>100</v>
      </c>
      <c r="E70" s="148">
        <v>407</v>
      </c>
      <c r="F70" s="146">
        <v>1121</v>
      </c>
      <c r="G70" s="147">
        <v>151</v>
      </c>
      <c r="H70" s="149">
        <v>28961</v>
      </c>
      <c r="I70" s="150"/>
      <c r="J70" s="151">
        <v>29686</v>
      </c>
      <c r="K70" s="172">
        <v>16978</v>
      </c>
      <c r="L70" s="153">
        <f t="shared" si="3"/>
        <v>16678</v>
      </c>
      <c r="M70" s="153">
        <v>300</v>
      </c>
      <c r="N70" s="153">
        <f t="shared" si="4"/>
        <v>6114</v>
      </c>
      <c r="O70" s="153">
        <f t="shared" si="5"/>
        <v>5780</v>
      </c>
      <c r="P70" s="153">
        <v>334</v>
      </c>
      <c r="Q70" s="153">
        <v>6594</v>
      </c>
      <c r="R70" s="154">
        <v>63.5</v>
      </c>
      <c r="S70" s="151">
        <v>29609</v>
      </c>
      <c r="T70" s="172">
        <v>16978</v>
      </c>
      <c r="U70" s="153">
        <f t="shared" si="6"/>
        <v>16728</v>
      </c>
      <c r="V70" s="153">
        <v>250</v>
      </c>
      <c r="W70" s="153">
        <v>5772</v>
      </c>
      <c r="X70" s="153">
        <v>335</v>
      </c>
      <c r="Y70" s="153">
        <f t="shared" si="7"/>
        <v>6524</v>
      </c>
      <c r="Z70" s="155">
        <v>63.5</v>
      </c>
      <c r="AA70" s="156"/>
      <c r="AB70" s="151">
        <f t="shared" si="8"/>
        <v>-77</v>
      </c>
      <c r="AC70" s="157">
        <f t="shared" si="8"/>
        <v>0</v>
      </c>
      <c r="AD70" s="7">
        <f t="shared" si="8"/>
        <v>50</v>
      </c>
      <c r="AE70" s="176">
        <f t="shared" si="0"/>
        <v>-50</v>
      </c>
      <c r="AF70" s="7">
        <f t="shared" si="15"/>
        <v>-8</v>
      </c>
      <c r="AG70" s="159">
        <f t="shared" si="15"/>
        <v>1</v>
      </c>
      <c r="AH70" s="7">
        <f t="shared" si="15"/>
        <v>-70</v>
      </c>
      <c r="AI70" s="160">
        <f t="shared" si="15"/>
        <v>0</v>
      </c>
      <c r="AJ70" s="161">
        <f t="shared" si="2"/>
        <v>28272</v>
      </c>
      <c r="AK70" s="173">
        <v>16769</v>
      </c>
      <c r="AL70" s="163">
        <f t="shared" si="9"/>
        <v>16619</v>
      </c>
      <c r="AM70" s="153">
        <v>12747</v>
      </c>
      <c r="AN70" s="164">
        <f t="shared" si="10"/>
        <v>3872</v>
      </c>
      <c r="AO70" s="165">
        <v>150</v>
      </c>
      <c r="AP70" s="165">
        <v>121</v>
      </c>
      <c r="AQ70" s="165">
        <f t="shared" si="11"/>
        <v>29</v>
      </c>
      <c r="AR70" s="165">
        <v>5868</v>
      </c>
      <c r="AS70" s="153">
        <v>4503</v>
      </c>
      <c r="AT70" s="166">
        <f t="shared" si="12"/>
        <v>1365</v>
      </c>
      <c r="AU70" s="167">
        <v>5635</v>
      </c>
      <c r="AV70" s="168">
        <v>57.5</v>
      </c>
      <c r="AW70" s="169"/>
      <c r="AX70" s="9">
        <f t="shared" si="13"/>
        <v>40.824999999999996</v>
      </c>
      <c r="AY70" s="170">
        <f t="shared" si="14"/>
        <v>16.675000000000004</v>
      </c>
    </row>
    <row r="71" spans="1:51" ht="12.75">
      <c r="A71" s="144" t="s">
        <v>144</v>
      </c>
      <c r="B71" s="145">
        <v>10396</v>
      </c>
      <c r="C71" s="146">
        <v>0</v>
      </c>
      <c r="D71" s="147">
        <v>213</v>
      </c>
      <c r="E71" s="148">
        <v>141</v>
      </c>
      <c r="F71" s="146">
        <v>750</v>
      </c>
      <c r="G71" s="147">
        <v>1550</v>
      </c>
      <c r="H71" s="149">
        <v>10482</v>
      </c>
      <c r="I71" s="150"/>
      <c r="J71" s="151">
        <v>10685</v>
      </c>
      <c r="K71" s="172">
        <v>7095</v>
      </c>
      <c r="L71" s="153">
        <f t="shared" si="3"/>
        <v>7005</v>
      </c>
      <c r="M71" s="153">
        <v>90</v>
      </c>
      <c r="N71" s="153">
        <f t="shared" si="4"/>
        <v>2555</v>
      </c>
      <c r="O71" s="153">
        <f t="shared" si="5"/>
        <v>2414</v>
      </c>
      <c r="P71" s="153">
        <v>141</v>
      </c>
      <c r="Q71" s="153">
        <v>1035</v>
      </c>
      <c r="R71" s="154">
        <v>26.62</v>
      </c>
      <c r="S71" s="151">
        <v>10685</v>
      </c>
      <c r="T71" s="172">
        <v>6870</v>
      </c>
      <c r="U71" s="153">
        <f t="shared" si="6"/>
        <v>6820</v>
      </c>
      <c r="V71" s="153">
        <v>50</v>
      </c>
      <c r="W71" s="153">
        <v>2336</v>
      </c>
      <c r="X71" s="153">
        <v>137</v>
      </c>
      <c r="Y71" s="153">
        <f t="shared" si="7"/>
        <v>1342</v>
      </c>
      <c r="Z71" s="155">
        <v>26.62</v>
      </c>
      <c r="AA71" s="156"/>
      <c r="AB71" s="151">
        <f t="shared" si="8"/>
        <v>0</v>
      </c>
      <c r="AC71" s="157">
        <f t="shared" si="8"/>
        <v>-225</v>
      </c>
      <c r="AD71" s="7">
        <f t="shared" si="8"/>
        <v>-185</v>
      </c>
      <c r="AE71" s="158">
        <f t="shared" si="8"/>
        <v>-40</v>
      </c>
      <c r="AF71" s="7">
        <f aca="true" t="shared" si="16" ref="AF71:AI79">W71-O71</f>
        <v>-78</v>
      </c>
      <c r="AG71" s="159">
        <f t="shared" si="16"/>
        <v>-4</v>
      </c>
      <c r="AH71" s="7">
        <f t="shared" si="16"/>
        <v>307</v>
      </c>
      <c r="AI71" s="160">
        <f t="shared" si="16"/>
        <v>0</v>
      </c>
      <c r="AJ71" s="161">
        <f aca="true" t="shared" si="17" ref="AJ71:AJ79">AK71+AR71+AU71</f>
        <v>9093</v>
      </c>
      <c r="AK71" s="173">
        <v>6034</v>
      </c>
      <c r="AL71" s="163">
        <f t="shared" si="9"/>
        <v>6001</v>
      </c>
      <c r="AM71" s="153">
        <v>4603</v>
      </c>
      <c r="AN71" s="164">
        <f t="shared" si="10"/>
        <v>1398</v>
      </c>
      <c r="AO71" s="165">
        <v>33</v>
      </c>
      <c r="AP71" s="165">
        <v>27</v>
      </c>
      <c r="AQ71" s="165">
        <f t="shared" si="11"/>
        <v>6</v>
      </c>
      <c r="AR71" s="165">
        <v>2112</v>
      </c>
      <c r="AS71" s="153">
        <v>1620</v>
      </c>
      <c r="AT71" s="166">
        <f t="shared" si="12"/>
        <v>492</v>
      </c>
      <c r="AU71" s="167">
        <v>947</v>
      </c>
      <c r="AV71" s="168">
        <v>25.29</v>
      </c>
      <c r="AW71" s="169"/>
      <c r="AX71" s="9">
        <f t="shared" si="13"/>
        <v>17.9559</v>
      </c>
      <c r="AY71" s="170">
        <f t="shared" si="14"/>
        <v>7.334099999999999</v>
      </c>
    </row>
    <row r="72" spans="1:51" ht="12.75">
      <c r="A72" s="144" t="s">
        <v>145</v>
      </c>
      <c r="B72" s="145">
        <v>49971</v>
      </c>
      <c r="C72" s="146">
        <v>1184</v>
      </c>
      <c r="D72" s="147">
        <v>1028</v>
      </c>
      <c r="E72" s="148">
        <v>651</v>
      </c>
      <c r="F72" s="146">
        <v>2185</v>
      </c>
      <c r="G72" s="147">
        <v>254</v>
      </c>
      <c r="H72" s="149">
        <v>50042</v>
      </c>
      <c r="I72" s="150"/>
      <c r="J72" s="151">
        <v>50467</v>
      </c>
      <c r="K72" s="172">
        <v>31191</v>
      </c>
      <c r="L72" s="153">
        <f aca="true" t="shared" si="18" ref="L72:L79">K72-M72</f>
        <v>30791</v>
      </c>
      <c r="M72" s="153">
        <v>400</v>
      </c>
      <c r="N72" s="153">
        <f aca="true" t="shared" si="19" ref="N72:N79">J72-K72-Q72</f>
        <v>11221</v>
      </c>
      <c r="O72" s="153">
        <f aca="true" t="shared" si="20" ref="O72:O79">N72-P72</f>
        <v>10605</v>
      </c>
      <c r="P72" s="153">
        <v>616</v>
      </c>
      <c r="Q72" s="153">
        <v>8055</v>
      </c>
      <c r="R72" s="154">
        <v>113.7</v>
      </c>
      <c r="S72" s="151">
        <v>50293</v>
      </c>
      <c r="T72" s="172">
        <v>31191</v>
      </c>
      <c r="U72" s="153">
        <f aca="true" t="shared" si="21" ref="U72:U79">T72-V72</f>
        <v>30791</v>
      </c>
      <c r="V72" s="153">
        <v>400</v>
      </c>
      <c r="W72" s="153">
        <v>10605</v>
      </c>
      <c r="X72" s="153">
        <v>616</v>
      </c>
      <c r="Y72" s="153">
        <f aca="true" t="shared" si="22" ref="Y72:Y79">S72-T72-W72-X72</f>
        <v>7881</v>
      </c>
      <c r="Z72" s="155">
        <v>113.7</v>
      </c>
      <c r="AA72" s="156"/>
      <c r="AB72" s="151">
        <f aca="true" t="shared" si="23" ref="AB72:AE79">S72-J72</f>
        <v>-174</v>
      </c>
      <c r="AC72" s="157">
        <f t="shared" si="23"/>
        <v>0</v>
      </c>
      <c r="AD72" s="7">
        <f t="shared" si="23"/>
        <v>0</v>
      </c>
      <c r="AE72" s="158">
        <f t="shared" si="23"/>
        <v>0</v>
      </c>
      <c r="AF72" s="7">
        <f t="shared" si="16"/>
        <v>0</v>
      </c>
      <c r="AG72" s="159">
        <f t="shared" si="16"/>
        <v>0</v>
      </c>
      <c r="AH72" s="7">
        <f t="shared" si="16"/>
        <v>-174</v>
      </c>
      <c r="AI72" s="160">
        <f t="shared" si="16"/>
        <v>0</v>
      </c>
      <c r="AJ72" s="161">
        <f t="shared" si="17"/>
        <v>44376</v>
      </c>
      <c r="AK72" s="173">
        <v>28715</v>
      </c>
      <c r="AL72" s="163">
        <f aca="true" t="shared" si="24" ref="AL72:AL79">AK72-AO72</f>
        <v>28365</v>
      </c>
      <c r="AM72" s="153">
        <v>21756</v>
      </c>
      <c r="AN72" s="164">
        <f aca="true" t="shared" si="25" ref="AN72:AN79">AL72-AM72</f>
        <v>6609</v>
      </c>
      <c r="AO72" s="165">
        <v>350</v>
      </c>
      <c r="AP72" s="165">
        <v>282</v>
      </c>
      <c r="AQ72" s="165">
        <f aca="true" t="shared" si="26" ref="AQ72:AQ79">AO72-AP72</f>
        <v>68</v>
      </c>
      <c r="AR72" s="165">
        <v>10047</v>
      </c>
      <c r="AS72" s="153">
        <v>7710</v>
      </c>
      <c r="AT72" s="166">
        <f aca="true" t="shared" si="27" ref="AT72:AT79">AR72-AS72</f>
        <v>2337</v>
      </c>
      <c r="AU72" s="167">
        <v>5614</v>
      </c>
      <c r="AV72" s="168">
        <v>100.6</v>
      </c>
      <c r="AW72" s="169"/>
      <c r="AX72" s="9">
        <f aca="true" t="shared" si="28" ref="AX72:AX79">0.71*AV72</f>
        <v>71.42599999999999</v>
      </c>
      <c r="AY72" s="170">
        <f aca="true" t="shared" si="29" ref="AY72:AY79">AV72-AX72</f>
        <v>29.174000000000007</v>
      </c>
    </row>
    <row r="73" spans="1:51" ht="12.75">
      <c r="A73" s="144" t="s">
        <v>146</v>
      </c>
      <c r="B73" s="145">
        <v>26008</v>
      </c>
      <c r="C73" s="146">
        <v>0</v>
      </c>
      <c r="D73" s="147">
        <v>1595</v>
      </c>
      <c r="E73" s="148">
        <v>1674</v>
      </c>
      <c r="F73" s="146">
        <v>2990</v>
      </c>
      <c r="G73" s="147">
        <v>1578</v>
      </c>
      <c r="H73" s="149">
        <v>25122</v>
      </c>
      <c r="I73" s="150"/>
      <c r="J73" s="151">
        <v>25122</v>
      </c>
      <c r="K73" s="172">
        <v>12969</v>
      </c>
      <c r="L73" s="153">
        <f t="shared" si="18"/>
        <v>12719</v>
      </c>
      <c r="M73" s="153">
        <v>250</v>
      </c>
      <c r="N73" s="153">
        <f t="shared" si="19"/>
        <v>4664</v>
      </c>
      <c r="O73" s="153">
        <f t="shared" si="20"/>
        <v>4409</v>
      </c>
      <c r="P73" s="153">
        <v>255</v>
      </c>
      <c r="Q73" s="153">
        <v>7489</v>
      </c>
      <c r="R73" s="154">
        <v>60.63</v>
      </c>
      <c r="S73" s="151">
        <v>25122</v>
      </c>
      <c r="T73" s="172">
        <v>14969</v>
      </c>
      <c r="U73" s="153">
        <f t="shared" si="21"/>
        <v>14669</v>
      </c>
      <c r="V73" s="153">
        <v>300</v>
      </c>
      <c r="W73" s="153">
        <v>5089</v>
      </c>
      <c r="X73" s="153">
        <v>294</v>
      </c>
      <c r="Y73" s="153">
        <f t="shared" si="22"/>
        <v>4770</v>
      </c>
      <c r="Z73" s="155">
        <v>61</v>
      </c>
      <c r="AA73" s="156"/>
      <c r="AB73" s="151">
        <f t="shared" si="23"/>
        <v>0</v>
      </c>
      <c r="AC73" s="157">
        <f t="shared" si="23"/>
        <v>2000</v>
      </c>
      <c r="AD73" s="7">
        <f t="shared" si="23"/>
        <v>1950</v>
      </c>
      <c r="AE73" s="176">
        <f t="shared" si="23"/>
        <v>50</v>
      </c>
      <c r="AF73" s="7">
        <f t="shared" si="16"/>
        <v>680</v>
      </c>
      <c r="AG73" s="159">
        <f t="shared" si="16"/>
        <v>39</v>
      </c>
      <c r="AH73" s="7">
        <f t="shared" si="16"/>
        <v>-2719</v>
      </c>
      <c r="AI73" s="160">
        <f t="shared" si="16"/>
        <v>0.36999999999999744</v>
      </c>
      <c r="AJ73" s="161">
        <f t="shared" si="17"/>
        <v>38475</v>
      </c>
      <c r="AK73" s="173">
        <v>23935</v>
      </c>
      <c r="AL73" s="163">
        <f t="shared" si="24"/>
        <v>23610</v>
      </c>
      <c r="AM73" s="153">
        <v>18109</v>
      </c>
      <c r="AN73" s="164">
        <f t="shared" si="25"/>
        <v>5501</v>
      </c>
      <c r="AO73" s="165">
        <v>325</v>
      </c>
      <c r="AP73" s="165">
        <v>262</v>
      </c>
      <c r="AQ73" s="165">
        <f t="shared" si="26"/>
        <v>63</v>
      </c>
      <c r="AR73" s="165">
        <v>8374</v>
      </c>
      <c r="AS73" s="153">
        <v>6427</v>
      </c>
      <c r="AT73" s="166">
        <f t="shared" si="27"/>
        <v>1947</v>
      </c>
      <c r="AU73" s="167">
        <v>6166</v>
      </c>
      <c r="AV73" s="168">
        <v>98.7</v>
      </c>
      <c r="AW73" s="169"/>
      <c r="AX73" s="9">
        <f t="shared" si="28"/>
        <v>70.077</v>
      </c>
      <c r="AY73" s="170">
        <f t="shared" si="29"/>
        <v>28.623000000000005</v>
      </c>
    </row>
    <row r="74" spans="1:51" ht="12.75">
      <c r="A74" s="144" t="s">
        <v>147</v>
      </c>
      <c r="B74" s="145">
        <v>21677</v>
      </c>
      <c r="C74" s="146">
        <v>0</v>
      </c>
      <c r="D74" s="147">
        <v>990</v>
      </c>
      <c r="E74" s="148">
        <v>256</v>
      </c>
      <c r="F74" s="146">
        <v>640</v>
      </c>
      <c r="G74" s="147">
        <v>480</v>
      </c>
      <c r="H74" s="149">
        <v>21723</v>
      </c>
      <c r="I74" s="150"/>
      <c r="J74" s="151">
        <v>21950</v>
      </c>
      <c r="K74" s="172">
        <v>13146</v>
      </c>
      <c r="L74" s="153">
        <f t="shared" si="18"/>
        <v>13076</v>
      </c>
      <c r="M74" s="153">
        <v>70</v>
      </c>
      <c r="N74" s="153">
        <f t="shared" si="19"/>
        <v>4731</v>
      </c>
      <c r="O74" s="153">
        <f t="shared" si="20"/>
        <v>4469</v>
      </c>
      <c r="P74" s="153">
        <v>262</v>
      </c>
      <c r="Q74" s="153">
        <v>4073</v>
      </c>
      <c r="R74" s="154">
        <v>49.31</v>
      </c>
      <c r="S74" s="151">
        <v>21894</v>
      </c>
      <c r="T74" s="172">
        <v>13146</v>
      </c>
      <c r="U74" s="153">
        <f t="shared" si="21"/>
        <v>13076</v>
      </c>
      <c r="V74" s="153">
        <v>70</v>
      </c>
      <c r="W74" s="153">
        <v>4470</v>
      </c>
      <c r="X74" s="153">
        <v>262</v>
      </c>
      <c r="Y74" s="153">
        <f t="shared" si="22"/>
        <v>4016</v>
      </c>
      <c r="Z74" s="155">
        <v>49.6</v>
      </c>
      <c r="AA74" s="156"/>
      <c r="AB74" s="151">
        <f t="shared" si="23"/>
        <v>-56</v>
      </c>
      <c r="AC74" s="157">
        <f t="shared" si="23"/>
        <v>0</v>
      </c>
      <c r="AD74" s="7">
        <f t="shared" si="23"/>
        <v>0</v>
      </c>
      <c r="AE74" s="158">
        <f t="shared" si="23"/>
        <v>0</v>
      </c>
      <c r="AF74" s="7">
        <f t="shared" si="16"/>
        <v>1</v>
      </c>
      <c r="AG74" s="159">
        <f t="shared" si="16"/>
        <v>0</v>
      </c>
      <c r="AH74" s="7">
        <f t="shared" si="16"/>
        <v>-57</v>
      </c>
      <c r="AI74" s="160">
        <f t="shared" si="16"/>
        <v>0.28999999999999915</v>
      </c>
      <c r="AJ74" s="161">
        <f t="shared" si="17"/>
        <v>20423</v>
      </c>
      <c r="AK74" s="173">
        <v>12298</v>
      </c>
      <c r="AL74" s="163">
        <f t="shared" si="24"/>
        <v>12072</v>
      </c>
      <c r="AM74" s="153">
        <v>9259</v>
      </c>
      <c r="AN74" s="164">
        <f t="shared" si="25"/>
        <v>2813</v>
      </c>
      <c r="AO74" s="165">
        <v>226</v>
      </c>
      <c r="AP74" s="165">
        <v>182</v>
      </c>
      <c r="AQ74" s="165">
        <f t="shared" si="26"/>
        <v>44</v>
      </c>
      <c r="AR74" s="165">
        <v>4302</v>
      </c>
      <c r="AS74" s="153">
        <v>3303</v>
      </c>
      <c r="AT74" s="166">
        <f t="shared" si="27"/>
        <v>999</v>
      </c>
      <c r="AU74" s="167">
        <v>3823</v>
      </c>
      <c r="AV74" s="168">
        <v>45.1</v>
      </c>
      <c r="AW74" s="169"/>
      <c r="AX74" s="9">
        <f t="shared" si="28"/>
        <v>32.021</v>
      </c>
      <c r="AY74" s="170">
        <f t="shared" si="29"/>
        <v>13.079</v>
      </c>
    </row>
    <row r="75" spans="1:51" ht="12.75">
      <c r="A75" s="144" t="s">
        <v>148</v>
      </c>
      <c r="B75" s="145">
        <v>13603</v>
      </c>
      <c r="C75" s="146">
        <v>1197</v>
      </c>
      <c r="D75" s="147">
        <v>4</v>
      </c>
      <c r="E75" s="148">
        <v>330</v>
      </c>
      <c r="F75" s="146">
        <v>948</v>
      </c>
      <c r="G75" s="147">
        <v>1544</v>
      </c>
      <c r="H75" s="149">
        <v>14029</v>
      </c>
      <c r="I75" s="150"/>
      <c r="J75" s="151">
        <v>14456</v>
      </c>
      <c r="K75" s="172">
        <v>8108</v>
      </c>
      <c r="L75" s="153">
        <f t="shared" si="18"/>
        <v>7968</v>
      </c>
      <c r="M75" s="153">
        <v>140</v>
      </c>
      <c r="N75" s="153">
        <f t="shared" si="19"/>
        <v>2916</v>
      </c>
      <c r="O75" s="153">
        <f t="shared" si="20"/>
        <v>2756</v>
      </c>
      <c r="P75" s="153">
        <v>160</v>
      </c>
      <c r="Q75" s="153">
        <v>3432</v>
      </c>
      <c r="R75" s="154">
        <v>30.87</v>
      </c>
      <c r="S75" s="151">
        <v>14394</v>
      </c>
      <c r="T75" s="172">
        <v>8108</v>
      </c>
      <c r="U75" s="153">
        <f t="shared" si="21"/>
        <v>7898</v>
      </c>
      <c r="V75" s="153">
        <v>210</v>
      </c>
      <c r="W75" s="153">
        <v>2757</v>
      </c>
      <c r="X75" s="153">
        <v>159</v>
      </c>
      <c r="Y75" s="153">
        <f t="shared" si="22"/>
        <v>3370</v>
      </c>
      <c r="Z75" s="155">
        <v>30.87</v>
      </c>
      <c r="AA75" s="156"/>
      <c r="AB75" s="151">
        <f t="shared" si="23"/>
        <v>-62</v>
      </c>
      <c r="AC75" s="157">
        <f t="shared" si="23"/>
        <v>0</v>
      </c>
      <c r="AD75" s="7">
        <f t="shared" si="23"/>
        <v>-70</v>
      </c>
      <c r="AE75" s="158">
        <f t="shared" si="23"/>
        <v>70</v>
      </c>
      <c r="AF75" s="7">
        <f t="shared" si="16"/>
        <v>1</v>
      </c>
      <c r="AG75" s="159">
        <f t="shared" si="16"/>
        <v>-1</v>
      </c>
      <c r="AH75" s="7">
        <f t="shared" si="16"/>
        <v>-62</v>
      </c>
      <c r="AI75" s="160">
        <f t="shared" si="16"/>
        <v>0</v>
      </c>
      <c r="AJ75" s="161">
        <f t="shared" si="17"/>
        <v>13129</v>
      </c>
      <c r="AK75" s="173">
        <v>7401</v>
      </c>
      <c r="AL75" s="163">
        <f t="shared" si="24"/>
        <v>7331</v>
      </c>
      <c r="AM75" s="153">
        <v>5623</v>
      </c>
      <c r="AN75" s="164">
        <f t="shared" si="25"/>
        <v>1708</v>
      </c>
      <c r="AO75" s="165">
        <v>70</v>
      </c>
      <c r="AP75" s="165">
        <v>56</v>
      </c>
      <c r="AQ75" s="165">
        <f t="shared" si="26"/>
        <v>14</v>
      </c>
      <c r="AR75" s="165">
        <v>2590</v>
      </c>
      <c r="AS75" s="153">
        <v>1987</v>
      </c>
      <c r="AT75" s="166">
        <f t="shared" si="27"/>
        <v>603</v>
      </c>
      <c r="AU75" s="167">
        <v>3138</v>
      </c>
      <c r="AV75" s="168">
        <v>26.44</v>
      </c>
      <c r="AW75" s="169"/>
      <c r="AX75" s="9">
        <f t="shared" si="28"/>
        <v>18.7724</v>
      </c>
      <c r="AY75" s="170">
        <f t="shared" si="29"/>
        <v>7.6676</v>
      </c>
    </row>
    <row r="76" spans="1:51" ht="12.75">
      <c r="A76" s="144" t="s">
        <v>149</v>
      </c>
      <c r="B76" s="145">
        <v>26377</v>
      </c>
      <c r="C76" s="146">
        <v>680</v>
      </c>
      <c r="D76" s="147">
        <v>1</v>
      </c>
      <c r="E76" s="148">
        <v>59</v>
      </c>
      <c r="F76" s="146">
        <v>0</v>
      </c>
      <c r="G76" s="147">
        <v>3861</v>
      </c>
      <c r="H76" s="149">
        <v>26266</v>
      </c>
      <c r="I76" s="150"/>
      <c r="J76" s="151">
        <v>27558</v>
      </c>
      <c r="K76" s="172">
        <v>16033</v>
      </c>
      <c r="L76" s="153">
        <f t="shared" si="18"/>
        <v>15584</v>
      </c>
      <c r="M76" s="153">
        <v>449</v>
      </c>
      <c r="N76" s="153">
        <f t="shared" si="19"/>
        <v>4747</v>
      </c>
      <c r="O76" s="153">
        <f t="shared" si="20"/>
        <v>4435</v>
      </c>
      <c r="P76" s="153">
        <v>312</v>
      </c>
      <c r="Q76" s="153">
        <v>6778</v>
      </c>
      <c r="R76" s="154">
        <v>54.59</v>
      </c>
      <c r="S76" s="151">
        <v>27439</v>
      </c>
      <c r="T76" s="172">
        <v>15752</v>
      </c>
      <c r="U76" s="153">
        <f t="shared" si="21"/>
        <v>15303</v>
      </c>
      <c r="V76" s="153">
        <v>449</v>
      </c>
      <c r="W76" s="153">
        <v>5356</v>
      </c>
      <c r="X76" s="153">
        <v>307</v>
      </c>
      <c r="Y76" s="153">
        <f t="shared" si="22"/>
        <v>6024</v>
      </c>
      <c r="Z76" s="155">
        <v>54.59</v>
      </c>
      <c r="AA76" s="156"/>
      <c r="AB76" s="151">
        <f t="shared" si="23"/>
        <v>-119</v>
      </c>
      <c r="AC76" s="157">
        <f t="shared" si="23"/>
        <v>-281</v>
      </c>
      <c r="AD76" s="7">
        <f t="shared" si="23"/>
        <v>-281</v>
      </c>
      <c r="AE76" s="158">
        <f t="shared" si="23"/>
        <v>0</v>
      </c>
      <c r="AF76" s="7">
        <f t="shared" si="16"/>
        <v>921</v>
      </c>
      <c r="AG76" s="159">
        <f t="shared" si="16"/>
        <v>-5</v>
      </c>
      <c r="AH76" s="7">
        <f t="shared" si="16"/>
        <v>-754</v>
      </c>
      <c r="AI76" s="160">
        <f t="shared" si="16"/>
        <v>0</v>
      </c>
      <c r="AJ76" s="161">
        <f t="shared" si="17"/>
        <v>25664</v>
      </c>
      <c r="AK76" s="173">
        <v>15938</v>
      </c>
      <c r="AL76" s="163">
        <f t="shared" si="24"/>
        <v>15538</v>
      </c>
      <c r="AM76" s="153">
        <v>11918</v>
      </c>
      <c r="AN76" s="164">
        <f t="shared" si="25"/>
        <v>3620</v>
      </c>
      <c r="AO76" s="165">
        <v>400</v>
      </c>
      <c r="AP76" s="165">
        <v>322</v>
      </c>
      <c r="AQ76" s="165">
        <f t="shared" si="26"/>
        <v>78</v>
      </c>
      <c r="AR76" s="165">
        <v>5574</v>
      </c>
      <c r="AS76" s="153">
        <v>4281</v>
      </c>
      <c r="AT76" s="166">
        <f t="shared" si="27"/>
        <v>1293</v>
      </c>
      <c r="AU76" s="167">
        <v>4152</v>
      </c>
      <c r="AV76" s="168">
        <v>55.09</v>
      </c>
      <c r="AW76" s="169"/>
      <c r="AX76" s="9">
        <f t="shared" si="28"/>
        <v>39.1139</v>
      </c>
      <c r="AY76" s="170">
        <f t="shared" si="29"/>
        <v>15.976100000000002</v>
      </c>
    </row>
    <row r="77" spans="1:51" ht="12.75">
      <c r="A77" s="144" t="s">
        <v>150</v>
      </c>
      <c r="B77" s="145">
        <v>45283</v>
      </c>
      <c r="C77" s="146">
        <v>711</v>
      </c>
      <c r="D77" s="147">
        <v>1</v>
      </c>
      <c r="E77" s="148">
        <v>12</v>
      </c>
      <c r="F77" s="146">
        <v>1172</v>
      </c>
      <c r="G77" s="147">
        <v>1244</v>
      </c>
      <c r="H77" s="149">
        <v>45280</v>
      </c>
      <c r="I77" s="150"/>
      <c r="J77" s="151">
        <v>47041</v>
      </c>
      <c r="K77" s="172">
        <v>30777</v>
      </c>
      <c r="L77" s="153">
        <f t="shared" si="18"/>
        <v>30437</v>
      </c>
      <c r="M77" s="153">
        <v>340</v>
      </c>
      <c r="N77" s="153">
        <f t="shared" si="19"/>
        <v>11074</v>
      </c>
      <c r="O77" s="153">
        <f t="shared" si="20"/>
        <v>10465</v>
      </c>
      <c r="P77" s="153">
        <v>609</v>
      </c>
      <c r="Q77" s="153">
        <v>5190</v>
      </c>
      <c r="R77" s="154">
        <v>108.5</v>
      </c>
      <c r="S77" s="151">
        <v>46973</v>
      </c>
      <c r="T77" s="172">
        <v>30190</v>
      </c>
      <c r="U77" s="153">
        <f t="shared" si="21"/>
        <v>29850</v>
      </c>
      <c r="V77" s="153">
        <v>340</v>
      </c>
      <c r="W77" s="153">
        <v>10265</v>
      </c>
      <c r="X77" s="153">
        <v>598</v>
      </c>
      <c r="Y77" s="153">
        <f t="shared" si="22"/>
        <v>5920</v>
      </c>
      <c r="Z77" s="155">
        <v>108.5</v>
      </c>
      <c r="AA77" s="156"/>
      <c r="AB77" s="151">
        <f t="shared" si="23"/>
        <v>-68</v>
      </c>
      <c r="AC77" s="157">
        <f t="shared" si="23"/>
        <v>-587</v>
      </c>
      <c r="AD77" s="7">
        <f t="shared" si="23"/>
        <v>-587</v>
      </c>
      <c r="AE77" s="158">
        <f t="shared" si="23"/>
        <v>0</v>
      </c>
      <c r="AF77" s="7">
        <f t="shared" si="16"/>
        <v>-200</v>
      </c>
      <c r="AG77" s="159">
        <f t="shared" si="16"/>
        <v>-11</v>
      </c>
      <c r="AH77" s="7">
        <f t="shared" si="16"/>
        <v>730</v>
      </c>
      <c r="AI77" s="160">
        <f t="shared" si="16"/>
        <v>0</v>
      </c>
      <c r="AJ77" s="161">
        <f t="shared" si="17"/>
        <v>50389</v>
      </c>
      <c r="AK77" s="173">
        <v>33363</v>
      </c>
      <c r="AL77" s="163">
        <f t="shared" si="24"/>
        <v>33133</v>
      </c>
      <c r="AM77" s="153">
        <v>25413</v>
      </c>
      <c r="AN77" s="164">
        <f t="shared" si="25"/>
        <v>7720</v>
      </c>
      <c r="AO77" s="165">
        <v>230</v>
      </c>
      <c r="AP77" s="165">
        <v>185</v>
      </c>
      <c r="AQ77" s="165">
        <f t="shared" si="26"/>
        <v>45</v>
      </c>
      <c r="AR77" s="165">
        <v>11675</v>
      </c>
      <c r="AS77" s="153">
        <v>8957</v>
      </c>
      <c r="AT77" s="166">
        <f t="shared" si="27"/>
        <v>2718</v>
      </c>
      <c r="AU77" s="167">
        <v>5351</v>
      </c>
      <c r="AV77" s="168">
        <v>104.73</v>
      </c>
      <c r="AW77" s="169"/>
      <c r="AX77" s="9">
        <f t="shared" si="28"/>
        <v>74.3583</v>
      </c>
      <c r="AY77" s="170">
        <f t="shared" si="29"/>
        <v>30.371700000000004</v>
      </c>
    </row>
    <row r="78" spans="1:51" ht="12.75">
      <c r="A78" s="144" t="s">
        <v>151</v>
      </c>
      <c r="B78" s="145">
        <v>46757</v>
      </c>
      <c r="C78" s="146">
        <v>0</v>
      </c>
      <c r="D78" s="147">
        <v>1449</v>
      </c>
      <c r="E78" s="148">
        <v>2737</v>
      </c>
      <c r="F78" s="146">
        <v>3203</v>
      </c>
      <c r="G78" s="147">
        <v>1805</v>
      </c>
      <c r="H78" s="149">
        <v>47507</v>
      </c>
      <c r="I78" s="150"/>
      <c r="J78" s="151">
        <v>47507</v>
      </c>
      <c r="K78" s="172">
        <v>29343</v>
      </c>
      <c r="L78" s="153">
        <f t="shared" si="18"/>
        <v>28993</v>
      </c>
      <c r="M78" s="153">
        <v>350</v>
      </c>
      <c r="N78" s="153">
        <f t="shared" si="19"/>
        <v>10556</v>
      </c>
      <c r="O78" s="153">
        <f t="shared" si="20"/>
        <v>9975</v>
      </c>
      <c r="P78" s="153">
        <v>581</v>
      </c>
      <c r="Q78" s="153">
        <v>7608</v>
      </c>
      <c r="R78" s="154">
        <v>91.9</v>
      </c>
      <c r="S78" s="151">
        <v>47507</v>
      </c>
      <c r="T78" s="172">
        <v>28276</v>
      </c>
      <c r="U78" s="153">
        <f t="shared" si="21"/>
        <v>27926</v>
      </c>
      <c r="V78" s="153">
        <v>350</v>
      </c>
      <c r="W78" s="153">
        <v>9617</v>
      </c>
      <c r="X78" s="153">
        <v>559</v>
      </c>
      <c r="Y78" s="153">
        <f t="shared" si="22"/>
        <v>9055</v>
      </c>
      <c r="Z78" s="155">
        <v>91.9</v>
      </c>
      <c r="AA78" s="156"/>
      <c r="AB78" s="151">
        <f t="shared" si="23"/>
        <v>0</v>
      </c>
      <c r="AC78" s="157">
        <f t="shared" si="23"/>
        <v>-1067</v>
      </c>
      <c r="AD78" s="7">
        <f t="shared" si="23"/>
        <v>-1067</v>
      </c>
      <c r="AE78" s="158">
        <f t="shared" si="23"/>
        <v>0</v>
      </c>
      <c r="AF78" s="7">
        <f t="shared" si="16"/>
        <v>-358</v>
      </c>
      <c r="AG78" s="159">
        <f t="shared" si="16"/>
        <v>-22</v>
      </c>
      <c r="AH78" s="7">
        <f t="shared" si="16"/>
        <v>1447</v>
      </c>
      <c r="AI78" s="160">
        <f t="shared" si="16"/>
        <v>0</v>
      </c>
      <c r="AJ78" s="161">
        <f t="shared" si="17"/>
        <v>46518</v>
      </c>
      <c r="AK78" s="173">
        <v>28276</v>
      </c>
      <c r="AL78" s="163">
        <f t="shared" si="24"/>
        <v>27926</v>
      </c>
      <c r="AM78" s="153">
        <v>21419</v>
      </c>
      <c r="AN78" s="164">
        <f t="shared" si="25"/>
        <v>6507</v>
      </c>
      <c r="AO78" s="165">
        <v>350</v>
      </c>
      <c r="AP78" s="165">
        <v>282</v>
      </c>
      <c r="AQ78" s="165">
        <f t="shared" si="26"/>
        <v>68</v>
      </c>
      <c r="AR78" s="165">
        <v>9893</v>
      </c>
      <c r="AS78" s="153">
        <v>7593</v>
      </c>
      <c r="AT78" s="166">
        <f t="shared" si="27"/>
        <v>2300</v>
      </c>
      <c r="AU78" s="167">
        <v>8349</v>
      </c>
      <c r="AV78" s="168">
        <v>85.9</v>
      </c>
      <c r="AW78" s="169"/>
      <c r="AX78" s="9">
        <f t="shared" si="28"/>
        <v>60.989000000000004</v>
      </c>
      <c r="AY78" s="170">
        <f t="shared" si="29"/>
        <v>24.911</v>
      </c>
    </row>
    <row r="79" spans="1:51" ht="13.5" thickBot="1">
      <c r="A79" s="177" t="s">
        <v>152</v>
      </c>
      <c r="B79" s="178">
        <v>9102</v>
      </c>
      <c r="C79" s="179">
        <v>0</v>
      </c>
      <c r="D79" s="180">
        <v>360</v>
      </c>
      <c r="E79" s="181">
        <v>18</v>
      </c>
      <c r="F79" s="179">
        <v>220</v>
      </c>
      <c r="G79" s="180">
        <v>292</v>
      </c>
      <c r="H79" s="182">
        <v>9463</v>
      </c>
      <c r="I79" s="183"/>
      <c r="J79" s="184">
        <v>9577</v>
      </c>
      <c r="K79" s="185">
        <v>5908</v>
      </c>
      <c r="L79" s="186">
        <f t="shared" si="18"/>
        <v>5708</v>
      </c>
      <c r="M79" s="186">
        <v>200</v>
      </c>
      <c r="N79" s="186">
        <f t="shared" si="19"/>
        <v>2123</v>
      </c>
      <c r="O79" s="186">
        <f t="shared" si="20"/>
        <v>2008</v>
      </c>
      <c r="P79" s="186">
        <v>115</v>
      </c>
      <c r="Q79" s="186">
        <v>1546</v>
      </c>
      <c r="R79" s="187">
        <v>18.63</v>
      </c>
      <c r="S79" s="184">
        <v>9577</v>
      </c>
      <c r="T79" s="185">
        <v>5908</v>
      </c>
      <c r="U79" s="186">
        <f t="shared" si="21"/>
        <v>5750</v>
      </c>
      <c r="V79" s="186">
        <v>158</v>
      </c>
      <c r="W79" s="186">
        <v>2009</v>
      </c>
      <c r="X79" s="186">
        <v>115</v>
      </c>
      <c r="Y79" s="186">
        <f t="shared" si="22"/>
        <v>1545</v>
      </c>
      <c r="Z79" s="188">
        <v>18.63</v>
      </c>
      <c r="AA79" s="156"/>
      <c r="AB79" s="184">
        <f t="shared" si="23"/>
        <v>0</v>
      </c>
      <c r="AC79" s="189">
        <f t="shared" si="23"/>
        <v>0</v>
      </c>
      <c r="AD79" s="190">
        <f t="shared" si="23"/>
        <v>42</v>
      </c>
      <c r="AE79" s="191">
        <f t="shared" si="23"/>
        <v>-42</v>
      </c>
      <c r="AF79" s="190">
        <f t="shared" si="16"/>
        <v>1</v>
      </c>
      <c r="AG79" s="192">
        <f t="shared" si="16"/>
        <v>0</v>
      </c>
      <c r="AH79" s="7">
        <f t="shared" si="16"/>
        <v>-1</v>
      </c>
      <c r="AI79" s="193">
        <f t="shared" si="16"/>
        <v>0</v>
      </c>
      <c r="AJ79" s="194">
        <f t="shared" si="17"/>
        <v>11726</v>
      </c>
      <c r="AK79" s="195">
        <v>7211</v>
      </c>
      <c r="AL79" s="196">
        <f t="shared" si="24"/>
        <v>7061</v>
      </c>
      <c r="AM79" s="197">
        <v>5416</v>
      </c>
      <c r="AN79" s="198">
        <f t="shared" si="25"/>
        <v>1645</v>
      </c>
      <c r="AO79" s="199">
        <v>150</v>
      </c>
      <c r="AP79" s="199">
        <v>121</v>
      </c>
      <c r="AQ79" s="199">
        <f t="shared" si="26"/>
        <v>29</v>
      </c>
      <c r="AR79" s="199">
        <v>2522</v>
      </c>
      <c r="AS79" s="197">
        <v>1937</v>
      </c>
      <c r="AT79" s="200">
        <f t="shared" si="27"/>
        <v>585</v>
      </c>
      <c r="AU79" s="201">
        <v>1993</v>
      </c>
      <c r="AV79" s="202">
        <v>43</v>
      </c>
      <c r="AW79" s="203"/>
      <c r="AX79" s="204">
        <f t="shared" si="28"/>
        <v>30.529999999999998</v>
      </c>
      <c r="AY79" s="205">
        <f t="shared" si="29"/>
        <v>12.470000000000002</v>
      </c>
    </row>
    <row r="80" spans="1:51" ht="13.5" thickBot="1">
      <c r="A80" s="206" t="s">
        <v>153</v>
      </c>
      <c r="B80" s="207">
        <f aca="true" t="shared" si="30" ref="B80:AY80">SUM(B7:B79)</f>
        <v>2066611</v>
      </c>
      <c r="C80" s="208">
        <f t="shared" si="30"/>
        <v>28844</v>
      </c>
      <c r="D80" s="207">
        <f t="shared" si="30"/>
        <v>40858</v>
      </c>
      <c r="E80" s="208">
        <f t="shared" si="30"/>
        <v>40672</v>
      </c>
      <c r="F80" s="207">
        <f t="shared" si="30"/>
        <v>72082</v>
      </c>
      <c r="G80" s="208">
        <f t="shared" si="30"/>
        <v>133469</v>
      </c>
      <c r="H80" s="207">
        <f t="shared" si="30"/>
        <v>2058506</v>
      </c>
      <c r="I80" s="208">
        <f t="shared" si="30"/>
        <v>0</v>
      </c>
      <c r="J80" s="207">
        <f t="shared" si="30"/>
        <v>2096829</v>
      </c>
      <c r="K80" s="209">
        <f t="shared" si="30"/>
        <v>1254903</v>
      </c>
      <c r="L80" s="209">
        <f t="shared" si="30"/>
        <v>1241296</v>
      </c>
      <c r="M80" s="209">
        <f t="shared" si="30"/>
        <v>13607</v>
      </c>
      <c r="N80" s="209">
        <f t="shared" si="30"/>
        <v>451537</v>
      </c>
      <c r="O80" s="209"/>
      <c r="P80" s="209"/>
      <c r="Q80" s="209">
        <f t="shared" si="30"/>
        <v>390389</v>
      </c>
      <c r="R80" s="210">
        <f t="shared" si="30"/>
        <v>4556.24</v>
      </c>
      <c r="S80" s="207">
        <f t="shared" si="30"/>
        <v>2089829</v>
      </c>
      <c r="T80" s="209">
        <f t="shared" si="30"/>
        <v>1254903</v>
      </c>
      <c r="U80" s="209">
        <f t="shared" si="30"/>
        <v>1241296</v>
      </c>
      <c r="V80" s="209">
        <f t="shared" si="30"/>
        <v>13607</v>
      </c>
      <c r="W80" s="209">
        <f t="shared" si="30"/>
        <v>426669</v>
      </c>
      <c r="X80" s="209">
        <f t="shared" si="30"/>
        <v>24868</v>
      </c>
      <c r="Y80" s="209">
        <f t="shared" si="30"/>
        <v>383389</v>
      </c>
      <c r="Z80" s="210">
        <f t="shared" si="30"/>
        <v>4549.26</v>
      </c>
      <c r="AA80" s="128" t="s">
        <v>154</v>
      </c>
      <c r="AB80" s="209">
        <f t="shared" si="30"/>
        <v>-7000</v>
      </c>
      <c r="AC80" s="211">
        <f t="shared" si="30"/>
        <v>0</v>
      </c>
      <c r="AD80" s="212">
        <f t="shared" si="30"/>
        <v>0</v>
      </c>
      <c r="AE80" s="212">
        <f t="shared" si="30"/>
        <v>0</v>
      </c>
      <c r="AF80" s="212">
        <f t="shared" si="30"/>
        <v>0</v>
      </c>
      <c r="AG80" s="212">
        <f t="shared" si="30"/>
        <v>0</v>
      </c>
      <c r="AH80" s="212">
        <f t="shared" si="30"/>
        <v>-7000</v>
      </c>
      <c r="AI80" s="213">
        <f t="shared" si="30"/>
        <v>-6.980000000000011</v>
      </c>
      <c r="AJ80" s="214">
        <f t="shared" si="30"/>
        <v>1959832</v>
      </c>
      <c r="AK80" s="207">
        <f t="shared" si="30"/>
        <v>1214384</v>
      </c>
      <c r="AL80" s="215">
        <f t="shared" si="30"/>
        <v>1201577</v>
      </c>
      <c r="AM80" s="216">
        <f t="shared" si="30"/>
        <v>921610</v>
      </c>
      <c r="AN80" s="217">
        <f t="shared" si="30"/>
        <v>279967</v>
      </c>
      <c r="AO80" s="218">
        <f t="shared" si="30"/>
        <v>12807</v>
      </c>
      <c r="AP80" s="218">
        <f t="shared" si="30"/>
        <v>10307</v>
      </c>
      <c r="AQ80" s="218">
        <f t="shared" si="30"/>
        <v>2500</v>
      </c>
      <c r="AR80" s="218">
        <f t="shared" si="30"/>
        <v>424910</v>
      </c>
      <c r="AS80" s="216">
        <f t="shared" si="30"/>
        <v>326065</v>
      </c>
      <c r="AT80" s="219">
        <f t="shared" si="30"/>
        <v>98845</v>
      </c>
      <c r="AU80" s="208">
        <f t="shared" si="30"/>
        <v>320538</v>
      </c>
      <c r="AV80" s="220">
        <f t="shared" si="30"/>
        <v>4208.46</v>
      </c>
      <c r="AW80" s="221"/>
      <c r="AX80" s="222">
        <f t="shared" si="30"/>
        <v>2988.006599999999</v>
      </c>
      <c r="AY80" s="223">
        <f t="shared" si="30"/>
        <v>1220.4534000000003</v>
      </c>
    </row>
    <row r="81" spans="1:49" ht="12.75">
      <c r="A81" s="156"/>
      <c r="B81" s="224"/>
      <c r="C81" s="224"/>
      <c r="D81" s="224"/>
      <c r="E81" s="224"/>
      <c r="F81" s="224"/>
      <c r="G81" s="224"/>
      <c r="H81" s="224"/>
      <c r="I81" s="156"/>
      <c r="J81" s="224"/>
      <c r="K81" s="224"/>
      <c r="L81" s="224"/>
      <c r="M81" s="156"/>
      <c r="N81" s="224"/>
      <c r="O81" s="224">
        <v>426669</v>
      </c>
      <c r="P81" s="224">
        <v>24868</v>
      </c>
      <c r="Q81" s="224"/>
      <c r="R81" s="156"/>
      <c r="S81" s="224">
        <f>S84-S80</f>
        <v>0</v>
      </c>
      <c r="T81" s="224">
        <f aca="true" t="shared" si="31" ref="T81:Z81">T84-T80</f>
        <v>0</v>
      </c>
      <c r="U81" s="224">
        <f t="shared" si="31"/>
        <v>0</v>
      </c>
      <c r="V81" s="224">
        <f t="shared" si="31"/>
        <v>0</v>
      </c>
      <c r="W81" s="224">
        <f t="shared" si="31"/>
        <v>0</v>
      </c>
      <c r="X81" s="224">
        <f t="shared" si="31"/>
        <v>0</v>
      </c>
      <c r="Y81" s="224">
        <f t="shared" si="31"/>
        <v>0</v>
      </c>
      <c r="Z81" s="225">
        <f t="shared" si="31"/>
        <v>50.73999999999978</v>
      </c>
      <c r="AA81" s="156"/>
      <c r="AB81" s="156"/>
      <c r="AD81">
        <v>214</v>
      </c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5"/>
      <c r="AW81" s="156"/>
    </row>
    <row r="82" spans="1:49" ht="12.75">
      <c r="A82" s="156"/>
      <c r="B82" s="224"/>
      <c r="C82" s="224"/>
      <c r="D82" s="224"/>
      <c r="E82" s="224"/>
      <c r="F82" s="224"/>
      <c r="G82" s="224"/>
      <c r="H82" s="224"/>
      <c r="I82" s="156"/>
      <c r="J82" s="224">
        <v>1418</v>
      </c>
      <c r="K82" s="224">
        <v>989.825</v>
      </c>
      <c r="L82" s="224"/>
      <c r="M82" s="224"/>
      <c r="N82" s="224"/>
      <c r="O82" s="224">
        <v>337</v>
      </c>
      <c r="P82" s="224">
        <v>20</v>
      </c>
      <c r="Q82" s="224">
        <v>71</v>
      </c>
      <c r="R82" s="226">
        <v>6</v>
      </c>
      <c r="S82" s="226"/>
      <c r="T82" s="226"/>
      <c r="U82" s="226"/>
      <c r="V82" s="226"/>
      <c r="W82" s="227"/>
      <c r="X82" s="227"/>
      <c r="Y82" s="227"/>
      <c r="Z82" s="156"/>
      <c r="AA82" s="156"/>
      <c r="AB82" s="156"/>
      <c r="AJ82" s="226"/>
      <c r="AK82" s="226"/>
      <c r="AL82" s="226"/>
      <c r="AM82" s="226"/>
      <c r="AN82" s="226"/>
      <c r="AO82" s="226"/>
      <c r="AP82" s="226"/>
      <c r="AQ82" s="226"/>
      <c r="AR82" s="227"/>
      <c r="AS82" s="227"/>
      <c r="AT82" s="227"/>
      <c r="AU82" s="227"/>
      <c r="AV82" s="156"/>
      <c r="AW82" s="156"/>
    </row>
    <row r="83" spans="1:49" ht="12.75">
      <c r="A83" s="156"/>
      <c r="B83" s="224"/>
      <c r="C83" s="224"/>
      <c r="D83" s="224"/>
      <c r="E83" s="224"/>
      <c r="F83" s="224"/>
      <c r="G83" s="224"/>
      <c r="H83" s="224"/>
      <c r="I83" s="156"/>
      <c r="J83" s="224">
        <f>SUM(J80:J82)</f>
        <v>2098247</v>
      </c>
      <c r="K83" s="224">
        <f aca="true" t="shared" si="32" ref="K83:R83">SUM(K80:K82)</f>
        <v>1255892.825</v>
      </c>
      <c r="L83" s="224">
        <f t="shared" si="32"/>
        <v>1241296</v>
      </c>
      <c r="M83" s="224">
        <f t="shared" si="32"/>
        <v>13607</v>
      </c>
      <c r="N83" s="224">
        <f t="shared" si="32"/>
        <v>451537</v>
      </c>
      <c r="O83" s="224">
        <f t="shared" si="32"/>
        <v>427006</v>
      </c>
      <c r="P83" s="224">
        <f t="shared" si="32"/>
        <v>24888</v>
      </c>
      <c r="Q83" s="224">
        <f t="shared" si="32"/>
        <v>390460</v>
      </c>
      <c r="R83" s="224">
        <f t="shared" si="32"/>
        <v>4562.24</v>
      </c>
      <c r="S83" s="224"/>
      <c r="T83" s="224"/>
      <c r="U83" s="224"/>
      <c r="V83" s="224"/>
      <c r="W83" s="156"/>
      <c r="X83" s="156"/>
      <c r="Y83" s="156"/>
      <c r="Z83" s="156"/>
      <c r="AA83" s="156"/>
      <c r="AB83" s="156"/>
      <c r="AJ83" s="224"/>
      <c r="AK83" s="224"/>
      <c r="AL83" s="224"/>
      <c r="AM83" s="224"/>
      <c r="AN83" s="224"/>
      <c r="AO83" s="224"/>
      <c r="AP83" s="224"/>
      <c r="AQ83" s="224"/>
      <c r="AR83" s="156"/>
      <c r="AS83" s="156"/>
      <c r="AT83" s="156"/>
      <c r="AU83" s="156"/>
      <c r="AV83" s="156"/>
      <c r="AW83" s="156"/>
    </row>
    <row r="84" spans="1:49" ht="12.75" hidden="1">
      <c r="A84" s="156" t="s">
        <v>155</v>
      </c>
      <c r="B84" s="224"/>
      <c r="C84" s="224"/>
      <c r="D84" s="224"/>
      <c r="E84" s="224"/>
      <c r="F84" s="224"/>
      <c r="G84" s="224"/>
      <c r="H84" s="224"/>
      <c r="I84" s="156"/>
      <c r="J84" s="224"/>
      <c r="K84" s="224">
        <v>-13607</v>
      </c>
      <c r="L84" s="224"/>
      <c r="M84" s="156"/>
      <c r="N84" s="224"/>
      <c r="O84" s="224"/>
      <c r="P84" s="224"/>
      <c r="Q84" s="228" t="s">
        <v>156</v>
      </c>
      <c r="R84" s="156"/>
      <c r="S84" s="156">
        <v>2089829</v>
      </c>
      <c r="T84" s="156">
        <v>1254903</v>
      </c>
      <c r="U84" s="156">
        <v>1241296</v>
      </c>
      <c r="V84" s="156">
        <v>13607</v>
      </c>
      <c r="W84" s="156">
        <v>426669</v>
      </c>
      <c r="X84" s="156">
        <v>24868</v>
      </c>
      <c r="Y84" s="156">
        <v>383389</v>
      </c>
      <c r="Z84" s="225">
        <v>4600</v>
      </c>
      <c r="AA84" s="156"/>
      <c r="AB84" s="156"/>
      <c r="AJ84" s="156">
        <v>2022448</v>
      </c>
      <c r="AK84" s="156">
        <v>1237941</v>
      </c>
      <c r="AL84" s="156">
        <v>1225134</v>
      </c>
      <c r="AM84" s="156"/>
      <c r="AN84" s="156"/>
      <c r="AO84" s="156">
        <v>12807</v>
      </c>
      <c r="AP84" s="156"/>
      <c r="AQ84" s="156"/>
      <c r="AR84" s="156">
        <v>420902</v>
      </c>
      <c r="AS84" s="156"/>
      <c r="AT84" s="156"/>
      <c r="AU84" s="156">
        <v>351350</v>
      </c>
      <c r="AV84" s="225">
        <v>4600</v>
      </c>
      <c r="AW84" s="156"/>
    </row>
    <row r="85" spans="1:49" ht="12.75" hidden="1">
      <c r="A85" s="156" t="s">
        <v>157</v>
      </c>
      <c r="B85" s="224"/>
      <c r="C85" s="224"/>
      <c r="D85" s="224"/>
      <c r="E85" s="224"/>
      <c r="F85" s="224"/>
      <c r="G85" s="224"/>
      <c r="H85" s="224"/>
      <c r="I85" s="156"/>
      <c r="J85" s="224"/>
      <c r="K85" s="224"/>
      <c r="L85" s="224"/>
      <c r="M85" s="156"/>
      <c r="N85" s="224"/>
      <c r="O85" s="224"/>
      <c r="P85" s="224"/>
      <c r="Q85" s="224"/>
      <c r="R85" s="156"/>
      <c r="S85" s="156">
        <v>2150</v>
      </c>
      <c r="T85" s="156">
        <v>1001</v>
      </c>
      <c r="U85" s="156">
        <v>1001</v>
      </c>
      <c r="V85" s="156"/>
      <c r="W85" s="156">
        <v>341</v>
      </c>
      <c r="X85" s="156">
        <v>21</v>
      </c>
      <c r="Y85" s="156">
        <v>787</v>
      </c>
      <c r="Z85" s="225">
        <v>6</v>
      </c>
      <c r="AA85" s="156"/>
      <c r="AB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225"/>
      <c r="AW85" s="156"/>
    </row>
  </sheetData>
  <sheetProtection/>
  <mergeCells count="2">
    <mergeCell ref="Z6:AA6"/>
    <mergeCell ref="AV6:AW6"/>
  </mergeCells>
  <printOptions horizontalCentered="1"/>
  <pageMargins left="0.7874015748031497" right="0.6299212598425197" top="0.984251968503937" bottom="0.5905511811023623" header="0.7480314960629921" footer="0.5118110236220472"/>
  <pageSetup fitToHeight="1" fitToWidth="1" horizontalDpi="600" verticalDpi="600" orientation="portrait" paperSize="9" scale="51" r:id="rId3"/>
  <headerFooter alignWithMargins="0">
    <oddHeader>&amp;R&amp;"Arial,Kurzíva"Kapitola B.3.III&amp;"Arial,Obyčejné"
&amp;"Arial,Tučné"Tabulka č.2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81"/>
  <sheetViews>
    <sheetView showGridLines="0" zoomScale="80" zoomScaleNormal="80" workbookViewId="0" topLeftCell="A1">
      <selection activeCell="A2" sqref="A2"/>
    </sheetView>
  </sheetViews>
  <sheetFormatPr defaultColWidth="9.140625" defaultRowHeight="12.75"/>
  <cols>
    <col min="1" max="1" width="39.00390625" style="0" customWidth="1"/>
    <col min="2" max="2" width="13.7109375" style="31" hidden="1" customWidth="1"/>
    <col min="3" max="3" width="13.7109375" style="224" hidden="1" customWidth="1"/>
    <col min="4" max="4" width="11.8515625" style="31" hidden="1" customWidth="1"/>
    <col min="5" max="5" width="12.00390625" style="31" hidden="1" customWidth="1"/>
    <col min="6" max="6" width="11.57421875" style="31" hidden="1" customWidth="1"/>
    <col min="7" max="7" width="14.28125" style="31" hidden="1" customWidth="1"/>
    <col min="8" max="8" width="12.421875" style="31" hidden="1" customWidth="1"/>
    <col min="9" max="9" width="10.8515625" style="31" hidden="1" customWidth="1"/>
    <col min="10" max="13" width="9.140625" style="0" hidden="1" customWidth="1"/>
    <col min="14" max="14" width="12.28125" style="0" hidden="1" customWidth="1"/>
    <col min="15" max="15" width="9.140625" style="156" hidden="1" customWidth="1"/>
    <col min="16" max="17" width="9.140625" style="0" hidden="1" customWidth="1"/>
    <col min="18" max="19" width="9.140625" style="31" hidden="1" customWidth="1"/>
    <col min="20" max="20" width="11.00390625" style="229" hidden="1" customWidth="1"/>
    <col min="21" max="22" width="9.140625" style="31" hidden="1" customWidth="1"/>
    <col min="23" max="23" width="9.140625" style="32" hidden="1" customWidth="1"/>
    <col min="24" max="25" width="9.140625" style="0" hidden="1" customWidth="1"/>
    <col min="26" max="26" width="10.28125" style="11" hidden="1" customWidth="1"/>
    <col min="27" max="28" width="9.140625" style="0" hidden="1" customWidth="1"/>
    <col min="29" max="29" width="9.140625" style="32" hidden="1" customWidth="1"/>
    <col min="30" max="30" width="0" style="31" hidden="1" customWidth="1"/>
    <col min="31" max="31" width="9.140625" style="31" hidden="1" customWidth="1"/>
    <col min="32" max="32" width="11.00390625" style="31" hidden="1" customWidth="1"/>
    <col min="33" max="35" width="11.00390625" style="229" hidden="1" customWidth="1"/>
    <col min="36" max="37" width="9.140625" style="31" hidden="1" customWidth="1"/>
    <col min="38" max="38" width="9.140625" style="32" hidden="1" customWidth="1"/>
    <col min="39" max="40" width="9.140625" style="0" hidden="1" customWidth="1"/>
    <col min="41" max="41" width="10.00390625" style="0" hidden="1" customWidth="1"/>
    <col min="42" max="42" width="10.7109375" style="0" customWidth="1"/>
    <col min="43" max="45" width="9.140625" style="0" customWidth="1"/>
    <col min="46" max="46" width="9.00390625" style="0" bestFit="1" customWidth="1"/>
    <col min="47" max="47" width="9.140625" style="0" hidden="1" customWidth="1"/>
    <col min="48" max="48" width="9.140625" style="0" customWidth="1"/>
    <col min="49" max="50" width="12.421875" style="0" hidden="1" customWidth="1"/>
    <col min="51" max="51" width="9.421875" style="0" hidden="1" customWidth="1"/>
    <col min="52" max="52" width="12.421875" style="0" hidden="1" customWidth="1"/>
    <col min="53" max="54" width="10.00390625" style="0" hidden="1" customWidth="1"/>
    <col min="55" max="55" width="9.421875" style="0" hidden="1" customWidth="1"/>
  </cols>
  <sheetData>
    <row r="1" ht="18">
      <c r="A1" s="29" t="s">
        <v>261</v>
      </c>
    </row>
    <row r="2" spans="27:48" ht="13.5" thickBot="1">
      <c r="AA2" t="s">
        <v>159</v>
      </c>
      <c r="AV2" t="s">
        <v>160</v>
      </c>
    </row>
    <row r="3" spans="1:55" ht="15.75" thickBot="1">
      <c r="A3" s="230"/>
      <c r="B3" s="76"/>
      <c r="C3" s="231"/>
      <c r="D3" s="76"/>
      <c r="E3" s="77"/>
      <c r="F3" s="76" t="s">
        <v>161</v>
      </c>
      <c r="G3" s="76"/>
      <c r="H3" s="76"/>
      <c r="I3" s="76"/>
      <c r="J3" s="46"/>
      <c r="K3" s="46"/>
      <c r="L3" s="46"/>
      <c r="M3" s="46"/>
      <c r="N3" s="46"/>
      <c r="O3" s="232"/>
      <c r="P3" s="46"/>
      <c r="Q3" s="46"/>
      <c r="R3" s="75" t="s">
        <v>162</v>
      </c>
      <c r="S3" s="76"/>
      <c r="T3" s="87"/>
      <c r="U3" s="76"/>
      <c r="V3" s="77"/>
      <c r="W3" s="48"/>
      <c r="X3" s="75" t="s">
        <v>163</v>
      </c>
      <c r="Y3" s="76"/>
      <c r="Z3" s="87"/>
      <c r="AA3" s="76"/>
      <c r="AB3" s="77"/>
      <c r="AC3" s="49"/>
      <c r="AD3" s="233" t="s">
        <v>164</v>
      </c>
      <c r="AE3" s="76"/>
      <c r="AF3" s="76"/>
      <c r="AG3" s="87"/>
      <c r="AH3" s="87"/>
      <c r="AI3" s="87"/>
      <c r="AJ3" s="76"/>
      <c r="AK3" s="76"/>
      <c r="AL3" s="234"/>
      <c r="AM3" s="350" t="s">
        <v>165</v>
      </c>
      <c r="AN3" s="351"/>
      <c r="AO3" s="352"/>
      <c r="AP3" s="353" t="s">
        <v>166</v>
      </c>
      <c r="AQ3" s="354"/>
      <c r="AR3" s="354"/>
      <c r="AS3" s="354"/>
      <c r="AT3" s="355"/>
      <c r="AU3" s="235"/>
      <c r="AV3" s="236"/>
      <c r="AW3" s="356" t="s">
        <v>167</v>
      </c>
      <c r="AX3" s="356"/>
      <c r="AY3" s="356"/>
      <c r="AZ3" s="356"/>
      <c r="BA3" s="356"/>
      <c r="BB3" s="356"/>
      <c r="BC3" s="357"/>
    </row>
    <row r="4" spans="1:48" ht="13.5" hidden="1" thickBot="1">
      <c r="A4" s="237"/>
      <c r="B4" s="41"/>
      <c r="C4" s="208"/>
      <c r="D4" s="41"/>
      <c r="E4" s="85" t="s">
        <v>168</v>
      </c>
      <c r="F4" s="41" t="s">
        <v>169</v>
      </c>
      <c r="G4" s="41"/>
      <c r="H4" s="41"/>
      <c r="I4" s="41"/>
      <c r="J4" s="237" t="s">
        <v>170</v>
      </c>
      <c r="K4" s="39"/>
      <c r="L4" s="39"/>
      <c r="M4" s="39"/>
      <c r="N4" s="39"/>
      <c r="O4" s="238"/>
      <c r="P4" s="39"/>
      <c r="Q4" s="62"/>
      <c r="R4" s="58"/>
      <c r="S4" s="41"/>
      <c r="T4" s="61"/>
      <c r="U4" s="41"/>
      <c r="V4" s="85" t="s">
        <v>42</v>
      </c>
      <c r="W4" s="66"/>
      <c r="X4" s="58"/>
      <c r="Y4" s="41"/>
      <c r="Z4" s="61"/>
      <c r="AA4" s="41"/>
      <c r="AB4" s="85" t="s">
        <v>42</v>
      </c>
      <c r="AC4" s="239"/>
      <c r="AD4" s="240"/>
      <c r="AE4" s="41"/>
      <c r="AF4" s="41"/>
      <c r="AG4" s="61"/>
      <c r="AH4" s="61"/>
      <c r="AI4" s="61"/>
      <c r="AJ4" s="41"/>
      <c r="AK4" s="41" t="s">
        <v>42</v>
      </c>
      <c r="AL4" s="241"/>
      <c r="AP4" s="242"/>
      <c r="AQ4" s="243"/>
      <c r="AR4" s="243"/>
      <c r="AS4" s="243"/>
      <c r="AT4" s="244"/>
      <c r="AU4" s="65"/>
      <c r="AV4" s="56"/>
    </row>
    <row r="5" spans="1:55" ht="51.75" thickBot="1">
      <c r="A5" s="245" t="s">
        <v>171</v>
      </c>
      <c r="B5" s="109" t="s">
        <v>172</v>
      </c>
      <c r="C5" s="246" t="s">
        <v>173</v>
      </c>
      <c r="D5" s="247" t="s">
        <v>174</v>
      </c>
      <c r="E5" s="248" t="s">
        <v>175</v>
      </c>
      <c r="F5" s="109" t="s">
        <v>172</v>
      </c>
      <c r="G5" s="247" t="s">
        <v>173</v>
      </c>
      <c r="H5" s="247" t="s">
        <v>174</v>
      </c>
      <c r="I5" s="248" t="s">
        <v>175</v>
      </c>
      <c r="J5" s="109" t="s">
        <v>172</v>
      </c>
      <c r="K5" s="247" t="s">
        <v>173</v>
      </c>
      <c r="L5" s="247" t="s">
        <v>174</v>
      </c>
      <c r="M5" s="249" t="s">
        <v>175</v>
      </c>
      <c r="N5" s="247" t="s">
        <v>172</v>
      </c>
      <c r="O5" s="246" t="s">
        <v>173</v>
      </c>
      <c r="P5" s="247" t="s">
        <v>174</v>
      </c>
      <c r="Q5" s="249" t="s">
        <v>175</v>
      </c>
      <c r="R5" s="109" t="s">
        <v>172</v>
      </c>
      <c r="S5" s="247" t="s">
        <v>173</v>
      </c>
      <c r="T5" s="250" t="s">
        <v>176</v>
      </c>
      <c r="U5" s="247" t="s">
        <v>174</v>
      </c>
      <c r="V5" s="248" t="s">
        <v>175</v>
      </c>
      <c r="W5" s="44" t="s">
        <v>177</v>
      </c>
      <c r="X5" s="109" t="s">
        <v>172</v>
      </c>
      <c r="Y5" s="247" t="s">
        <v>173</v>
      </c>
      <c r="Z5" s="250" t="s">
        <v>176</v>
      </c>
      <c r="AA5" s="247" t="s">
        <v>174</v>
      </c>
      <c r="AB5" s="248" t="s">
        <v>175</v>
      </c>
      <c r="AC5" s="251" t="s">
        <v>177</v>
      </c>
      <c r="AD5" s="252" t="s">
        <v>172</v>
      </c>
      <c r="AE5" s="253" t="s">
        <v>173</v>
      </c>
      <c r="AF5" s="254" t="s">
        <v>178</v>
      </c>
      <c r="AG5" s="255" t="s">
        <v>176</v>
      </c>
      <c r="AH5" s="254" t="s">
        <v>174</v>
      </c>
      <c r="AI5" s="254" t="s">
        <v>62</v>
      </c>
      <c r="AJ5" s="254" t="s">
        <v>179</v>
      </c>
      <c r="AK5" s="256" t="s">
        <v>175</v>
      </c>
      <c r="AL5" s="253" t="s">
        <v>177</v>
      </c>
      <c r="AM5" s="257" t="s">
        <v>180</v>
      </c>
      <c r="AN5" s="258" t="s">
        <v>181</v>
      </c>
      <c r="AO5" s="259" t="s">
        <v>182</v>
      </c>
      <c r="AP5" s="253" t="s">
        <v>183</v>
      </c>
      <c r="AQ5" s="254" t="s">
        <v>184</v>
      </c>
      <c r="AR5" s="254" t="s">
        <v>60</v>
      </c>
      <c r="AS5" s="254" t="s">
        <v>185</v>
      </c>
      <c r="AT5" s="256" t="s">
        <v>186</v>
      </c>
      <c r="AU5" s="260"/>
      <c r="AV5" s="261" t="s">
        <v>187</v>
      </c>
      <c r="AW5" s="262" t="s">
        <v>188</v>
      </c>
      <c r="AX5" s="263" t="s">
        <v>189</v>
      </c>
      <c r="AY5" s="263" t="s">
        <v>176</v>
      </c>
      <c r="AZ5" s="263" t="s">
        <v>190</v>
      </c>
      <c r="BA5" s="263" t="s">
        <v>191</v>
      </c>
      <c r="BB5" s="263" t="s">
        <v>192</v>
      </c>
      <c r="BC5" s="264" t="s">
        <v>193</v>
      </c>
    </row>
    <row r="6" spans="1:56" ht="13.5" thickTop="1">
      <c r="A6" s="265" t="s">
        <v>194</v>
      </c>
      <c r="B6" s="266">
        <v>30685648</v>
      </c>
      <c r="C6" s="125">
        <v>19186357</v>
      </c>
      <c r="D6" s="131">
        <v>6767781</v>
      </c>
      <c r="E6" s="267">
        <v>4731510</v>
      </c>
      <c r="F6" s="76">
        <f>G6+H6+I6</f>
        <v>30386</v>
      </c>
      <c r="G6" s="87">
        <v>18946</v>
      </c>
      <c r="H6" s="76">
        <v>6631</v>
      </c>
      <c r="I6" s="87">
        <v>4809</v>
      </c>
      <c r="J6" s="46"/>
      <c r="K6" s="46">
        <v>129</v>
      </c>
      <c r="L6" s="46">
        <v>45</v>
      </c>
      <c r="M6" s="46"/>
      <c r="N6" s="131">
        <f>O6+P6+Q6</f>
        <v>30212</v>
      </c>
      <c r="O6" s="125">
        <f>G6-K6</f>
        <v>18817</v>
      </c>
      <c r="P6" s="131">
        <f>H6-L6</f>
        <v>6586</v>
      </c>
      <c r="Q6" s="87">
        <v>4809</v>
      </c>
      <c r="R6" s="266">
        <v>30211</v>
      </c>
      <c r="S6" s="131">
        <v>18666</v>
      </c>
      <c r="T6" s="268">
        <v>210</v>
      </c>
      <c r="U6" s="131">
        <v>6531</v>
      </c>
      <c r="V6" s="269">
        <v>5014</v>
      </c>
      <c r="W6" s="270">
        <v>63.51</v>
      </c>
      <c r="X6" s="266">
        <f>Y6+AA6+AB6</f>
        <v>0</v>
      </c>
      <c r="Y6" s="131">
        <v>0</v>
      </c>
      <c r="Z6" s="268">
        <v>0</v>
      </c>
      <c r="AA6" s="131">
        <v>0</v>
      </c>
      <c r="AB6" s="269">
        <v>0</v>
      </c>
      <c r="AC6" s="271"/>
      <c r="AD6" s="272">
        <f>R6+X6</f>
        <v>30211</v>
      </c>
      <c r="AE6" s="131">
        <f>S6+Y6</f>
        <v>18666</v>
      </c>
      <c r="AF6" s="131">
        <f>AE6-AG6</f>
        <v>18456</v>
      </c>
      <c r="AG6" s="268">
        <f>T6+Z6</f>
        <v>210</v>
      </c>
      <c r="AH6" s="268">
        <v>6347</v>
      </c>
      <c r="AI6" s="268">
        <v>184</v>
      </c>
      <c r="AJ6" s="131">
        <f>U6+AA6</f>
        <v>6531</v>
      </c>
      <c r="AK6" s="269">
        <f>V6+AB6</f>
        <v>5014</v>
      </c>
      <c r="AL6" s="273">
        <f>W6+AC6</f>
        <v>63.51</v>
      </c>
      <c r="AM6" s="274">
        <v>63</v>
      </c>
      <c r="AN6" s="273">
        <v>9.06</v>
      </c>
      <c r="AO6" s="275">
        <v>4532</v>
      </c>
      <c r="AP6" s="276">
        <v>-1</v>
      </c>
      <c r="AQ6" s="277">
        <v>-1949</v>
      </c>
      <c r="AR6" s="277">
        <v>-682.15</v>
      </c>
      <c r="AS6" s="277">
        <v>-1900</v>
      </c>
      <c r="AT6" s="278">
        <v>-4531.15</v>
      </c>
      <c r="AU6" s="279">
        <v>504402.60000000003</v>
      </c>
      <c r="AV6" s="267">
        <v>63</v>
      </c>
      <c r="AW6" s="280" t="e">
        <f>SUM(AZ6:BB6,AX6)</f>
        <v>#REF!</v>
      </c>
      <c r="AX6" s="281" t="e">
        <f>AE6+#REF!-AQ6+#REF!</f>
        <v>#REF!</v>
      </c>
      <c r="AY6" s="281" t="e">
        <f>AG6+#REF!</f>
        <v>#REF!</v>
      </c>
      <c r="AZ6" s="281" t="e">
        <f>AH6-(AQ6/100*34)+#REF!</f>
        <v>#REF!</v>
      </c>
      <c r="BA6" s="281" t="e">
        <f>AI6-(AQ6/100*1)+#REF!</f>
        <v>#REF!</v>
      </c>
      <c r="BB6" s="281">
        <f aca="true" t="shared" si="0" ref="BB6:BB69">AK6-AS6</f>
        <v>6914</v>
      </c>
      <c r="BC6" s="282" t="e">
        <f>#REF!</f>
        <v>#REF!</v>
      </c>
      <c r="BD6" s="32"/>
    </row>
    <row r="7" spans="1:55" ht="12.75">
      <c r="A7" s="283" t="s">
        <v>195</v>
      </c>
      <c r="B7" s="284">
        <v>38626647</v>
      </c>
      <c r="C7" s="153">
        <v>25158806</v>
      </c>
      <c r="D7" s="7">
        <v>8805638</v>
      </c>
      <c r="E7" s="285">
        <v>4662203</v>
      </c>
      <c r="F7" s="63">
        <f aca="true" t="shared" si="1" ref="F7:F70">G7+H7+I7</f>
        <v>38342</v>
      </c>
      <c r="G7" s="63">
        <v>25159</v>
      </c>
      <c r="H7" s="63">
        <v>8806</v>
      </c>
      <c r="I7" s="63">
        <v>4377</v>
      </c>
      <c r="J7" s="65"/>
      <c r="K7" s="65">
        <v>171</v>
      </c>
      <c r="L7" s="65">
        <v>60</v>
      </c>
      <c r="M7" s="65"/>
      <c r="N7" s="7">
        <f aca="true" t="shared" si="2" ref="N7:N70">O7+P7+Q7</f>
        <v>38111</v>
      </c>
      <c r="O7" s="153">
        <f aca="true" t="shared" si="3" ref="O7:P70">G7-K7</f>
        <v>24988</v>
      </c>
      <c r="P7" s="7">
        <f t="shared" si="3"/>
        <v>8746</v>
      </c>
      <c r="Q7" s="63">
        <v>4377</v>
      </c>
      <c r="R7" s="284">
        <v>38110</v>
      </c>
      <c r="S7" s="7">
        <v>24887</v>
      </c>
      <c r="T7" s="286">
        <v>1099</v>
      </c>
      <c r="U7" s="7">
        <v>8708</v>
      </c>
      <c r="V7" s="159">
        <v>4515</v>
      </c>
      <c r="W7" s="9">
        <v>80.5</v>
      </c>
      <c r="X7" s="287">
        <f aca="true" t="shared" si="4" ref="X7:X70">Y7+AA7+AB7</f>
        <v>0</v>
      </c>
      <c r="Y7" s="7">
        <v>700</v>
      </c>
      <c r="Z7" s="286">
        <v>-64</v>
      </c>
      <c r="AA7" s="7">
        <v>0</v>
      </c>
      <c r="AB7" s="159">
        <v>-700</v>
      </c>
      <c r="AC7" s="170">
        <v>-1</v>
      </c>
      <c r="AD7" s="288">
        <f aca="true" t="shared" si="5" ref="AD7:AE50">R7+X7</f>
        <v>38110</v>
      </c>
      <c r="AE7" s="7">
        <f t="shared" si="5"/>
        <v>25587</v>
      </c>
      <c r="AF7" s="7">
        <f aca="true" t="shared" si="6" ref="AF7:AF70">AE7-AG7</f>
        <v>24552</v>
      </c>
      <c r="AG7" s="286">
        <f aca="true" t="shared" si="7" ref="AG7:AG70">T7+Z7</f>
        <v>1035</v>
      </c>
      <c r="AH7" s="286">
        <v>8453</v>
      </c>
      <c r="AI7" s="286">
        <v>255</v>
      </c>
      <c r="AJ7" s="7">
        <f aca="true" t="shared" si="8" ref="AJ7:AL50">U7+AA7</f>
        <v>8708</v>
      </c>
      <c r="AK7" s="159">
        <f t="shared" si="8"/>
        <v>3815</v>
      </c>
      <c r="AL7" s="289">
        <f t="shared" si="8"/>
        <v>79.5</v>
      </c>
      <c r="AM7" s="290"/>
      <c r="AN7" s="289"/>
      <c r="AO7" s="291"/>
      <c r="AP7" s="292">
        <v>0</v>
      </c>
      <c r="AQ7" s="293">
        <v>-650</v>
      </c>
      <c r="AR7" s="293">
        <v>-227.5</v>
      </c>
      <c r="AS7" s="293">
        <v>0</v>
      </c>
      <c r="AT7" s="294">
        <v>-877.5</v>
      </c>
      <c r="AU7" s="295">
        <v>596682.48</v>
      </c>
      <c r="AV7" s="285">
        <v>0</v>
      </c>
      <c r="AW7" s="296" t="e">
        <f aca="true" t="shared" si="9" ref="AW7:AW70">SUM(AZ7:BB7,AX7)</f>
        <v>#REF!</v>
      </c>
      <c r="AX7" s="297" t="e">
        <f>AE7+#REF!-AQ7+#REF!</f>
        <v>#REF!</v>
      </c>
      <c r="AY7" s="297" t="e">
        <f>AG7+#REF!</f>
        <v>#REF!</v>
      </c>
      <c r="AZ7" s="297" t="e">
        <f>AH7-(AQ7/100*34)+#REF!</f>
        <v>#REF!</v>
      </c>
      <c r="BA7" s="297" t="e">
        <f>AI7-(AQ7/100*1)+#REF!</f>
        <v>#REF!</v>
      </c>
      <c r="BB7" s="297">
        <f t="shared" si="0"/>
        <v>3815</v>
      </c>
      <c r="BC7" s="298" t="e">
        <f>#REF!</f>
        <v>#REF!</v>
      </c>
    </row>
    <row r="8" spans="1:55" ht="12.75">
      <c r="A8" s="283" t="s">
        <v>196</v>
      </c>
      <c r="B8" s="284">
        <v>24602726</v>
      </c>
      <c r="C8" s="153">
        <v>15755170</v>
      </c>
      <c r="D8" s="7">
        <v>5514304</v>
      </c>
      <c r="E8" s="285">
        <v>3333252</v>
      </c>
      <c r="F8" s="63">
        <f t="shared" si="1"/>
        <v>22169</v>
      </c>
      <c r="G8" s="63">
        <v>15655</v>
      </c>
      <c r="H8" s="63">
        <v>5479</v>
      </c>
      <c r="I8" s="63">
        <v>1035</v>
      </c>
      <c r="J8" s="65"/>
      <c r="K8" s="65">
        <v>106</v>
      </c>
      <c r="L8" s="65">
        <v>37</v>
      </c>
      <c r="M8" s="65"/>
      <c r="N8" s="7">
        <f t="shared" si="2"/>
        <v>22026</v>
      </c>
      <c r="O8" s="153">
        <f t="shared" si="3"/>
        <v>15549</v>
      </c>
      <c r="P8" s="7">
        <f t="shared" si="3"/>
        <v>5442</v>
      </c>
      <c r="Q8" s="63">
        <v>1035</v>
      </c>
      <c r="R8" s="284">
        <v>22025</v>
      </c>
      <c r="S8" s="7">
        <v>14919</v>
      </c>
      <c r="T8" s="286">
        <v>140</v>
      </c>
      <c r="U8" s="7">
        <v>5221</v>
      </c>
      <c r="V8" s="159">
        <v>1885</v>
      </c>
      <c r="W8" s="9">
        <v>42.32</v>
      </c>
      <c r="X8" s="287">
        <f t="shared" si="4"/>
        <v>0</v>
      </c>
      <c r="Y8" s="7"/>
      <c r="Z8" s="286"/>
      <c r="AA8" s="7"/>
      <c r="AB8" s="159"/>
      <c r="AC8" s="170"/>
      <c r="AD8" s="288">
        <f t="shared" si="5"/>
        <v>22025</v>
      </c>
      <c r="AE8" s="7">
        <f t="shared" si="5"/>
        <v>14919</v>
      </c>
      <c r="AF8" s="7">
        <f t="shared" si="6"/>
        <v>14779</v>
      </c>
      <c r="AG8" s="286">
        <f t="shared" si="7"/>
        <v>140</v>
      </c>
      <c r="AH8" s="286">
        <v>5074</v>
      </c>
      <c r="AI8" s="286">
        <v>147</v>
      </c>
      <c r="AJ8" s="7">
        <f t="shared" si="8"/>
        <v>5221</v>
      </c>
      <c r="AK8" s="159">
        <f t="shared" si="8"/>
        <v>1885</v>
      </c>
      <c r="AL8" s="289">
        <f t="shared" si="8"/>
        <v>42.32</v>
      </c>
      <c r="AM8" s="290"/>
      <c r="AN8" s="289"/>
      <c r="AO8" s="291">
        <v>149</v>
      </c>
      <c r="AP8" s="292">
        <v>-0.75</v>
      </c>
      <c r="AQ8" s="293">
        <v>-110</v>
      </c>
      <c r="AR8" s="293">
        <v>-38.5</v>
      </c>
      <c r="AS8" s="293">
        <v>0</v>
      </c>
      <c r="AT8" s="294">
        <v>-148.5</v>
      </c>
      <c r="AU8" s="295">
        <v>313249.2</v>
      </c>
      <c r="AV8" s="285">
        <v>0</v>
      </c>
      <c r="AW8" s="296" t="e">
        <f t="shared" si="9"/>
        <v>#REF!</v>
      </c>
      <c r="AX8" s="297" t="e">
        <f>AE8+#REF!-AQ8+#REF!</f>
        <v>#REF!</v>
      </c>
      <c r="AY8" s="297" t="e">
        <f>AG8+#REF!</f>
        <v>#REF!</v>
      </c>
      <c r="AZ8" s="297" t="e">
        <f>AH8-(AQ8/100*34)+#REF!</f>
        <v>#REF!</v>
      </c>
      <c r="BA8" s="297" t="e">
        <f>AI8-(AQ8/100*1)+#REF!</f>
        <v>#REF!</v>
      </c>
      <c r="BB8" s="297">
        <f t="shared" si="0"/>
        <v>1885</v>
      </c>
      <c r="BC8" s="298" t="e">
        <f>#REF!</f>
        <v>#REF!</v>
      </c>
    </row>
    <row r="9" spans="1:55" ht="12.75">
      <c r="A9" s="283" t="s">
        <v>197</v>
      </c>
      <c r="B9" s="284">
        <v>11830949</v>
      </c>
      <c r="C9" s="153">
        <v>7161308</v>
      </c>
      <c r="D9" s="7">
        <v>2506471</v>
      </c>
      <c r="E9" s="285">
        <v>2163170</v>
      </c>
      <c r="F9" s="63">
        <f t="shared" si="1"/>
        <v>11764</v>
      </c>
      <c r="G9" s="63">
        <v>7126</v>
      </c>
      <c r="H9" s="63">
        <v>2494</v>
      </c>
      <c r="I9" s="63">
        <v>2144</v>
      </c>
      <c r="J9" s="65"/>
      <c r="K9" s="65">
        <v>48</v>
      </c>
      <c r="L9" s="65">
        <v>17</v>
      </c>
      <c r="M9" s="65"/>
      <c r="N9" s="7">
        <f t="shared" si="2"/>
        <v>11699</v>
      </c>
      <c r="O9" s="153">
        <f t="shared" si="3"/>
        <v>7078</v>
      </c>
      <c r="P9" s="7">
        <f t="shared" si="3"/>
        <v>2477</v>
      </c>
      <c r="Q9" s="63">
        <v>2144</v>
      </c>
      <c r="R9" s="284">
        <v>11699</v>
      </c>
      <c r="S9" s="7">
        <v>6978</v>
      </c>
      <c r="T9" s="286">
        <v>80</v>
      </c>
      <c r="U9" s="7">
        <v>2442</v>
      </c>
      <c r="V9" s="159">
        <v>2279</v>
      </c>
      <c r="W9" s="9">
        <v>28.5</v>
      </c>
      <c r="X9" s="287">
        <f t="shared" si="4"/>
        <v>2000</v>
      </c>
      <c r="Y9" s="7">
        <v>1172</v>
      </c>
      <c r="Z9" s="286"/>
      <c r="AA9" s="7">
        <v>411</v>
      </c>
      <c r="AB9" s="159">
        <v>417</v>
      </c>
      <c r="AC9" s="170"/>
      <c r="AD9" s="288">
        <f t="shared" si="5"/>
        <v>13699</v>
      </c>
      <c r="AE9" s="7">
        <f t="shared" si="5"/>
        <v>8150</v>
      </c>
      <c r="AF9" s="7">
        <f t="shared" si="6"/>
        <v>8070</v>
      </c>
      <c r="AG9" s="286">
        <f t="shared" si="7"/>
        <v>80</v>
      </c>
      <c r="AH9" s="286">
        <f aca="true" t="shared" si="10" ref="AH9:AH49">AJ9-AI9</f>
        <v>2772</v>
      </c>
      <c r="AI9" s="286">
        <v>81</v>
      </c>
      <c r="AJ9" s="7">
        <f t="shared" si="8"/>
        <v>2853</v>
      </c>
      <c r="AK9" s="159">
        <f t="shared" si="8"/>
        <v>2696</v>
      </c>
      <c r="AL9" s="289">
        <f t="shared" si="8"/>
        <v>28.5</v>
      </c>
      <c r="AM9" s="290">
        <v>195</v>
      </c>
      <c r="AN9" s="289">
        <v>3</v>
      </c>
      <c r="AO9" s="291">
        <v>700</v>
      </c>
      <c r="AP9" s="292">
        <v>-3</v>
      </c>
      <c r="AQ9" s="293">
        <v>-410</v>
      </c>
      <c r="AR9" s="293">
        <v>-143.5</v>
      </c>
      <c r="AS9" s="293">
        <v>-150</v>
      </c>
      <c r="AT9" s="294">
        <v>-703.5</v>
      </c>
      <c r="AU9" s="295">
        <v>137568</v>
      </c>
      <c r="AV9" s="285">
        <v>195</v>
      </c>
      <c r="AW9" s="296" t="e">
        <f t="shared" si="9"/>
        <v>#REF!</v>
      </c>
      <c r="AX9" s="297" t="e">
        <f>AE9+#REF!-AQ9+#REF!</f>
        <v>#REF!</v>
      </c>
      <c r="AY9" s="297" t="e">
        <f>AG9+#REF!</f>
        <v>#REF!</v>
      </c>
      <c r="AZ9" s="297" t="e">
        <f>AH9-(AQ9/100*34)+#REF!</f>
        <v>#REF!</v>
      </c>
      <c r="BA9" s="297" t="e">
        <f>AI9-(AQ9/100*1)+#REF!</f>
        <v>#REF!</v>
      </c>
      <c r="BB9" s="297">
        <f t="shared" si="0"/>
        <v>2846</v>
      </c>
      <c r="BC9" s="298" t="e">
        <f>#REF!</f>
        <v>#REF!</v>
      </c>
    </row>
    <row r="10" spans="1:55" ht="12.75">
      <c r="A10" s="283" t="s">
        <v>198</v>
      </c>
      <c r="B10" s="284">
        <v>22203822</v>
      </c>
      <c r="C10" s="153">
        <v>13810158</v>
      </c>
      <c r="D10" s="7">
        <v>4833556</v>
      </c>
      <c r="E10" s="285">
        <v>3560108</v>
      </c>
      <c r="F10" s="63">
        <f t="shared" si="1"/>
        <v>21484</v>
      </c>
      <c r="G10" s="63">
        <v>13810</v>
      </c>
      <c r="H10" s="63">
        <v>4834</v>
      </c>
      <c r="I10" s="63">
        <v>2840</v>
      </c>
      <c r="J10" s="65"/>
      <c r="K10" s="65">
        <v>94</v>
      </c>
      <c r="L10" s="65">
        <v>33</v>
      </c>
      <c r="M10" s="65"/>
      <c r="N10" s="7">
        <f t="shared" si="2"/>
        <v>21357</v>
      </c>
      <c r="O10" s="153">
        <f t="shared" si="3"/>
        <v>13716</v>
      </c>
      <c r="P10" s="7">
        <f t="shared" si="3"/>
        <v>4801</v>
      </c>
      <c r="Q10" s="63">
        <v>2840</v>
      </c>
      <c r="R10" s="284">
        <v>21356</v>
      </c>
      <c r="S10" s="7">
        <v>13515</v>
      </c>
      <c r="T10" s="286">
        <v>80</v>
      </c>
      <c r="U10" s="7">
        <v>4730</v>
      </c>
      <c r="V10" s="159">
        <v>3111</v>
      </c>
      <c r="W10" s="9">
        <v>37.6</v>
      </c>
      <c r="X10" s="287">
        <f t="shared" si="4"/>
        <v>0</v>
      </c>
      <c r="Y10" s="7"/>
      <c r="Z10" s="286"/>
      <c r="AA10" s="7"/>
      <c r="AB10" s="159"/>
      <c r="AC10" s="170"/>
      <c r="AD10" s="288">
        <f t="shared" si="5"/>
        <v>21356</v>
      </c>
      <c r="AE10" s="7">
        <f t="shared" si="5"/>
        <v>13515</v>
      </c>
      <c r="AF10" s="7">
        <f t="shared" si="6"/>
        <v>13435</v>
      </c>
      <c r="AG10" s="286">
        <f t="shared" si="7"/>
        <v>80</v>
      </c>
      <c r="AH10" s="286">
        <f t="shared" si="10"/>
        <v>4596</v>
      </c>
      <c r="AI10" s="286">
        <v>134</v>
      </c>
      <c r="AJ10" s="7">
        <f t="shared" si="8"/>
        <v>4730</v>
      </c>
      <c r="AK10" s="159">
        <f t="shared" si="8"/>
        <v>3111</v>
      </c>
      <c r="AL10" s="289">
        <f t="shared" si="8"/>
        <v>37.6</v>
      </c>
      <c r="AM10" s="290"/>
      <c r="AN10" s="289"/>
      <c r="AO10" s="291"/>
      <c r="AP10" s="292">
        <v>-5</v>
      </c>
      <c r="AQ10" s="293">
        <v>-947</v>
      </c>
      <c r="AR10" s="293">
        <v>-331.45000000000005</v>
      </c>
      <c r="AS10" s="293">
        <v>0</v>
      </c>
      <c r="AT10" s="294">
        <v>-1278</v>
      </c>
      <c r="AU10" s="295">
        <v>279291</v>
      </c>
      <c r="AV10" s="285">
        <v>41</v>
      </c>
      <c r="AW10" s="296" t="e">
        <f t="shared" si="9"/>
        <v>#REF!</v>
      </c>
      <c r="AX10" s="297" t="e">
        <f>AE10+#REF!-AQ10+#REF!</f>
        <v>#REF!</v>
      </c>
      <c r="AY10" s="297" t="e">
        <f>AG10+#REF!</f>
        <v>#REF!</v>
      </c>
      <c r="AZ10" s="297" t="e">
        <f>AH10-(AQ10/100*34)+#REF!</f>
        <v>#REF!</v>
      </c>
      <c r="BA10" s="297" t="e">
        <f>AI10-(AQ10/100*1)+#REF!</f>
        <v>#REF!</v>
      </c>
      <c r="BB10" s="297">
        <f t="shared" si="0"/>
        <v>3111</v>
      </c>
      <c r="BC10" s="298" t="e">
        <f>#REF!</f>
        <v>#REF!</v>
      </c>
    </row>
    <row r="11" spans="1:55" ht="12.75">
      <c r="A11" s="283" t="s">
        <v>199</v>
      </c>
      <c r="B11" s="284">
        <v>46088892</v>
      </c>
      <c r="C11" s="153">
        <v>28752108</v>
      </c>
      <c r="D11" s="7">
        <v>10060170</v>
      </c>
      <c r="E11" s="285">
        <v>7276614</v>
      </c>
      <c r="F11" s="63">
        <f t="shared" si="1"/>
        <v>46092</v>
      </c>
      <c r="G11" s="63">
        <v>28752</v>
      </c>
      <c r="H11" s="63">
        <v>10063</v>
      </c>
      <c r="I11" s="63">
        <v>7277</v>
      </c>
      <c r="J11" s="65"/>
      <c r="K11" s="65">
        <v>196</v>
      </c>
      <c r="L11" s="65">
        <v>68</v>
      </c>
      <c r="M11" s="65"/>
      <c r="N11" s="7">
        <f t="shared" si="2"/>
        <v>45828</v>
      </c>
      <c r="O11" s="153">
        <f t="shared" si="3"/>
        <v>28556</v>
      </c>
      <c r="P11" s="7">
        <f t="shared" si="3"/>
        <v>9995</v>
      </c>
      <c r="Q11" s="63">
        <v>7277</v>
      </c>
      <c r="R11" s="284">
        <v>45827</v>
      </c>
      <c r="S11" s="7">
        <v>26385</v>
      </c>
      <c r="T11" s="286">
        <v>850</v>
      </c>
      <c r="U11" s="7">
        <v>9231</v>
      </c>
      <c r="V11" s="159">
        <v>10211</v>
      </c>
      <c r="W11" s="9">
        <v>89.46</v>
      </c>
      <c r="X11" s="287">
        <f t="shared" si="4"/>
        <v>0</v>
      </c>
      <c r="Y11" s="7">
        <v>850</v>
      </c>
      <c r="Z11" s="286">
        <v>-350</v>
      </c>
      <c r="AA11" s="7"/>
      <c r="AB11" s="159">
        <v>-850</v>
      </c>
      <c r="AC11" s="170"/>
      <c r="AD11" s="288">
        <f t="shared" si="5"/>
        <v>45827</v>
      </c>
      <c r="AE11" s="7">
        <f t="shared" si="5"/>
        <v>27235</v>
      </c>
      <c r="AF11" s="7">
        <f t="shared" si="6"/>
        <v>26735</v>
      </c>
      <c r="AG11" s="286">
        <f t="shared" si="7"/>
        <v>500</v>
      </c>
      <c r="AH11" s="286">
        <f t="shared" si="10"/>
        <v>8964</v>
      </c>
      <c r="AI11" s="286">
        <v>267</v>
      </c>
      <c r="AJ11" s="7">
        <f t="shared" si="8"/>
        <v>9231</v>
      </c>
      <c r="AK11" s="159">
        <f t="shared" si="8"/>
        <v>9361</v>
      </c>
      <c r="AL11" s="289">
        <f t="shared" si="8"/>
        <v>89.46</v>
      </c>
      <c r="AM11" s="290"/>
      <c r="AN11" s="289"/>
      <c r="AO11" s="291"/>
      <c r="AP11" s="292">
        <v>-7</v>
      </c>
      <c r="AQ11" s="293">
        <v>-3112</v>
      </c>
      <c r="AR11" s="293">
        <v>-1089.2</v>
      </c>
      <c r="AS11" s="293">
        <v>-500</v>
      </c>
      <c r="AT11" s="294">
        <v>-4701.2</v>
      </c>
      <c r="AU11" s="295">
        <v>963810</v>
      </c>
      <c r="AV11" s="285">
        <v>436</v>
      </c>
      <c r="AW11" s="296" t="e">
        <f t="shared" si="9"/>
        <v>#REF!</v>
      </c>
      <c r="AX11" s="297" t="e">
        <f>AE11+#REF!-AQ11+#REF!</f>
        <v>#REF!</v>
      </c>
      <c r="AY11" s="297" t="e">
        <f>AG11+#REF!</f>
        <v>#REF!</v>
      </c>
      <c r="AZ11" s="297" t="e">
        <f>AH11-(AQ11/100*34)+#REF!</f>
        <v>#REF!</v>
      </c>
      <c r="BA11" s="297" t="e">
        <f>AI11-(AQ11/100*1)+#REF!</f>
        <v>#REF!</v>
      </c>
      <c r="BB11" s="297">
        <f t="shared" si="0"/>
        <v>9861</v>
      </c>
      <c r="BC11" s="298" t="e">
        <f>#REF!</f>
        <v>#REF!</v>
      </c>
    </row>
    <row r="12" spans="1:55" ht="12.75">
      <c r="A12" s="283" t="s">
        <v>200</v>
      </c>
      <c r="B12" s="284">
        <v>40497324</v>
      </c>
      <c r="C12" s="153">
        <v>26063695</v>
      </c>
      <c r="D12" s="7">
        <v>9149022</v>
      </c>
      <c r="E12" s="285">
        <v>5284607</v>
      </c>
      <c r="F12" s="63">
        <f t="shared" si="1"/>
        <v>40312</v>
      </c>
      <c r="G12" s="64">
        <v>25964</v>
      </c>
      <c r="H12" s="63">
        <v>9087</v>
      </c>
      <c r="I12" s="64">
        <v>5261</v>
      </c>
      <c r="J12" s="65"/>
      <c r="K12" s="65">
        <v>177</v>
      </c>
      <c r="L12" s="65">
        <v>62</v>
      </c>
      <c r="M12" s="65"/>
      <c r="N12" s="7">
        <f t="shared" si="2"/>
        <v>40073</v>
      </c>
      <c r="O12" s="153">
        <f t="shared" si="3"/>
        <v>25787</v>
      </c>
      <c r="P12" s="7">
        <f t="shared" si="3"/>
        <v>9025</v>
      </c>
      <c r="Q12" s="64">
        <v>5261</v>
      </c>
      <c r="R12" s="284">
        <v>40072</v>
      </c>
      <c r="S12" s="7">
        <v>25686</v>
      </c>
      <c r="T12" s="286">
        <v>200</v>
      </c>
      <c r="U12" s="7">
        <v>8988</v>
      </c>
      <c r="V12" s="159">
        <v>5398</v>
      </c>
      <c r="W12" s="9">
        <v>93</v>
      </c>
      <c r="X12" s="287">
        <f t="shared" si="4"/>
        <v>0</v>
      </c>
      <c r="Y12" s="7"/>
      <c r="Z12" s="286"/>
      <c r="AA12" s="7"/>
      <c r="AB12" s="159"/>
      <c r="AC12" s="170"/>
      <c r="AD12" s="288">
        <f t="shared" si="5"/>
        <v>40072</v>
      </c>
      <c r="AE12" s="7">
        <f t="shared" si="5"/>
        <v>25686</v>
      </c>
      <c r="AF12" s="7">
        <f t="shared" si="6"/>
        <v>25486</v>
      </c>
      <c r="AG12" s="286">
        <f t="shared" si="7"/>
        <v>200</v>
      </c>
      <c r="AH12" s="286">
        <f t="shared" si="10"/>
        <v>8733</v>
      </c>
      <c r="AI12" s="286">
        <v>255</v>
      </c>
      <c r="AJ12" s="7">
        <f t="shared" si="8"/>
        <v>8988</v>
      </c>
      <c r="AK12" s="159">
        <f t="shared" si="8"/>
        <v>5398</v>
      </c>
      <c r="AL12" s="289">
        <f t="shared" si="8"/>
        <v>93</v>
      </c>
      <c r="AM12" s="290"/>
      <c r="AN12" s="289"/>
      <c r="AO12" s="291"/>
      <c r="AP12" s="292">
        <v>-3</v>
      </c>
      <c r="AQ12" s="293">
        <v>-1637</v>
      </c>
      <c r="AR12" s="293">
        <v>-572.95</v>
      </c>
      <c r="AS12" s="293">
        <v>0</v>
      </c>
      <c r="AT12" s="294">
        <v>-2209.95</v>
      </c>
      <c r="AU12" s="295">
        <v>737485.92</v>
      </c>
      <c r="AV12" s="285">
        <v>250</v>
      </c>
      <c r="AW12" s="296" t="e">
        <f t="shared" si="9"/>
        <v>#REF!</v>
      </c>
      <c r="AX12" s="297" t="e">
        <f>AE12+#REF!-AQ12+#REF!</f>
        <v>#REF!</v>
      </c>
      <c r="AY12" s="297" t="e">
        <f>AG12+#REF!</f>
        <v>#REF!</v>
      </c>
      <c r="AZ12" s="297" t="e">
        <f>AH12-(AQ12/100*34)+#REF!</f>
        <v>#REF!</v>
      </c>
      <c r="BA12" s="297" t="e">
        <f>AI12-(AQ12/100*1)+#REF!</f>
        <v>#REF!</v>
      </c>
      <c r="BB12" s="297">
        <f t="shared" si="0"/>
        <v>5398</v>
      </c>
      <c r="BC12" s="298" t="e">
        <f>#REF!</f>
        <v>#REF!</v>
      </c>
    </row>
    <row r="13" spans="1:55" ht="12.75">
      <c r="A13" s="283" t="s">
        <v>201</v>
      </c>
      <c r="B13" s="284">
        <v>48731965</v>
      </c>
      <c r="C13" s="153">
        <v>30746152</v>
      </c>
      <c r="D13" s="7">
        <v>10760849</v>
      </c>
      <c r="E13" s="285">
        <v>7224964</v>
      </c>
      <c r="F13" s="63">
        <f t="shared" si="1"/>
        <v>48732</v>
      </c>
      <c r="G13" s="63">
        <v>30746</v>
      </c>
      <c r="H13" s="63">
        <v>10761</v>
      </c>
      <c r="I13" s="63">
        <v>7225</v>
      </c>
      <c r="J13" s="65"/>
      <c r="K13" s="65">
        <v>209</v>
      </c>
      <c r="L13" s="65">
        <v>73</v>
      </c>
      <c r="M13" s="65"/>
      <c r="N13" s="7">
        <f t="shared" si="2"/>
        <v>48450</v>
      </c>
      <c r="O13" s="153">
        <f t="shared" si="3"/>
        <v>30537</v>
      </c>
      <c r="P13" s="7">
        <f t="shared" si="3"/>
        <v>10688</v>
      </c>
      <c r="Q13" s="63">
        <v>7225</v>
      </c>
      <c r="R13" s="284">
        <v>48449</v>
      </c>
      <c r="S13" s="7">
        <v>29019</v>
      </c>
      <c r="T13" s="286">
        <v>350</v>
      </c>
      <c r="U13" s="7">
        <v>10153</v>
      </c>
      <c r="V13" s="159">
        <v>9277</v>
      </c>
      <c r="W13" s="9">
        <v>86.9</v>
      </c>
      <c r="X13" s="287">
        <f t="shared" si="4"/>
        <v>0</v>
      </c>
      <c r="Y13" s="7"/>
      <c r="Z13" s="286"/>
      <c r="AA13" s="7"/>
      <c r="AB13" s="159"/>
      <c r="AC13" s="170"/>
      <c r="AD13" s="288">
        <f t="shared" si="5"/>
        <v>48449</v>
      </c>
      <c r="AE13" s="7">
        <f t="shared" si="5"/>
        <v>29019</v>
      </c>
      <c r="AF13" s="7">
        <f t="shared" si="6"/>
        <v>28669</v>
      </c>
      <c r="AG13" s="286">
        <f t="shared" si="7"/>
        <v>350</v>
      </c>
      <c r="AH13" s="286">
        <v>9867</v>
      </c>
      <c r="AI13" s="286">
        <v>286</v>
      </c>
      <c r="AJ13" s="7">
        <f t="shared" si="8"/>
        <v>10153</v>
      </c>
      <c r="AK13" s="159">
        <f t="shared" si="8"/>
        <v>9277</v>
      </c>
      <c r="AL13" s="289">
        <f t="shared" si="8"/>
        <v>86.9</v>
      </c>
      <c r="AM13" s="290">
        <v>430</v>
      </c>
      <c r="AN13" s="289"/>
      <c r="AO13" s="291"/>
      <c r="AP13" s="292">
        <v>-7</v>
      </c>
      <c r="AQ13" s="293">
        <v>-1160</v>
      </c>
      <c r="AR13" s="293">
        <v>-406</v>
      </c>
      <c r="AS13" s="293">
        <v>0</v>
      </c>
      <c r="AT13" s="294">
        <v>-1566</v>
      </c>
      <c r="AU13" s="295">
        <v>733860</v>
      </c>
      <c r="AV13" s="285">
        <v>430</v>
      </c>
      <c r="AW13" s="296" t="e">
        <f t="shared" si="9"/>
        <v>#REF!</v>
      </c>
      <c r="AX13" s="297" t="e">
        <f>AE13+#REF!-AQ13+#REF!</f>
        <v>#REF!</v>
      </c>
      <c r="AY13" s="297" t="e">
        <f>AG13+#REF!</f>
        <v>#REF!</v>
      </c>
      <c r="AZ13" s="297" t="e">
        <f>AH13-(AQ13/100*34)+#REF!</f>
        <v>#REF!</v>
      </c>
      <c r="BA13" s="297" t="e">
        <f>AI13-(AQ13/100*1)+#REF!</f>
        <v>#REF!</v>
      </c>
      <c r="BB13" s="297">
        <f t="shared" si="0"/>
        <v>9277</v>
      </c>
      <c r="BC13" s="298" t="e">
        <f>#REF!</f>
        <v>#REF!</v>
      </c>
    </row>
    <row r="14" spans="1:55" ht="12.75">
      <c r="A14" s="283" t="s">
        <v>202</v>
      </c>
      <c r="B14" s="284">
        <v>47908302</v>
      </c>
      <c r="C14" s="153">
        <v>30060625</v>
      </c>
      <c r="D14" s="7">
        <v>10517220</v>
      </c>
      <c r="E14" s="285">
        <v>7330457</v>
      </c>
      <c r="F14" s="63">
        <f t="shared" si="1"/>
        <v>47776</v>
      </c>
      <c r="G14" s="63">
        <v>30061</v>
      </c>
      <c r="H14" s="63">
        <v>10521</v>
      </c>
      <c r="I14" s="63">
        <v>7194</v>
      </c>
      <c r="J14" s="65"/>
      <c r="K14" s="65">
        <v>204</v>
      </c>
      <c r="L14" s="65">
        <v>72</v>
      </c>
      <c r="M14" s="65"/>
      <c r="N14" s="7">
        <f t="shared" si="2"/>
        <v>47500</v>
      </c>
      <c r="O14" s="153">
        <f t="shared" si="3"/>
        <v>29857</v>
      </c>
      <c r="P14" s="7">
        <f t="shared" si="3"/>
        <v>10449</v>
      </c>
      <c r="Q14" s="63">
        <v>7194</v>
      </c>
      <c r="R14" s="284">
        <v>47499</v>
      </c>
      <c r="S14" s="7">
        <v>29546</v>
      </c>
      <c r="T14" s="286">
        <v>250</v>
      </c>
      <c r="U14" s="7">
        <v>10339</v>
      </c>
      <c r="V14" s="159">
        <v>7614</v>
      </c>
      <c r="W14" s="9">
        <v>92.2</v>
      </c>
      <c r="X14" s="287">
        <f t="shared" si="4"/>
        <v>0</v>
      </c>
      <c r="Y14" s="7"/>
      <c r="Z14" s="286"/>
      <c r="AA14" s="7"/>
      <c r="AB14" s="159"/>
      <c r="AC14" s="170"/>
      <c r="AD14" s="288">
        <f t="shared" si="5"/>
        <v>47499</v>
      </c>
      <c r="AE14" s="7">
        <f t="shared" si="5"/>
        <v>29546</v>
      </c>
      <c r="AF14" s="7">
        <f t="shared" si="6"/>
        <v>29296</v>
      </c>
      <c r="AG14" s="286">
        <f t="shared" si="7"/>
        <v>250</v>
      </c>
      <c r="AH14" s="286">
        <f t="shared" si="10"/>
        <v>10046</v>
      </c>
      <c r="AI14" s="286">
        <v>293</v>
      </c>
      <c r="AJ14" s="7">
        <f t="shared" si="8"/>
        <v>10339</v>
      </c>
      <c r="AK14" s="159">
        <f t="shared" si="8"/>
        <v>7614</v>
      </c>
      <c r="AL14" s="289">
        <f t="shared" si="8"/>
        <v>92.2</v>
      </c>
      <c r="AM14" s="290">
        <v>700</v>
      </c>
      <c r="AN14" s="289">
        <v>7</v>
      </c>
      <c r="AO14" s="291">
        <v>3200</v>
      </c>
      <c r="AP14" s="292">
        <v>-7</v>
      </c>
      <c r="AQ14" s="293">
        <v>-2101</v>
      </c>
      <c r="AR14" s="293">
        <v>-735.35</v>
      </c>
      <c r="AS14" s="293">
        <v>-350</v>
      </c>
      <c r="AT14" s="294">
        <v>-3186.35</v>
      </c>
      <c r="AU14" s="295">
        <v>822288</v>
      </c>
      <c r="AV14" s="285">
        <v>700</v>
      </c>
      <c r="AW14" s="296" t="e">
        <f t="shared" si="9"/>
        <v>#REF!</v>
      </c>
      <c r="AX14" s="297" t="e">
        <f>AE14+#REF!-AQ14+#REF!</f>
        <v>#REF!</v>
      </c>
      <c r="AY14" s="297" t="e">
        <f>AG14+#REF!</f>
        <v>#REF!</v>
      </c>
      <c r="AZ14" s="297" t="e">
        <f>AH14-(AQ14/100*34)+#REF!</f>
        <v>#REF!</v>
      </c>
      <c r="BA14" s="297" t="e">
        <f>AI14-(AQ14/100*1)+#REF!</f>
        <v>#REF!</v>
      </c>
      <c r="BB14" s="297">
        <f t="shared" si="0"/>
        <v>7964</v>
      </c>
      <c r="BC14" s="298" t="e">
        <f>#REF!</f>
        <v>#REF!</v>
      </c>
    </row>
    <row r="15" spans="1:55" ht="12.75">
      <c r="A15" s="283" t="s">
        <v>203</v>
      </c>
      <c r="B15" s="284">
        <v>13022649</v>
      </c>
      <c r="C15" s="153">
        <v>7840749</v>
      </c>
      <c r="D15" s="7">
        <v>2744272</v>
      </c>
      <c r="E15" s="285">
        <v>2437628</v>
      </c>
      <c r="F15" s="63">
        <f t="shared" si="1"/>
        <v>12562</v>
      </c>
      <c r="G15" s="63">
        <v>7741</v>
      </c>
      <c r="H15" s="63">
        <v>2709</v>
      </c>
      <c r="I15" s="63">
        <v>2112</v>
      </c>
      <c r="J15" s="65"/>
      <c r="K15" s="65">
        <v>53</v>
      </c>
      <c r="L15" s="65">
        <v>18</v>
      </c>
      <c r="M15" s="65"/>
      <c r="N15" s="7">
        <f t="shared" si="2"/>
        <v>12491</v>
      </c>
      <c r="O15" s="153">
        <f t="shared" si="3"/>
        <v>7688</v>
      </c>
      <c r="P15" s="7">
        <f t="shared" si="3"/>
        <v>2691</v>
      </c>
      <c r="Q15" s="63">
        <v>2112</v>
      </c>
      <c r="R15" s="284">
        <v>12491</v>
      </c>
      <c r="S15" s="7">
        <v>7388</v>
      </c>
      <c r="T15" s="286">
        <v>40</v>
      </c>
      <c r="U15" s="7">
        <v>2586</v>
      </c>
      <c r="V15" s="159">
        <v>2517</v>
      </c>
      <c r="W15" s="9">
        <v>26.07</v>
      </c>
      <c r="X15" s="287">
        <f t="shared" si="4"/>
        <v>0</v>
      </c>
      <c r="Y15" s="7">
        <v>-250</v>
      </c>
      <c r="Z15" s="286">
        <v>0</v>
      </c>
      <c r="AA15" s="7">
        <v>-87</v>
      </c>
      <c r="AB15" s="159">
        <v>337</v>
      </c>
      <c r="AC15" s="170"/>
      <c r="AD15" s="288">
        <f t="shared" si="5"/>
        <v>12491</v>
      </c>
      <c r="AE15" s="7">
        <f t="shared" si="5"/>
        <v>7138</v>
      </c>
      <c r="AF15" s="7">
        <f t="shared" si="6"/>
        <v>7098</v>
      </c>
      <c r="AG15" s="286">
        <f t="shared" si="7"/>
        <v>40</v>
      </c>
      <c r="AH15" s="286">
        <f t="shared" si="10"/>
        <v>2428</v>
      </c>
      <c r="AI15" s="286">
        <v>71</v>
      </c>
      <c r="AJ15" s="7">
        <f t="shared" si="8"/>
        <v>2499</v>
      </c>
      <c r="AK15" s="159">
        <f t="shared" si="8"/>
        <v>2854</v>
      </c>
      <c r="AL15" s="289">
        <f t="shared" si="8"/>
        <v>26.07</v>
      </c>
      <c r="AM15" s="290">
        <v>0</v>
      </c>
      <c r="AN15" s="289">
        <v>2.74</v>
      </c>
      <c r="AO15" s="291">
        <v>1482</v>
      </c>
      <c r="AP15" s="292">
        <v>0</v>
      </c>
      <c r="AQ15" s="293">
        <v>0</v>
      </c>
      <c r="AR15" s="293">
        <v>0</v>
      </c>
      <c r="AS15" s="293">
        <v>-610</v>
      </c>
      <c r="AT15" s="294">
        <v>-610</v>
      </c>
      <c r="AU15" s="299">
        <v>424080</v>
      </c>
      <c r="AV15" s="285">
        <v>0</v>
      </c>
      <c r="AW15" s="296" t="e">
        <f t="shared" si="9"/>
        <v>#REF!</v>
      </c>
      <c r="AX15" s="297" t="e">
        <f>AE15+#REF!-AQ15+#REF!</f>
        <v>#REF!</v>
      </c>
      <c r="AY15" s="297" t="e">
        <f>AG15+#REF!</f>
        <v>#REF!</v>
      </c>
      <c r="AZ15" s="297" t="e">
        <f>AH15-(AQ15/100*34)+#REF!</f>
        <v>#REF!</v>
      </c>
      <c r="BA15" s="297" t="e">
        <f>AI15-(AQ15/100*1)+#REF!</f>
        <v>#REF!</v>
      </c>
      <c r="BB15" s="297">
        <f t="shared" si="0"/>
        <v>3464</v>
      </c>
      <c r="BC15" s="298" t="e">
        <f>#REF!</f>
        <v>#REF!</v>
      </c>
    </row>
    <row r="16" spans="1:55" ht="12.75">
      <c r="A16" s="283" t="s">
        <v>204</v>
      </c>
      <c r="B16" s="284">
        <v>32611057</v>
      </c>
      <c r="C16" s="153">
        <v>19563262</v>
      </c>
      <c r="D16" s="7">
        <v>6864045</v>
      </c>
      <c r="E16" s="285">
        <v>6183750</v>
      </c>
      <c r="F16" s="63">
        <f t="shared" si="1"/>
        <v>32611</v>
      </c>
      <c r="G16" s="63">
        <v>19563</v>
      </c>
      <c r="H16" s="63">
        <v>6847</v>
      </c>
      <c r="I16" s="63">
        <v>6201</v>
      </c>
      <c r="J16" s="65"/>
      <c r="K16" s="65">
        <v>133</v>
      </c>
      <c r="L16" s="65">
        <v>47</v>
      </c>
      <c r="M16" s="65"/>
      <c r="N16" s="7">
        <f t="shared" si="2"/>
        <v>32431</v>
      </c>
      <c r="O16" s="153">
        <f t="shared" si="3"/>
        <v>19430</v>
      </c>
      <c r="P16" s="7">
        <f t="shared" si="3"/>
        <v>6800</v>
      </c>
      <c r="Q16" s="63">
        <v>6201</v>
      </c>
      <c r="R16" s="284">
        <v>32430</v>
      </c>
      <c r="S16" s="7">
        <v>19229</v>
      </c>
      <c r="T16" s="286">
        <v>84</v>
      </c>
      <c r="U16" s="7">
        <v>6729</v>
      </c>
      <c r="V16" s="159">
        <v>6472</v>
      </c>
      <c r="W16" s="9">
        <v>70.5</v>
      </c>
      <c r="X16" s="287">
        <f t="shared" si="4"/>
        <v>200</v>
      </c>
      <c r="Y16" s="7">
        <v>-200</v>
      </c>
      <c r="Z16" s="286"/>
      <c r="AA16" s="7"/>
      <c r="AB16" s="159">
        <v>400</v>
      </c>
      <c r="AC16" s="170"/>
      <c r="AD16" s="288">
        <f t="shared" si="5"/>
        <v>32630</v>
      </c>
      <c r="AE16" s="7">
        <f t="shared" si="5"/>
        <v>19029</v>
      </c>
      <c r="AF16" s="7">
        <f t="shared" si="6"/>
        <v>18945</v>
      </c>
      <c r="AG16" s="286">
        <f t="shared" si="7"/>
        <v>84</v>
      </c>
      <c r="AH16" s="286">
        <v>6539</v>
      </c>
      <c r="AI16" s="286">
        <v>190</v>
      </c>
      <c r="AJ16" s="7">
        <f t="shared" si="8"/>
        <v>6729</v>
      </c>
      <c r="AK16" s="159">
        <f t="shared" si="8"/>
        <v>6872</v>
      </c>
      <c r="AL16" s="289">
        <f t="shared" si="8"/>
        <v>70.5</v>
      </c>
      <c r="AM16" s="290">
        <v>300</v>
      </c>
      <c r="AN16" s="289">
        <v>8.94</v>
      </c>
      <c r="AO16" s="291">
        <v>3687</v>
      </c>
      <c r="AP16" s="292">
        <v>-4.5</v>
      </c>
      <c r="AQ16" s="293">
        <v>-1799</v>
      </c>
      <c r="AR16" s="293">
        <v>-629.65</v>
      </c>
      <c r="AS16" s="293">
        <v>-920</v>
      </c>
      <c r="AT16" s="294">
        <v>-3348.65</v>
      </c>
      <c r="AU16" s="299">
        <v>1530826.2</v>
      </c>
      <c r="AV16" s="285">
        <v>300</v>
      </c>
      <c r="AW16" s="296" t="e">
        <f t="shared" si="9"/>
        <v>#REF!</v>
      </c>
      <c r="AX16" s="297" t="e">
        <f>AE16+#REF!-AQ16+#REF!</f>
        <v>#REF!</v>
      </c>
      <c r="AY16" s="297" t="e">
        <f>AG16+#REF!</f>
        <v>#REF!</v>
      </c>
      <c r="AZ16" s="297" t="e">
        <f>AH16-(AQ16/100*34)+#REF!</f>
        <v>#REF!</v>
      </c>
      <c r="BA16" s="297" t="e">
        <f>AI16-(AQ16/100*1)+#REF!</f>
        <v>#REF!</v>
      </c>
      <c r="BB16" s="297">
        <f t="shared" si="0"/>
        <v>7792</v>
      </c>
      <c r="BC16" s="298" t="e">
        <f>#REF!</f>
        <v>#REF!</v>
      </c>
    </row>
    <row r="17" spans="1:55" ht="12.75">
      <c r="A17" s="283" t="s">
        <v>205</v>
      </c>
      <c r="B17" s="284">
        <v>19090287</v>
      </c>
      <c r="C17" s="153">
        <v>11277801</v>
      </c>
      <c r="D17" s="7">
        <v>3947234</v>
      </c>
      <c r="E17" s="285">
        <v>3865252</v>
      </c>
      <c r="F17" s="63">
        <f t="shared" si="1"/>
        <v>18806</v>
      </c>
      <c r="G17" s="63">
        <v>11278</v>
      </c>
      <c r="H17" s="63">
        <v>3947</v>
      </c>
      <c r="I17" s="63">
        <v>3581</v>
      </c>
      <c r="J17" s="65"/>
      <c r="K17" s="65">
        <v>77</v>
      </c>
      <c r="L17" s="65">
        <v>27</v>
      </c>
      <c r="M17" s="65"/>
      <c r="N17" s="7">
        <f t="shared" si="2"/>
        <v>18702</v>
      </c>
      <c r="O17" s="153">
        <f t="shared" si="3"/>
        <v>11201</v>
      </c>
      <c r="P17" s="7">
        <f t="shared" si="3"/>
        <v>3920</v>
      </c>
      <c r="Q17" s="63">
        <v>3581</v>
      </c>
      <c r="R17" s="284">
        <v>18702</v>
      </c>
      <c r="S17" s="7">
        <v>11101</v>
      </c>
      <c r="T17" s="286">
        <v>90</v>
      </c>
      <c r="U17" s="7">
        <v>3884</v>
      </c>
      <c r="V17" s="159">
        <v>3717</v>
      </c>
      <c r="W17" s="9">
        <v>41</v>
      </c>
      <c r="X17" s="287">
        <f t="shared" si="4"/>
        <v>281</v>
      </c>
      <c r="Y17" s="7">
        <v>-291</v>
      </c>
      <c r="Z17" s="286"/>
      <c r="AA17" s="7">
        <v>72</v>
      </c>
      <c r="AB17" s="159">
        <v>500</v>
      </c>
      <c r="AC17" s="170"/>
      <c r="AD17" s="288">
        <f t="shared" si="5"/>
        <v>18983</v>
      </c>
      <c r="AE17" s="7">
        <f t="shared" si="5"/>
        <v>10810</v>
      </c>
      <c r="AF17" s="7">
        <f t="shared" si="6"/>
        <v>10720</v>
      </c>
      <c r="AG17" s="286">
        <f t="shared" si="7"/>
        <v>90</v>
      </c>
      <c r="AH17" s="286">
        <f t="shared" si="10"/>
        <v>3849</v>
      </c>
      <c r="AI17" s="286">
        <v>107</v>
      </c>
      <c r="AJ17" s="7">
        <f t="shared" si="8"/>
        <v>3956</v>
      </c>
      <c r="AK17" s="159">
        <f t="shared" si="8"/>
        <v>4217</v>
      </c>
      <c r="AL17" s="289">
        <f t="shared" si="8"/>
        <v>41</v>
      </c>
      <c r="AM17" s="290"/>
      <c r="AN17" s="289"/>
      <c r="AO17" s="291"/>
      <c r="AP17" s="292">
        <v>-2.5</v>
      </c>
      <c r="AQ17" s="293">
        <v>-1446</v>
      </c>
      <c r="AR17" s="293">
        <v>-506.1</v>
      </c>
      <c r="AS17" s="293">
        <v>-547</v>
      </c>
      <c r="AT17" s="294">
        <v>-2499.1</v>
      </c>
      <c r="AU17" s="299">
        <v>578460</v>
      </c>
      <c r="AV17" s="285">
        <v>166</v>
      </c>
      <c r="AW17" s="296" t="e">
        <f t="shared" si="9"/>
        <v>#REF!</v>
      </c>
      <c r="AX17" s="297" t="e">
        <f>AE17+#REF!-AQ17+#REF!</f>
        <v>#REF!</v>
      </c>
      <c r="AY17" s="297" t="e">
        <f>AG17+#REF!</f>
        <v>#REF!</v>
      </c>
      <c r="AZ17" s="297" t="e">
        <f>AH17-(AQ17/100*34)+#REF!</f>
        <v>#REF!</v>
      </c>
      <c r="BA17" s="297" t="e">
        <f>AI17-(AQ17/100*1)+#REF!</f>
        <v>#REF!</v>
      </c>
      <c r="BB17" s="297">
        <f t="shared" si="0"/>
        <v>4764</v>
      </c>
      <c r="BC17" s="298" t="e">
        <f>#REF!</f>
        <v>#REF!</v>
      </c>
    </row>
    <row r="18" spans="1:55" ht="12.75">
      <c r="A18" s="283" t="s">
        <v>206</v>
      </c>
      <c r="B18" s="284">
        <v>14464231</v>
      </c>
      <c r="C18" s="153">
        <v>7986310</v>
      </c>
      <c r="D18" s="7">
        <v>2795210</v>
      </c>
      <c r="E18" s="285">
        <v>3682711</v>
      </c>
      <c r="F18" s="63">
        <f t="shared" si="1"/>
        <v>14331</v>
      </c>
      <c r="G18" s="63">
        <v>7986</v>
      </c>
      <c r="H18" s="63">
        <v>2795</v>
      </c>
      <c r="I18" s="63">
        <v>3550</v>
      </c>
      <c r="J18" s="65"/>
      <c r="K18" s="65">
        <v>54</v>
      </c>
      <c r="L18" s="65">
        <v>19</v>
      </c>
      <c r="M18" s="65"/>
      <c r="N18" s="7">
        <f t="shared" si="2"/>
        <v>14258</v>
      </c>
      <c r="O18" s="153">
        <f t="shared" si="3"/>
        <v>7932</v>
      </c>
      <c r="P18" s="7">
        <f t="shared" si="3"/>
        <v>2776</v>
      </c>
      <c r="Q18" s="63">
        <v>3550</v>
      </c>
      <c r="R18" s="284">
        <v>14258</v>
      </c>
      <c r="S18" s="7">
        <v>7832</v>
      </c>
      <c r="T18" s="286">
        <v>165</v>
      </c>
      <c r="U18" s="7">
        <v>2739</v>
      </c>
      <c r="V18" s="159">
        <v>3687</v>
      </c>
      <c r="W18" s="9">
        <v>27.82</v>
      </c>
      <c r="X18" s="287">
        <f t="shared" si="4"/>
        <v>350</v>
      </c>
      <c r="Y18" s="7">
        <v>487</v>
      </c>
      <c r="Z18" s="286">
        <v>41</v>
      </c>
      <c r="AA18" s="7">
        <v>183</v>
      </c>
      <c r="AB18" s="159">
        <v>-320</v>
      </c>
      <c r="AC18" s="170"/>
      <c r="AD18" s="288">
        <f t="shared" si="5"/>
        <v>14608</v>
      </c>
      <c r="AE18" s="7">
        <f t="shared" si="5"/>
        <v>8319</v>
      </c>
      <c r="AF18" s="7">
        <f t="shared" si="6"/>
        <v>8113</v>
      </c>
      <c r="AG18" s="286">
        <f t="shared" si="7"/>
        <v>206</v>
      </c>
      <c r="AH18" s="286">
        <f t="shared" si="10"/>
        <v>2841</v>
      </c>
      <c r="AI18" s="286">
        <v>81</v>
      </c>
      <c r="AJ18" s="7">
        <f t="shared" si="8"/>
        <v>2922</v>
      </c>
      <c r="AK18" s="159">
        <f t="shared" si="8"/>
        <v>3367</v>
      </c>
      <c r="AL18" s="289">
        <f t="shared" si="8"/>
        <v>27.82</v>
      </c>
      <c r="AM18" s="290">
        <v>0</v>
      </c>
      <c r="AN18" s="289">
        <v>0</v>
      </c>
      <c r="AO18" s="291">
        <v>0</v>
      </c>
      <c r="AP18" s="292">
        <v>0</v>
      </c>
      <c r="AQ18" s="293">
        <v>0</v>
      </c>
      <c r="AR18" s="293">
        <v>0</v>
      </c>
      <c r="AS18" s="293">
        <v>0</v>
      </c>
      <c r="AT18" s="294">
        <v>0</v>
      </c>
      <c r="AU18" s="299">
        <v>369840</v>
      </c>
      <c r="AV18" s="285">
        <v>0</v>
      </c>
      <c r="AW18" s="296" t="e">
        <f t="shared" si="9"/>
        <v>#REF!</v>
      </c>
      <c r="AX18" s="297" t="e">
        <f>AE18+#REF!-AQ18+#REF!</f>
        <v>#REF!</v>
      </c>
      <c r="AY18" s="297" t="e">
        <f>AG18+#REF!</f>
        <v>#REF!</v>
      </c>
      <c r="AZ18" s="297" t="e">
        <f>AH18-(AQ18/100*34)+#REF!</f>
        <v>#REF!</v>
      </c>
      <c r="BA18" s="297" t="e">
        <f>AI18-(AQ18/100*1)+#REF!</f>
        <v>#REF!</v>
      </c>
      <c r="BB18" s="297">
        <f t="shared" si="0"/>
        <v>3367</v>
      </c>
      <c r="BC18" s="298" t="e">
        <f>#REF!</f>
        <v>#REF!</v>
      </c>
    </row>
    <row r="19" spans="1:55" ht="12.75">
      <c r="A19" s="283" t="s">
        <v>207</v>
      </c>
      <c r="B19" s="284">
        <v>22147296</v>
      </c>
      <c r="C19" s="153">
        <v>12969742</v>
      </c>
      <c r="D19" s="7">
        <v>4539414</v>
      </c>
      <c r="E19" s="285">
        <v>4638140</v>
      </c>
      <c r="F19" s="63">
        <f t="shared" si="1"/>
        <v>22148</v>
      </c>
      <c r="G19" s="63">
        <v>12970</v>
      </c>
      <c r="H19" s="63">
        <v>4540</v>
      </c>
      <c r="I19" s="63">
        <v>4638</v>
      </c>
      <c r="J19" s="65"/>
      <c r="K19" s="65">
        <v>88</v>
      </c>
      <c r="L19" s="65">
        <v>31</v>
      </c>
      <c r="M19" s="65"/>
      <c r="N19" s="7">
        <f t="shared" si="2"/>
        <v>22029</v>
      </c>
      <c r="O19" s="153">
        <f t="shared" si="3"/>
        <v>12882</v>
      </c>
      <c r="P19" s="7">
        <f t="shared" si="3"/>
        <v>4509</v>
      </c>
      <c r="Q19" s="63">
        <v>4638</v>
      </c>
      <c r="R19" s="284">
        <v>22029</v>
      </c>
      <c r="S19" s="7">
        <v>12882</v>
      </c>
      <c r="T19" s="286">
        <v>800</v>
      </c>
      <c r="U19" s="7">
        <v>4506</v>
      </c>
      <c r="V19" s="159">
        <v>4641</v>
      </c>
      <c r="W19" s="9">
        <v>49</v>
      </c>
      <c r="X19" s="287">
        <f t="shared" si="4"/>
        <v>0</v>
      </c>
      <c r="Y19" s="7"/>
      <c r="Z19" s="286">
        <v>-350</v>
      </c>
      <c r="AA19" s="7"/>
      <c r="AB19" s="159"/>
      <c r="AC19" s="170"/>
      <c r="AD19" s="288">
        <v>22029</v>
      </c>
      <c r="AE19" s="7">
        <v>12882</v>
      </c>
      <c r="AF19" s="7">
        <v>12432</v>
      </c>
      <c r="AG19" s="286">
        <f t="shared" si="7"/>
        <v>450</v>
      </c>
      <c r="AH19" s="286">
        <v>4381</v>
      </c>
      <c r="AI19" s="286">
        <v>125</v>
      </c>
      <c r="AJ19" s="7">
        <f t="shared" si="8"/>
        <v>4506</v>
      </c>
      <c r="AK19" s="159">
        <f t="shared" si="8"/>
        <v>4641</v>
      </c>
      <c r="AL19" s="289">
        <f t="shared" si="8"/>
        <v>49</v>
      </c>
      <c r="AM19" s="290"/>
      <c r="AN19" s="289"/>
      <c r="AO19" s="291"/>
      <c r="AP19" s="292">
        <v>-5.82</v>
      </c>
      <c r="AQ19" s="293">
        <v>-1045</v>
      </c>
      <c r="AR19" s="293">
        <v>-365.75</v>
      </c>
      <c r="AS19" s="293">
        <v>0</v>
      </c>
      <c r="AT19" s="294">
        <v>-1410.75</v>
      </c>
      <c r="AU19" s="299">
        <v>689520</v>
      </c>
      <c r="AV19" s="285">
        <v>0</v>
      </c>
      <c r="AW19" s="296" t="e">
        <f t="shared" si="9"/>
        <v>#REF!</v>
      </c>
      <c r="AX19" s="297" t="e">
        <f>AE19+#REF!-AQ19+#REF!</f>
        <v>#REF!</v>
      </c>
      <c r="AY19" s="297" t="e">
        <f>AG19+#REF!</f>
        <v>#REF!</v>
      </c>
      <c r="AZ19" s="297" t="e">
        <f>AH19-(AQ19/100*34)+#REF!</f>
        <v>#REF!</v>
      </c>
      <c r="BA19" s="297" t="e">
        <f>AI19-(AQ19/100*1)+#REF!</f>
        <v>#REF!</v>
      </c>
      <c r="BB19" s="297">
        <f t="shared" si="0"/>
        <v>4641</v>
      </c>
      <c r="BC19" s="298" t="e">
        <f>#REF!</f>
        <v>#REF!</v>
      </c>
    </row>
    <row r="20" spans="1:55" ht="12.75">
      <c r="A20" s="283" t="s">
        <v>208</v>
      </c>
      <c r="B20" s="284">
        <v>75808562</v>
      </c>
      <c r="C20" s="153">
        <v>46441446</v>
      </c>
      <c r="D20" s="7">
        <v>16251952</v>
      </c>
      <c r="E20" s="285">
        <v>13115164</v>
      </c>
      <c r="F20" s="63">
        <f t="shared" si="1"/>
        <v>75593</v>
      </c>
      <c r="G20" s="63">
        <v>46426</v>
      </c>
      <c r="H20" s="63">
        <v>16249</v>
      </c>
      <c r="I20" s="63">
        <v>12918</v>
      </c>
      <c r="J20" s="65"/>
      <c r="K20" s="65">
        <v>316</v>
      </c>
      <c r="L20" s="65">
        <v>110</v>
      </c>
      <c r="M20" s="65"/>
      <c r="N20" s="7">
        <f t="shared" si="2"/>
        <v>75167</v>
      </c>
      <c r="O20" s="153">
        <f t="shared" si="3"/>
        <v>46110</v>
      </c>
      <c r="P20" s="7">
        <f t="shared" si="3"/>
        <v>16139</v>
      </c>
      <c r="Q20" s="63">
        <v>12918</v>
      </c>
      <c r="R20" s="284">
        <v>75166</v>
      </c>
      <c r="S20" s="7">
        <v>45676</v>
      </c>
      <c r="T20" s="286">
        <v>568</v>
      </c>
      <c r="U20" s="7">
        <v>15987</v>
      </c>
      <c r="V20" s="159">
        <v>13503</v>
      </c>
      <c r="W20" s="9">
        <v>157.69</v>
      </c>
      <c r="X20" s="287">
        <f t="shared" si="4"/>
        <v>0</v>
      </c>
      <c r="Y20" s="7"/>
      <c r="Z20" s="286"/>
      <c r="AA20" s="7"/>
      <c r="AB20" s="159"/>
      <c r="AC20" s="170"/>
      <c r="AD20" s="288">
        <f t="shared" si="5"/>
        <v>75166</v>
      </c>
      <c r="AE20" s="7">
        <f t="shared" si="5"/>
        <v>45676</v>
      </c>
      <c r="AF20" s="7">
        <f t="shared" si="6"/>
        <v>45108</v>
      </c>
      <c r="AG20" s="286">
        <f t="shared" si="7"/>
        <v>568</v>
      </c>
      <c r="AH20" s="286">
        <v>15531</v>
      </c>
      <c r="AI20" s="286">
        <v>456</v>
      </c>
      <c r="AJ20" s="7">
        <f t="shared" si="8"/>
        <v>15987</v>
      </c>
      <c r="AK20" s="159">
        <f t="shared" si="8"/>
        <v>13503</v>
      </c>
      <c r="AL20" s="289">
        <f t="shared" si="8"/>
        <v>157.69</v>
      </c>
      <c r="AM20" s="290"/>
      <c r="AN20" s="289"/>
      <c r="AO20" s="291"/>
      <c r="AP20" s="292">
        <v>-2</v>
      </c>
      <c r="AQ20" s="293">
        <v>-1075</v>
      </c>
      <c r="AR20" s="293">
        <v>-376.25</v>
      </c>
      <c r="AS20" s="293">
        <v>0</v>
      </c>
      <c r="AT20" s="294">
        <v>-1451.25</v>
      </c>
      <c r="AU20" s="299">
        <v>1880737.6800000002</v>
      </c>
      <c r="AV20" s="285">
        <v>511</v>
      </c>
      <c r="AW20" s="296" t="e">
        <f t="shared" si="9"/>
        <v>#REF!</v>
      </c>
      <c r="AX20" s="297" t="e">
        <f>AE20+#REF!-AQ20+#REF!</f>
        <v>#REF!</v>
      </c>
      <c r="AY20" s="297" t="e">
        <f>AG20+#REF!</f>
        <v>#REF!</v>
      </c>
      <c r="AZ20" s="297" t="e">
        <f>AH20-(AQ20/100*34)+#REF!</f>
        <v>#REF!</v>
      </c>
      <c r="BA20" s="297" t="e">
        <f>AI20-(AQ20/100*1)+#REF!</f>
        <v>#REF!</v>
      </c>
      <c r="BB20" s="297">
        <f t="shared" si="0"/>
        <v>13503</v>
      </c>
      <c r="BC20" s="298" t="e">
        <f>#REF!</f>
        <v>#REF!</v>
      </c>
    </row>
    <row r="21" spans="1:55" ht="12.75">
      <c r="A21" s="283" t="s">
        <v>209</v>
      </c>
      <c r="B21" s="284">
        <v>25365397</v>
      </c>
      <c r="C21" s="153">
        <v>14252937</v>
      </c>
      <c r="D21" s="7">
        <v>4988520</v>
      </c>
      <c r="E21" s="285">
        <v>6123940</v>
      </c>
      <c r="F21" s="63">
        <f t="shared" si="1"/>
        <v>25213</v>
      </c>
      <c r="G21" s="63">
        <v>14253</v>
      </c>
      <c r="H21" s="63">
        <v>4989</v>
      </c>
      <c r="I21" s="63">
        <v>5971</v>
      </c>
      <c r="J21" s="65"/>
      <c r="K21" s="65">
        <v>97</v>
      </c>
      <c r="L21" s="65">
        <v>34</v>
      </c>
      <c r="M21" s="65"/>
      <c r="N21" s="7">
        <f t="shared" si="2"/>
        <v>25082</v>
      </c>
      <c r="O21" s="153">
        <f t="shared" si="3"/>
        <v>14156</v>
      </c>
      <c r="P21" s="7">
        <f t="shared" si="3"/>
        <v>4955</v>
      </c>
      <c r="Q21" s="63">
        <v>5971</v>
      </c>
      <c r="R21" s="284">
        <v>25081</v>
      </c>
      <c r="S21" s="7">
        <v>13893</v>
      </c>
      <c r="T21" s="286">
        <v>200</v>
      </c>
      <c r="U21" s="7">
        <v>4861</v>
      </c>
      <c r="V21" s="159">
        <v>6327</v>
      </c>
      <c r="W21" s="9">
        <v>55.42</v>
      </c>
      <c r="X21" s="287">
        <f t="shared" si="4"/>
        <v>0</v>
      </c>
      <c r="Y21" s="7">
        <v>0</v>
      </c>
      <c r="Z21" s="286">
        <v>0</v>
      </c>
      <c r="AA21" s="7">
        <v>0</v>
      </c>
      <c r="AB21" s="159">
        <v>0</v>
      </c>
      <c r="AC21" s="170"/>
      <c r="AD21" s="288">
        <f t="shared" si="5"/>
        <v>25081</v>
      </c>
      <c r="AE21" s="7">
        <f t="shared" si="5"/>
        <v>13893</v>
      </c>
      <c r="AF21" s="7">
        <f t="shared" si="6"/>
        <v>13693</v>
      </c>
      <c r="AG21" s="286">
        <f t="shared" si="7"/>
        <v>200</v>
      </c>
      <c r="AH21" s="286">
        <f t="shared" si="10"/>
        <v>4724</v>
      </c>
      <c r="AI21" s="286">
        <v>137</v>
      </c>
      <c r="AJ21" s="7">
        <f t="shared" si="8"/>
        <v>4861</v>
      </c>
      <c r="AK21" s="159">
        <f t="shared" si="8"/>
        <v>6327</v>
      </c>
      <c r="AL21" s="289">
        <f t="shared" si="8"/>
        <v>55.42</v>
      </c>
      <c r="AM21" s="290"/>
      <c r="AN21" s="289"/>
      <c r="AO21" s="291"/>
      <c r="AP21" s="292">
        <v>-0.5</v>
      </c>
      <c r="AQ21" s="293">
        <v>-1119</v>
      </c>
      <c r="AR21" s="293">
        <v>-391.65</v>
      </c>
      <c r="AS21" s="293">
        <v>-1300</v>
      </c>
      <c r="AT21" s="294">
        <v>-2810.65</v>
      </c>
      <c r="AU21" s="299">
        <v>804025.3200000001</v>
      </c>
      <c r="AV21" s="285">
        <v>30</v>
      </c>
      <c r="AW21" s="296" t="e">
        <f t="shared" si="9"/>
        <v>#REF!</v>
      </c>
      <c r="AX21" s="297" t="e">
        <f>AE21+#REF!-AQ21+#REF!</f>
        <v>#REF!</v>
      </c>
      <c r="AY21" s="297" t="e">
        <f>AG21+#REF!</f>
        <v>#REF!</v>
      </c>
      <c r="AZ21" s="297" t="e">
        <f>AH21-(AQ21/100*34)+#REF!</f>
        <v>#REF!</v>
      </c>
      <c r="BA21" s="297" t="e">
        <f>AI21-(AQ21/100*1)+#REF!</f>
        <v>#REF!</v>
      </c>
      <c r="BB21" s="297">
        <f t="shared" si="0"/>
        <v>7627</v>
      </c>
      <c r="BC21" s="298" t="e">
        <f>#REF!</f>
        <v>#REF!</v>
      </c>
    </row>
    <row r="22" spans="1:55" ht="12.75">
      <c r="A22" s="283" t="s">
        <v>210</v>
      </c>
      <c r="B22" s="284">
        <v>28329389</v>
      </c>
      <c r="C22" s="153">
        <v>17484833</v>
      </c>
      <c r="D22" s="7">
        <v>6133487</v>
      </c>
      <c r="E22" s="285">
        <v>4711069</v>
      </c>
      <c r="F22" s="63">
        <f t="shared" si="1"/>
        <v>28154</v>
      </c>
      <c r="G22" s="64">
        <v>17405</v>
      </c>
      <c r="H22" s="63">
        <v>6092</v>
      </c>
      <c r="I22" s="64">
        <v>4657</v>
      </c>
      <c r="J22" s="65"/>
      <c r="K22" s="65">
        <v>118</v>
      </c>
      <c r="L22" s="65">
        <v>41</v>
      </c>
      <c r="M22" s="65"/>
      <c r="N22" s="7">
        <f t="shared" si="2"/>
        <v>27995</v>
      </c>
      <c r="O22" s="153">
        <f t="shared" si="3"/>
        <v>17287</v>
      </c>
      <c r="P22" s="7">
        <f t="shared" si="3"/>
        <v>6051</v>
      </c>
      <c r="Q22" s="64">
        <v>4657</v>
      </c>
      <c r="R22" s="284">
        <v>27994</v>
      </c>
      <c r="S22" s="7">
        <v>17186</v>
      </c>
      <c r="T22" s="286">
        <v>60</v>
      </c>
      <c r="U22" s="7">
        <v>6015</v>
      </c>
      <c r="V22" s="159">
        <v>4793</v>
      </c>
      <c r="W22" s="9">
        <v>66.83</v>
      </c>
      <c r="X22" s="287">
        <f t="shared" si="4"/>
        <v>0</v>
      </c>
      <c r="Y22" s="7">
        <v>578</v>
      </c>
      <c r="Z22" s="286"/>
      <c r="AA22" s="7">
        <v>201</v>
      </c>
      <c r="AB22" s="159">
        <v>-779</v>
      </c>
      <c r="AC22" s="170">
        <v>-3</v>
      </c>
      <c r="AD22" s="288">
        <f t="shared" si="5"/>
        <v>27994</v>
      </c>
      <c r="AE22" s="7">
        <f t="shared" si="5"/>
        <v>17764</v>
      </c>
      <c r="AF22" s="7">
        <f t="shared" si="6"/>
        <v>17704</v>
      </c>
      <c r="AG22" s="286">
        <f t="shared" si="7"/>
        <v>60</v>
      </c>
      <c r="AH22" s="286">
        <f t="shared" si="10"/>
        <v>6039</v>
      </c>
      <c r="AI22" s="286">
        <v>177</v>
      </c>
      <c r="AJ22" s="7">
        <f t="shared" si="8"/>
        <v>6216</v>
      </c>
      <c r="AK22" s="159">
        <f t="shared" si="8"/>
        <v>4014</v>
      </c>
      <c r="AL22" s="289">
        <f t="shared" si="8"/>
        <v>63.83</v>
      </c>
      <c r="AM22" s="290">
        <v>0</v>
      </c>
      <c r="AN22" s="289">
        <v>3</v>
      </c>
      <c r="AO22" s="291">
        <v>689</v>
      </c>
      <c r="AP22" s="292">
        <v>0</v>
      </c>
      <c r="AQ22" s="293">
        <v>-510</v>
      </c>
      <c r="AR22" s="293">
        <v>-178.5</v>
      </c>
      <c r="AS22" s="293">
        <v>0</v>
      </c>
      <c r="AT22" s="294">
        <v>-688.5</v>
      </c>
      <c r="AU22" s="299">
        <v>849867</v>
      </c>
      <c r="AV22" s="285">
        <v>0</v>
      </c>
      <c r="AW22" s="296" t="e">
        <f t="shared" si="9"/>
        <v>#REF!</v>
      </c>
      <c r="AX22" s="297" t="e">
        <f>AE22+#REF!-AQ22+#REF!</f>
        <v>#REF!</v>
      </c>
      <c r="AY22" s="297" t="e">
        <f>AG22+#REF!</f>
        <v>#REF!</v>
      </c>
      <c r="AZ22" s="297" t="e">
        <f>AH22-(AQ22/100*34)+#REF!</f>
        <v>#REF!</v>
      </c>
      <c r="BA22" s="297" t="e">
        <f>AI22-(AQ22/100*1)+#REF!</f>
        <v>#REF!</v>
      </c>
      <c r="BB22" s="297">
        <f t="shared" si="0"/>
        <v>4014</v>
      </c>
      <c r="BC22" s="298" t="e">
        <f>#REF!</f>
        <v>#REF!</v>
      </c>
    </row>
    <row r="23" spans="1:55" ht="12.75">
      <c r="A23" s="283" t="s">
        <v>211</v>
      </c>
      <c r="B23" s="284">
        <v>39248561</v>
      </c>
      <c r="C23" s="153">
        <v>24648715</v>
      </c>
      <c r="D23" s="7">
        <v>8626744</v>
      </c>
      <c r="E23" s="285">
        <v>5973102</v>
      </c>
      <c r="F23" s="63">
        <f t="shared" si="1"/>
        <v>39249</v>
      </c>
      <c r="G23" s="63">
        <v>24649</v>
      </c>
      <c r="H23" s="63">
        <v>8627</v>
      </c>
      <c r="I23" s="63">
        <v>5973</v>
      </c>
      <c r="J23" s="65"/>
      <c r="K23" s="65">
        <v>168</v>
      </c>
      <c r="L23" s="65">
        <v>59</v>
      </c>
      <c r="M23" s="65"/>
      <c r="N23" s="7">
        <f t="shared" si="2"/>
        <v>39022</v>
      </c>
      <c r="O23" s="153">
        <f t="shared" si="3"/>
        <v>24481</v>
      </c>
      <c r="P23" s="7">
        <f t="shared" si="3"/>
        <v>8568</v>
      </c>
      <c r="Q23" s="63">
        <v>5973</v>
      </c>
      <c r="R23" s="284">
        <v>39021</v>
      </c>
      <c r="S23" s="7">
        <v>24380</v>
      </c>
      <c r="T23" s="286">
        <v>250</v>
      </c>
      <c r="U23" s="7">
        <v>8531</v>
      </c>
      <c r="V23" s="159">
        <v>6110</v>
      </c>
      <c r="W23" s="9">
        <v>87.64</v>
      </c>
      <c r="X23" s="287">
        <f t="shared" si="4"/>
        <v>0</v>
      </c>
      <c r="Y23" s="7"/>
      <c r="Z23" s="286"/>
      <c r="AA23" s="7"/>
      <c r="AB23" s="159"/>
      <c r="AC23" s="170"/>
      <c r="AD23" s="288">
        <f t="shared" si="5"/>
        <v>39021</v>
      </c>
      <c r="AE23" s="7">
        <f t="shared" si="5"/>
        <v>24380</v>
      </c>
      <c r="AF23" s="7">
        <f t="shared" si="6"/>
        <v>24130</v>
      </c>
      <c r="AG23" s="286">
        <f t="shared" si="7"/>
        <v>250</v>
      </c>
      <c r="AH23" s="286">
        <f t="shared" si="10"/>
        <v>8290</v>
      </c>
      <c r="AI23" s="286">
        <v>241</v>
      </c>
      <c r="AJ23" s="7">
        <f t="shared" si="8"/>
        <v>8531</v>
      </c>
      <c r="AK23" s="159">
        <f t="shared" si="8"/>
        <v>6110</v>
      </c>
      <c r="AL23" s="289">
        <f t="shared" si="8"/>
        <v>87.64</v>
      </c>
      <c r="AM23" s="290"/>
      <c r="AN23" s="289"/>
      <c r="AO23" s="291"/>
      <c r="AP23" s="292">
        <v>-4</v>
      </c>
      <c r="AQ23" s="293">
        <v>-780</v>
      </c>
      <c r="AR23" s="293">
        <v>-273</v>
      </c>
      <c r="AS23" s="293">
        <v>0</v>
      </c>
      <c r="AT23" s="294">
        <v>-1053</v>
      </c>
      <c r="AU23" s="299">
        <v>556230</v>
      </c>
      <c r="AV23" s="285">
        <v>100</v>
      </c>
      <c r="AW23" s="296" t="e">
        <f t="shared" si="9"/>
        <v>#REF!</v>
      </c>
      <c r="AX23" s="297" t="e">
        <f>AE23+#REF!-AQ23+#REF!</f>
        <v>#REF!</v>
      </c>
      <c r="AY23" s="297" t="e">
        <f>AG23+#REF!</f>
        <v>#REF!</v>
      </c>
      <c r="AZ23" s="297" t="e">
        <f>AH23-(AQ23/100*34)+#REF!</f>
        <v>#REF!</v>
      </c>
      <c r="BA23" s="297" t="e">
        <f>AI23-(AQ23/100*1)+#REF!</f>
        <v>#REF!</v>
      </c>
      <c r="BB23" s="297">
        <f t="shared" si="0"/>
        <v>6110</v>
      </c>
      <c r="BC23" s="298" t="e">
        <f>#REF!</f>
        <v>#REF!</v>
      </c>
    </row>
    <row r="24" spans="1:55" ht="12.75">
      <c r="A24" s="283" t="s">
        <v>212</v>
      </c>
      <c r="B24" s="284">
        <v>25853381</v>
      </c>
      <c r="C24" s="153">
        <v>15897783</v>
      </c>
      <c r="D24" s="7">
        <v>5564222</v>
      </c>
      <c r="E24" s="285">
        <v>4391376</v>
      </c>
      <c r="F24" s="63">
        <f t="shared" si="1"/>
        <v>25853</v>
      </c>
      <c r="G24" s="63">
        <v>15898</v>
      </c>
      <c r="H24" s="63">
        <v>5564</v>
      </c>
      <c r="I24" s="63">
        <v>4391</v>
      </c>
      <c r="J24" s="65"/>
      <c r="K24" s="65">
        <v>108</v>
      </c>
      <c r="L24" s="65">
        <v>38</v>
      </c>
      <c r="M24" s="65"/>
      <c r="N24" s="7">
        <f t="shared" si="2"/>
        <v>25707</v>
      </c>
      <c r="O24" s="153">
        <f t="shared" si="3"/>
        <v>15790</v>
      </c>
      <c r="P24" s="7">
        <f t="shared" si="3"/>
        <v>5526</v>
      </c>
      <c r="Q24" s="63">
        <v>4391</v>
      </c>
      <c r="R24" s="284">
        <v>25706</v>
      </c>
      <c r="S24" s="7">
        <v>15289</v>
      </c>
      <c r="T24" s="286">
        <v>123</v>
      </c>
      <c r="U24" s="7">
        <v>5350</v>
      </c>
      <c r="V24" s="159">
        <v>5067</v>
      </c>
      <c r="W24" s="9">
        <v>56.31</v>
      </c>
      <c r="X24" s="287">
        <f t="shared" si="4"/>
        <v>400</v>
      </c>
      <c r="Y24" s="7">
        <v>1500</v>
      </c>
      <c r="Z24" s="286">
        <v>0</v>
      </c>
      <c r="AA24" s="7">
        <v>100</v>
      </c>
      <c r="AB24" s="159">
        <v>-1200</v>
      </c>
      <c r="AC24" s="170"/>
      <c r="AD24" s="288">
        <f t="shared" si="5"/>
        <v>26106</v>
      </c>
      <c r="AE24" s="7">
        <f t="shared" si="5"/>
        <v>16789</v>
      </c>
      <c r="AF24" s="7">
        <f t="shared" si="6"/>
        <v>16666</v>
      </c>
      <c r="AG24" s="286">
        <f t="shared" si="7"/>
        <v>123</v>
      </c>
      <c r="AH24" s="286">
        <f t="shared" si="10"/>
        <v>5283</v>
      </c>
      <c r="AI24" s="286">
        <v>167</v>
      </c>
      <c r="AJ24" s="7">
        <f t="shared" si="8"/>
        <v>5450</v>
      </c>
      <c r="AK24" s="159">
        <f t="shared" si="8"/>
        <v>3867</v>
      </c>
      <c r="AL24" s="289">
        <f t="shared" si="8"/>
        <v>56.31</v>
      </c>
      <c r="AM24" s="290"/>
      <c r="AN24" s="289">
        <v>6</v>
      </c>
      <c r="AO24" s="291">
        <v>2872</v>
      </c>
      <c r="AP24" s="292">
        <v>-5</v>
      </c>
      <c r="AQ24" s="293">
        <v>-2004</v>
      </c>
      <c r="AR24" s="293">
        <v>-701.4</v>
      </c>
      <c r="AS24" s="293">
        <v>-792</v>
      </c>
      <c r="AT24" s="294">
        <v>-3497.4</v>
      </c>
      <c r="AU24" s="299">
        <v>1058576.4</v>
      </c>
      <c r="AV24" s="285">
        <v>350</v>
      </c>
      <c r="AW24" s="296" t="e">
        <f t="shared" si="9"/>
        <v>#REF!</v>
      </c>
      <c r="AX24" s="297" t="e">
        <f>AE24+#REF!-AQ24+#REF!</f>
        <v>#REF!</v>
      </c>
      <c r="AY24" s="297" t="e">
        <f>AG24+#REF!</f>
        <v>#REF!</v>
      </c>
      <c r="AZ24" s="297" t="e">
        <f>AH24-(AQ24/100*34)+#REF!</f>
        <v>#REF!</v>
      </c>
      <c r="BA24" s="297" t="e">
        <f>AI24-(AQ24/100*1)+#REF!</f>
        <v>#REF!</v>
      </c>
      <c r="BB24" s="297">
        <f t="shared" si="0"/>
        <v>4659</v>
      </c>
      <c r="BC24" s="298" t="e">
        <f>#REF!</f>
        <v>#REF!</v>
      </c>
    </row>
    <row r="25" spans="1:55" ht="12.75">
      <c r="A25" s="283" t="s">
        <v>213</v>
      </c>
      <c r="B25" s="284">
        <v>73549838</v>
      </c>
      <c r="C25" s="153">
        <v>44048371</v>
      </c>
      <c r="D25" s="7">
        <v>15416922</v>
      </c>
      <c r="E25" s="285">
        <v>14084545</v>
      </c>
      <c r="F25" s="63">
        <f t="shared" si="1"/>
        <v>73377</v>
      </c>
      <c r="G25" s="63">
        <v>44048</v>
      </c>
      <c r="H25" s="63">
        <v>15417</v>
      </c>
      <c r="I25" s="63">
        <v>13912</v>
      </c>
      <c r="J25" s="65"/>
      <c r="K25" s="65">
        <v>300</v>
      </c>
      <c r="L25" s="65">
        <v>105</v>
      </c>
      <c r="M25" s="65"/>
      <c r="N25" s="7">
        <f t="shared" si="2"/>
        <v>72972</v>
      </c>
      <c r="O25" s="153">
        <f t="shared" si="3"/>
        <v>43748</v>
      </c>
      <c r="P25" s="7">
        <f t="shared" si="3"/>
        <v>15312</v>
      </c>
      <c r="Q25" s="63">
        <v>13912</v>
      </c>
      <c r="R25" s="284">
        <v>72971</v>
      </c>
      <c r="S25" s="7">
        <v>43547</v>
      </c>
      <c r="T25" s="286">
        <v>161</v>
      </c>
      <c r="U25" s="7">
        <v>15240</v>
      </c>
      <c r="V25" s="159">
        <v>14184</v>
      </c>
      <c r="W25" s="9">
        <v>152.35</v>
      </c>
      <c r="X25" s="287">
        <f t="shared" si="4"/>
        <v>350</v>
      </c>
      <c r="Y25" s="7">
        <v>350</v>
      </c>
      <c r="Z25" s="286"/>
      <c r="AA25" s="7"/>
      <c r="AB25" s="159"/>
      <c r="AC25" s="170"/>
      <c r="AD25" s="288">
        <f t="shared" si="5"/>
        <v>73321</v>
      </c>
      <c r="AE25" s="7">
        <f t="shared" si="5"/>
        <v>43897</v>
      </c>
      <c r="AF25" s="7">
        <f t="shared" si="6"/>
        <v>43736</v>
      </c>
      <c r="AG25" s="286">
        <f t="shared" si="7"/>
        <v>161</v>
      </c>
      <c r="AH25" s="286">
        <f t="shared" si="10"/>
        <v>14803</v>
      </c>
      <c r="AI25" s="286">
        <v>437</v>
      </c>
      <c r="AJ25" s="7">
        <f t="shared" si="8"/>
        <v>15240</v>
      </c>
      <c r="AK25" s="159">
        <f t="shared" si="8"/>
        <v>14184</v>
      </c>
      <c r="AL25" s="289">
        <f t="shared" si="8"/>
        <v>152.35</v>
      </c>
      <c r="AM25" s="290">
        <v>950</v>
      </c>
      <c r="AN25" s="289">
        <v>22</v>
      </c>
      <c r="AO25" s="291">
        <v>9056</v>
      </c>
      <c r="AP25" s="292">
        <v>-22</v>
      </c>
      <c r="AQ25" s="293">
        <v>-5981</v>
      </c>
      <c r="AR25" s="293">
        <v>-2093.35</v>
      </c>
      <c r="AS25" s="293">
        <v>-982</v>
      </c>
      <c r="AT25" s="294">
        <v>-9056.35</v>
      </c>
      <c r="AU25" s="299">
        <v>2756006.64</v>
      </c>
      <c r="AV25" s="285">
        <v>950</v>
      </c>
      <c r="AW25" s="296" t="e">
        <f t="shared" si="9"/>
        <v>#REF!</v>
      </c>
      <c r="AX25" s="297" t="e">
        <f>AE25+#REF!-AQ25+#REF!</f>
        <v>#REF!</v>
      </c>
      <c r="AY25" s="297" t="e">
        <f>AG25+#REF!</f>
        <v>#REF!</v>
      </c>
      <c r="AZ25" s="297" t="e">
        <f>AH25-(AQ25/100*34)+#REF!</f>
        <v>#REF!</v>
      </c>
      <c r="BA25" s="297" t="e">
        <f>AI25-(AQ25/100*1)+#REF!</f>
        <v>#REF!</v>
      </c>
      <c r="BB25" s="297">
        <f t="shared" si="0"/>
        <v>15166</v>
      </c>
      <c r="BC25" s="298" t="e">
        <f>#REF!</f>
        <v>#REF!</v>
      </c>
    </row>
    <row r="26" spans="1:55" ht="12.75">
      <c r="A26" s="283" t="s">
        <v>214</v>
      </c>
      <c r="B26" s="284">
        <v>18145898</v>
      </c>
      <c r="C26" s="153">
        <v>10911219</v>
      </c>
      <c r="D26" s="7">
        <v>3818912</v>
      </c>
      <c r="E26" s="285">
        <v>3415767</v>
      </c>
      <c r="F26" s="63">
        <f t="shared" si="1"/>
        <v>17656</v>
      </c>
      <c r="G26" s="63">
        <v>10729</v>
      </c>
      <c r="H26" s="63">
        <v>3755</v>
      </c>
      <c r="I26" s="63">
        <v>3172</v>
      </c>
      <c r="J26" s="65"/>
      <c r="K26" s="65">
        <v>73</v>
      </c>
      <c r="L26" s="65">
        <v>26</v>
      </c>
      <c r="M26" s="65"/>
      <c r="N26" s="7">
        <f t="shared" si="2"/>
        <v>17557</v>
      </c>
      <c r="O26" s="153">
        <f t="shared" si="3"/>
        <v>10656</v>
      </c>
      <c r="P26" s="7">
        <f t="shared" si="3"/>
        <v>3729</v>
      </c>
      <c r="Q26" s="63">
        <v>3172</v>
      </c>
      <c r="R26" s="284">
        <v>17557</v>
      </c>
      <c r="S26" s="7">
        <v>10314</v>
      </c>
      <c r="T26" s="286">
        <v>75</v>
      </c>
      <c r="U26" s="7">
        <v>3610</v>
      </c>
      <c r="V26" s="159">
        <v>3633</v>
      </c>
      <c r="W26" s="9">
        <v>36.47</v>
      </c>
      <c r="X26" s="287">
        <f t="shared" si="4"/>
        <v>300</v>
      </c>
      <c r="Y26" s="7">
        <v>300</v>
      </c>
      <c r="Z26" s="286">
        <v>87</v>
      </c>
      <c r="AA26" s="7">
        <v>0</v>
      </c>
      <c r="AB26" s="159">
        <v>0</v>
      </c>
      <c r="AC26" s="170"/>
      <c r="AD26" s="288">
        <f t="shared" si="5"/>
        <v>17857</v>
      </c>
      <c r="AE26" s="7">
        <f t="shared" si="5"/>
        <v>10614</v>
      </c>
      <c r="AF26" s="7">
        <f t="shared" si="6"/>
        <v>10452</v>
      </c>
      <c r="AG26" s="286">
        <f t="shared" si="7"/>
        <v>162</v>
      </c>
      <c r="AH26" s="286">
        <f t="shared" si="10"/>
        <v>3505</v>
      </c>
      <c r="AI26" s="286">
        <v>105</v>
      </c>
      <c r="AJ26" s="7">
        <f t="shared" si="8"/>
        <v>3610</v>
      </c>
      <c r="AK26" s="159">
        <f t="shared" si="8"/>
        <v>3633</v>
      </c>
      <c r="AL26" s="289">
        <f t="shared" si="8"/>
        <v>36.47</v>
      </c>
      <c r="AM26" s="290">
        <v>108</v>
      </c>
      <c r="AN26" s="289">
        <v>4.5</v>
      </c>
      <c r="AO26" s="291"/>
      <c r="AP26" s="292">
        <v>-2</v>
      </c>
      <c r="AQ26" s="293">
        <v>-1480</v>
      </c>
      <c r="AR26" s="293">
        <v>-518</v>
      </c>
      <c r="AS26" s="293">
        <v>0</v>
      </c>
      <c r="AT26" s="294">
        <v>-1998</v>
      </c>
      <c r="AU26" s="299">
        <v>355695</v>
      </c>
      <c r="AV26" s="285">
        <v>108</v>
      </c>
      <c r="AW26" s="296" t="e">
        <f t="shared" si="9"/>
        <v>#REF!</v>
      </c>
      <c r="AX26" s="297" t="e">
        <f>AE26+#REF!-AQ26+#REF!</f>
        <v>#REF!</v>
      </c>
      <c r="AY26" s="297" t="e">
        <f>AG26+#REF!</f>
        <v>#REF!</v>
      </c>
      <c r="AZ26" s="297" t="e">
        <f>AH26-(AQ26/100*34)+#REF!</f>
        <v>#REF!</v>
      </c>
      <c r="BA26" s="297" t="e">
        <f>AI26-(AQ26/100*1)+#REF!</f>
        <v>#REF!</v>
      </c>
      <c r="BB26" s="297">
        <f t="shared" si="0"/>
        <v>3633</v>
      </c>
      <c r="BC26" s="298" t="e">
        <f>#REF!</f>
        <v>#REF!</v>
      </c>
    </row>
    <row r="27" spans="1:55" ht="12.75">
      <c r="A27" s="283" t="s">
        <v>215</v>
      </c>
      <c r="B27" s="284">
        <v>35913404</v>
      </c>
      <c r="C27" s="153">
        <v>23258046</v>
      </c>
      <c r="D27" s="7">
        <v>8140304</v>
      </c>
      <c r="E27" s="285">
        <v>4515054</v>
      </c>
      <c r="F27" s="63">
        <f t="shared" si="1"/>
        <v>35913</v>
      </c>
      <c r="G27" s="63">
        <v>23258</v>
      </c>
      <c r="H27" s="63">
        <v>8140</v>
      </c>
      <c r="I27" s="63">
        <v>4515</v>
      </c>
      <c r="J27" s="65"/>
      <c r="K27" s="65">
        <v>158</v>
      </c>
      <c r="L27" s="65">
        <v>55</v>
      </c>
      <c r="M27" s="65"/>
      <c r="N27" s="7">
        <f t="shared" si="2"/>
        <v>35700</v>
      </c>
      <c r="O27" s="153">
        <f t="shared" si="3"/>
        <v>23100</v>
      </c>
      <c r="P27" s="7">
        <f t="shared" si="3"/>
        <v>8085</v>
      </c>
      <c r="Q27" s="63">
        <v>4515</v>
      </c>
      <c r="R27" s="284">
        <v>35699</v>
      </c>
      <c r="S27" s="7">
        <v>21201</v>
      </c>
      <c r="T27" s="286">
        <v>142</v>
      </c>
      <c r="U27" s="7">
        <v>7419</v>
      </c>
      <c r="V27" s="159">
        <v>7079</v>
      </c>
      <c r="W27" s="9">
        <v>80.9</v>
      </c>
      <c r="X27" s="287">
        <f t="shared" si="4"/>
        <v>0</v>
      </c>
      <c r="Y27" s="7">
        <v>0</v>
      </c>
      <c r="Z27" s="286">
        <v>0</v>
      </c>
      <c r="AA27" s="7">
        <v>0</v>
      </c>
      <c r="AB27" s="159">
        <v>0</v>
      </c>
      <c r="AC27" s="170"/>
      <c r="AD27" s="288">
        <f t="shared" si="5"/>
        <v>35699</v>
      </c>
      <c r="AE27" s="7">
        <f t="shared" si="5"/>
        <v>21201</v>
      </c>
      <c r="AF27" s="7">
        <f t="shared" si="6"/>
        <v>21059</v>
      </c>
      <c r="AG27" s="286">
        <f t="shared" si="7"/>
        <v>142</v>
      </c>
      <c r="AH27" s="286">
        <v>7209</v>
      </c>
      <c r="AI27" s="286">
        <v>210</v>
      </c>
      <c r="AJ27" s="7">
        <f t="shared" si="8"/>
        <v>7419</v>
      </c>
      <c r="AK27" s="159">
        <f t="shared" si="8"/>
        <v>7079</v>
      </c>
      <c r="AL27" s="289">
        <f t="shared" si="8"/>
        <v>80.9</v>
      </c>
      <c r="AM27" s="290">
        <v>150</v>
      </c>
      <c r="AN27" s="289">
        <v>3</v>
      </c>
      <c r="AO27" s="291"/>
      <c r="AP27" s="292">
        <v>-3</v>
      </c>
      <c r="AQ27" s="293">
        <v>-967</v>
      </c>
      <c r="AR27" s="293">
        <v>-338.45</v>
      </c>
      <c r="AS27" s="293">
        <v>0</v>
      </c>
      <c r="AT27" s="294">
        <v>-1305.45</v>
      </c>
      <c r="AU27" s="299">
        <v>696246.8400000001</v>
      </c>
      <c r="AV27" s="285">
        <v>150</v>
      </c>
      <c r="AW27" s="296" t="e">
        <f t="shared" si="9"/>
        <v>#REF!</v>
      </c>
      <c r="AX27" s="297" t="e">
        <f>AE27+#REF!-AQ27+#REF!</f>
        <v>#REF!</v>
      </c>
      <c r="AY27" s="297" t="e">
        <f>AG27+#REF!</f>
        <v>#REF!</v>
      </c>
      <c r="AZ27" s="297" t="e">
        <f>AH27-(AQ27/100*34)+#REF!</f>
        <v>#REF!</v>
      </c>
      <c r="BA27" s="297" t="e">
        <f>AI27-(AQ27/100*1)+#REF!</f>
        <v>#REF!</v>
      </c>
      <c r="BB27" s="297">
        <f t="shared" si="0"/>
        <v>7079</v>
      </c>
      <c r="BC27" s="298" t="e">
        <f>#REF!</f>
        <v>#REF!</v>
      </c>
    </row>
    <row r="28" spans="1:55" ht="12.75">
      <c r="A28" s="283" t="s">
        <v>216</v>
      </c>
      <c r="B28" s="284">
        <v>18386287</v>
      </c>
      <c r="C28" s="153">
        <v>10906309</v>
      </c>
      <c r="D28" s="7">
        <v>3817208</v>
      </c>
      <c r="E28" s="285">
        <v>3662770</v>
      </c>
      <c r="F28" s="63">
        <f t="shared" si="1"/>
        <v>18381</v>
      </c>
      <c r="G28" s="63">
        <v>10906</v>
      </c>
      <c r="H28" s="63">
        <v>3817</v>
      </c>
      <c r="I28" s="63">
        <v>3658</v>
      </c>
      <c r="J28" s="65"/>
      <c r="K28" s="65">
        <v>74</v>
      </c>
      <c r="L28" s="65">
        <v>26</v>
      </c>
      <c r="M28" s="65"/>
      <c r="N28" s="7">
        <f t="shared" si="2"/>
        <v>18281</v>
      </c>
      <c r="O28" s="153">
        <f t="shared" si="3"/>
        <v>10832</v>
      </c>
      <c r="P28" s="7">
        <f t="shared" si="3"/>
        <v>3791</v>
      </c>
      <c r="Q28" s="63">
        <v>3658</v>
      </c>
      <c r="R28" s="284">
        <v>18281</v>
      </c>
      <c r="S28" s="7">
        <v>10632</v>
      </c>
      <c r="T28" s="286">
        <v>30</v>
      </c>
      <c r="U28" s="7">
        <v>3721</v>
      </c>
      <c r="V28" s="159">
        <v>3928</v>
      </c>
      <c r="W28" s="9">
        <v>37.13</v>
      </c>
      <c r="X28" s="287">
        <f t="shared" si="4"/>
        <v>388</v>
      </c>
      <c r="Y28" s="7">
        <v>314</v>
      </c>
      <c r="Z28" s="286">
        <v>150</v>
      </c>
      <c r="AA28" s="7"/>
      <c r="AB28" s="159">
        <v>74</v>
      </c>
      <c r="AC28" s="170"/>
      <c r="AD28" s="288">
        <f t="shared" si="5"/>
        <v>18669</v>
      </c>
      <c r="AE28" s="7">
        <f t="shared" si="5"/>
        <v>10946</v>
      </c>
      <c r="AF28" s="7">
        <f t="shared" si="6"/>
        <v>10766</v>
      </c>
      <c r="AG28" s="286">
        <f t="shared" si="7"/>
        <v>180</v>
      </c>
      <c r="AH28" s="286">
        <f t="shared" si="10"/>
        <v>3613</v>
      </c>
      <c r="AI28" s="286">
        <v>108</v>
      </c>
      <c r="AJ28" s="7">
        <f t="shared" si="8"/>
        <v>3721</v>
      </c>
      <c r="AK28" s="159">
        <f t="shared" si="8"/>
        <v>4002</v>
      </c>
      <c r="AL28" s="289">
        <f t="shared" si="8"/>
        <v>37.13</v>
      </c>
      <c r="AM28" s="290"/>
      <c r="AN28" s="289">
        <v>2.5</v>
      </c>
      <c r="AO28" s="291">
        <v>980</v>
      </c>
      <c r="AP28" s="292">
        <v>0</v>
      </c>
      <c r="AQ28" s="293">
        <v>-709</v>
      </c>
      <c r="AR28" s="293">
        <v>-248.15</v>
      </c>
      <c r="AS28" s="293">
        <v>0</v>
      </c>
      <c r="AT28" s="294">
        <v>-957.15</v>
      </c>
      <c r="AU28" s="299">
        <v>409350</v>
      </c>
      <c r="AV28" s="285">
        <v>0</v>
      </c>
      <c r="AW28" s="296" t="e">
        <f t="shared" si="9"/>
        <v>#REF!</v>
      </c>
      <c r="AX28" s="297" t="e">
        <f>AE28+#REF!-AQ28+#REF!</f>
        <v>#REF!</v>
      </c>
      <c r="AY28" s="297" t="e">
        <f>AG28+#REF!</f>
        <v>#REF!</v>
      </c>
      <c r="AZ28" s="297" t="e">
        <f>AH28-(AQ28/100*34)+#REF!</f>
        <v>#REF!</v>
      </c>
      <c r="BA28" s="297" t="e">
        <f>AI28-(AQ28/100*1)+#REF!</f>
        <v>#REF!</v>
      </c>
      <c r="BB28" s="297">
        <f t="shared" si="0"/>
        <v>4002</v>
      </c>
      <c r="BC28" s="298" t="e">
        <f>#REF!</f>
        <v>#REF!</v>
      </c>
    </row>
    <row r="29" spans="1:55" ht="12.75">
      <c r="A29" s="283" t="s">
        <v>102</v>
      </c>
      <c r="B29" s="284">
        <v>15220025</v>
      </c>
      <c r="C29" s="153">
        <v>8871470</v>
      </c>
      <c r="D29" s="7">
        <v>3105010</v>
      </c>
      <c r="E29" s="285">
        <v>3243545</v>
      </c>
      <c r="F29" s="63">
        <f t="shared" si="1"/>
        <v>14389</v>
      </c>
      <c r="G29" s="63">
        <v>8871</v>
      </c>
      <c r="H29" s="63">
        <v>3105</v>
      </c>
      <c r="I29" s="63">
        <v>2413</v>
      </c>
      <c r="J29" s="65"/>
      <c r="K29" s="65">
        <v>60</v>
      </c>
      <c r="L29" s="65">
        <v>21</v>
      </c>
      <c r="M29" s="65"/>
      <c r="N29" s="7">
        <f t="shared" si="2"/>
        <v>14308</v>
      </c>
      <c r="O29" s="153">
        <f t="shared" si="3"/>
        <v>8811</v>
      </c>
      <c r="P29" s="7">
        <f t="shared" si="3"/>
        <v>3084</v>
      </c>
      <c r="Q29" s="63">
        <v>2413</v>
      </c>
      <c r="R29" s="284">
        <v>14308</v>
      </c>
      <c r="S29" s="7">
        <v>8050</v>
      </c>
      <c r="T29" s="286">
        <v>37</v>
      </c>
      <c r="U29" s="7">
        <v>2818</v>
      </c>
      <c r="V29" s="159">
        <v>3440</v>
      </c>
      <c r="W29" s="9">
        <v>29.56</v>
      </c>
      <c r="X29" s="287">
        <f t="shared" si="4"/>
        <v>0</v>
      </c>
      <c r="Y29" s="7"/>
      <c r="Z29" s="286"/>
      <c r="AA29" s="7"/>
      <c r="AB29" s="159"/>
      <c r="AC29" s="170">
        <v>-1.62</v>
      </c>
      <c r="AD29" s="288">
        <f t="shared" si="5"/>
        <v>14308</v>
      </c>
      <c r="AE29" s="7">
        <f t="shared" si="5"/>
        <v>8050</v>
      </c>
      <c r="AF29" s="7">
        <f t="shared" si="6"/>
        <v>8013</v>
      </c>
      <c r="AG29" s="286">
        <f t="shared" si="7"/>
        <v>37</v>
      </c>
      <c r="AH29" s="286">
        <f t="shared" si="10"/>
        <v>2738</v>
      </c>
      <c r="AI29" s="286">
        <v>80</v>
      </c>
      <c r="AJ29" s="7">
        <f t="shared" si="8"/>
        <v>2818</v>
      </c>
      <c r="AK29" s="159">
        <f t="shared" si="8"/>
        <v>3440</v>
      </c>
      <c r="AL29" s="289">
        <f t="shared" si="8"/>
        <v>27.939999999999998</v>
      </c>
      <c r="AM29" s="290">
        <v>0</v>
      </c>
      <c r="AN29" s="289">
        <v>0</v>
      </c>
      <c r="AO29" s="291">
        <v>2146</v>
      </c>
      <c r="AP29" s="292">
        <v>0</v>
      </c>
      <c r="AQ29" s="293">
        <v>-1345</v>
      </c>
      <c r="AR29" s="293">
        <v>-470.75</v>
      </c>
      <c r="AS29" s="293">
        <v>-322</v>
      </c>
      <c r="AT29" s="294">
        <v>-2137.75</v>
      </c>
      <c r="AU29" s="300">
        <v>219120</v>
      </c>
      <c r="AV29" s="285">
        <v>0</v>
      </c>
      <c r="AW29" s="296" t="e">
        <f t="shared" si="9"/>
        <v>#REF!</v>
      </c>
      <c r="AX29" s="297" t="e">
        <f>AE29+#REF!-AQ29+#REF!</f>
        <v>#REF!</v>
      </c>
      <c r="AY29" s="297" t="e">
        <f>AG29+#REF!</f>
        <v>#REF!</v>
      </c>
      <c r="AZ29" s="297" t="e">
        <f>AH29-(AQ29/100*34)+#REF!</f>
        <v>#REF!</v>
      </c>
      <c r="BA29" s="297" t="e">
        <f>AI29-(AQ29/100*1)+#REF!</f>
        <v>#REF!</v>
      </c>
      <c r="BB29" s="297">
        <f t="shared" si="0"/>
        <v>3762</v>
      </c>
      <c r="BC29" s="298" t="e">
        <f>#REF!</f>
        <v>#REF!</v>
      </c>
    </row>
    <row r="30" spans="1:55" ht="12.75">
      <c r="A30" s="283" t="s">
        <v>217</v>
      </c>
      <c r="B30" s="284">
        <v>16387836</v>
      </c>
      <c r="C30" s="153">
        <v>9758017</v>
      </c>
      <c r="D30" s="7">
        <v>3415314</v>
      </c>
      <c r="E30" s="285">
        <v>3214505</v>
      </c>
      <c r="F30" s="63">
        <f t="shared" si="1"/>
        <v>15989</v>
      </c>
      <c r="G30" s="63">
        <v>9439</v>
      </c>
      <c r="H30" s="63">
        <v>3304</v>
      </c>
      <c r="I30" s="63">
        <v>3246</v>
      </c>
      <c r="J30" s="65"/>
      <c r="K30" s="65">
        <v>64</v>
      </c>
      <c r="L30" s="65">
        <v>22</v>
      </c>
      <c r="M30" s="65"/>
      <c r="N30" s="7">
        <f t="shared" si="2"/>
        <v>15903</v>
      </c>
      <c r="O30" s="153">
        <f t="shared" si="3"/>
        <v>9375</v>
      </c>
      <c r="P30" s="7">
        <f t="shared" si="3"/>
        <v>3282</v>
      </c>
      <c r="Q30" s="63">
        <v>3246</v>
      </c>
      <c r="R30" s="284">
        <v>15903</v>
      </c>
      <c r="S30" s="7">
        <v>8591</v>
      </c>
      <c r="T30" s="286">
        <v>153</v>
      </c>
      <c r="U30" s="7">
        <v>3005</v>
      </c>
      <c r="V30" s="159">
        <v>4307</v>
      </c>
      <c r="W30" s="9">
        <v>37.8</v>
      </c>
      <c r="X30" s="287">
        <f t="shared" si="4"/>
        <v>69</v>
      </c>
      <c r="Y30" s="7">
        <v>57</v>
      </c>
      <c r="Z30" s="286">
        <v>57</v>
      </c>
      <c r="AA30" s="7">
        <v>12</v>
      </c>
      <c r="AB30" s="159"/>
      <c r="AC30" s="170"/>
      <c r="AD30" s="288">
        <f t="shared" si="5"/>
        <v>15972</v>
      </c>
      <c r="AE30" s="7">
        <f t="shared" si="5"/>
        <v>8648</v>
      </c>
      <c r="AF30" s="7">
        <f t="shared" si="6"/>
        <v>8438</v>
      </c>
      <c r="AG30" s="286">
        <f t="shared" si="7"/>
        <v>210</v>
      </c>
      <c r="AH30" s="286">
        <f t="shared" si="10"/>
        <v>2933</v>
      </c>
      <c r="AI30" s="286">
        <v>84</v>
      </c>
      <c r="AJ30" s="7">
        <f t="shared" si="8"/>
        <v>3017</v>
      </c>
      <c r="AK30" s="159">
        <f t="shared" si="8"/>
        <v>4307</v>
      </c>
      <c r="AL30" s="289">
        <f t="shared" si="8"/>
        <v>37.8</v>
      </c>
      <c r="AM30" s="290"/>
      <c r="AN30" s="289"/>
      <c r="AO30" s="291">
        <v>1785</v>
      </c>
      <c r="AP30" s="292">
        <v>0</v>
      </c>
      <c r="AQ30" s="293">
        <v>-692</v>
      </c>
      <c r="AR30" s="293">
        <v>-242.2</v>
      </c>
      <c r="AS30" s="293">
        <v>-781</v>
      </c>
      <c r="AT30" s="294">
        <v>-1715.2</v>
      </c>
      <c r="AU30" s="300">
        <v>556056</v>
      </c>
      <c r="AV30" s="285">
        <v>0</v>
      </c>
      <c r="AW30" s="296" t="e">
        <f t="shared" si="9"/>
        <v>#REF!</v>
      </c>
      <c r="AX30" s="297" t="e">
        <f>AE30+#REF!-AQ30+#REF!</f>
        <v>#REF!</v>
      </c>
      <c r="AY30" s="297" t="e">
        <f>AG30+#REF!</f>
        <v>#REF!</v>
      </c>
      <c r="AZ30" s="297" t="e">
        <f>AH30-(AQ30/100*34)+#REF!</f>
        <v>#REF!</v>
      </c>
      <c r="BA30" s="297" t="e">
        <f>AI30-(AQ30/100*1)+#REF!</f>
        <v>#REF!</v>
      </c>
      <c r="BB30" s="297">
        <f t="shared" si="0"/>
        <v>5088</v>
      </c>
      <c r="BC30" s="298" t="e">
        <f>#REF!</f>
        <v>#REF!</v>
      </c>
    </row>
    <row r="31" spans="1:55" ht="12.75">
      <c r="A31" s="283" t="s">
        <v>218</v>
      </c>
      <c r="B31" s="284">
        <v>72543858</v>
      </c>
      <c r="C31" s="153">
        <v>42403710</v>
      </c>
      <c r="D31" s="7">
        <v>14839869</v>
      </c>
      <c r="E31" s="285">
        <v>15300279</v>
      </c>
      <c r="F31" s="63">
        <f t="shared" si="1"/>
        <v>72545</v>
      </c>
      <c r="G31" s="63">
        <v>42404</v>
      </c>
      <c r="H31" s="63">
        <v>14841</v>
      </c>
      <c r="I31" s="63">
        <v>15300</v>
      </c>
      <c r="J31" s="65"/>
      <c r="K31" s="65">
        <v>288</v>
      </c>
      <c r="L31" s="65">
        <v>101</v>
      </c>
      <c r="M31" s="65"/>
      <c r="N31" s="7">
        <f t="shared" si="2"/>
        <v>72156</v>
      </c>
      <c r="O31" s="153">
        <f t="shared" si="3"/>
        <v>42116</v>
      </c>
      <c r="P31" s="7">
        <f t="shared" si="3"/>
        <v>14740</v>
      </c>
      <c r="Q31" s="63">
        <v>15300</v>
      </c>
      <c r="R31" s="284">
        <v>72155</v>
      </c>
      <c r="S31" s="7">
        <v>40936</v>
      </c>
      <c r="T31" s="286">
        <v>633</v>
      </c>
      <c r="U31" s="7">
        <v>14327</v>
      </c>
      <c r="V31" s="159">
        <v>16892</v>
      </c>
      <c r="W31" s="9">
        <v>167.3</v>
      </c>
      <c r="X31" s="287">
        <f t="shared" si="4"/>
        <v>0</v>
      </c>
      <c r="Y31" s="7">
        <v>1000</v>
      </c>
      <c r="Z31" s="286">
        <v>-496</v>
      </c>
      <c r="AA31" s="7">
        <v>350</v>
      </c>
      <c r="AB31" s="159">
        <v>-1350</v>
      </c>
      <c r="AC31" s="170"/>
      <c r="AD31" s="288">
        <f t="shared" si="5"/>
        <v>72155</v>
      </c>
      <c r="AE31" s="7">
        <f t="shared" si="5"/>
        <v>41936</v>
      </c>
      <c r="AF31" s="7">
        <f t="shared" si="6"/>
        <v>41799</v>
      </c>
      <c r="AG31" s="286">
        <f t="shared" si="7"/>
        <v>137</v>
      </c>
      <c r="AH31" s="286">
        <f t="shared" si="10"/>
        <v>14259</v>
      </c>
      <c r="AI31" s="286">
        <v>418</v>
      </c>
      <c r="AJ31" s="7">
        <f t="shared" si="8"/>
        <v>14677</v>
      </c>
      <c r="AK31" s="159">
        <f t="shared" si="8"/>
        <v>15542</v>
      </c>
      <c r="AL31" s="289">
        <f t="shared" si="8"/>
        <v>167.3</v>
      </c>
      <c r="AM31" s="290">
        <v>510</v>
      </c>
      <c r="AN31" s="289">
        <v>21.51</v>
      </c>
      <c r="AO31" s="291">
        <v>7990</v>
      </c>
      <c r="AP31" s="292">
        <v>-10.3</v>
      </c>
      <c r="AQ31" s="293">
        <v>-3300</v>
      </c>
      <c r="AR31" s="293">
        <v>-1155</v>
      </c>
      <c r="AS31" s="293">
        <v>-2000</v>
      </c>
      <c r="AT31" s="294">
        <v>-6455</v>
      </c>
      <c r="AU31" s="300">
        <v>2229191.16</v>
      </c>
      <c r="AV31" s="285">
        <v>630</v>
      </c>
      <c r="AW31" s="296" t="e">
        <f t="shared" si="9"/>
        <v>#REF!</v>
      </c>
      <c r="AX31" s="297" t="e">
        <f>AE31+#REF!-AQ31+#REF!</f>
        <v>#REF!</v>
      </c>
      <c r="AY31" s="297" t="e">
        <f>AG31+#REF!</f>
        <v>#REF!</v>
      </c>
      <c r="AZ31" s="297" t="e">
        <f>AH31-(AQ31/100*34)+#REF!</f>
        <v>#REF!</v>
      </c>
      <c r="BA31" s="297" t="e">
        <f>AI31-(AQ31/100*1)+#REF!</f>
        <v>#REF!</v>
      </c>
      <c r="BB31" s="297">
        <f t="shared" si="0"/>
        <v>17542</v>
      </c>
      <c r="BC31" s="298" t="e">
        <f>#REF!</f>
        <v>#REF!</v>
      </c>
    </row>
    <row r="32" spans="1:55" ht="12.75">
      <c r="A32" s="283" t="s">
        <v>107</v>
      </c>
      <c r="B32" s="284">
        <v>32738410</v>
      </c>
      <c r="C32" s="153">
        <v>18274534</v>
      </c>
      <c r="D32" s="7">
        <v>6396099</v>
      </c>
      <c r="E32" s="285">
        <v>8067777</v>
      </c>
      <c r="F32" s="63">
        <f t="shared" si="1"/>
        <v>32120</v>
      </c>
      <c r="G32" s="63">
        <v>18275</v>
      </c>
      <c r="H32" s="63">
        <v>6396</v>
      </c>
      <c r="I32" s="63">
        <v>7449</v>
      </c>
      <c r="J32" s="65"/>
      <c r="K32" s="65">
        <v>124</v>
      </c>
      <c r="L32" s="65">
        <v>43</v>
      </c>
      <c r="M32" s="65"/>
      <c r="N32" s="7">
        <f t="shared" si="2"/>
        <v>31953</v>
      </c>
      <c r="O32" s="153">
        <f t="shared" si="3"/>
        <v>18151</v>
      </c>
      <c r="P32" s="7">
        <f t="shared" si="3"/>
        <v>6353</v>
      </c>
      <c r="Q32" s="63">
        <v>7449</v>
      </c>
      <c r="R32" s="284">
        <v>31952</v>
      </c>
      <c r="S32" s="7">
        <v>17939</v>
      </c>
      <c r="T32" s="286">
        <v>24</v>
      </c>
      <c r="U32" s="7">
        <v>6279</v>
      </c>
      <c r="V32" s="159">
        <v>7734</v>
      </c>
      <c r="W32" s="9">
        <v>64</v>
      </c>
      <c r="X32" s="287">
        <f t="shared" si="4"/>
        <v>0</v>
      </c>
      <c r="Y32" s="7">
        <v>0</v>
      </c>
      <c r="Z32" s="286">
        <v>0</v>
      </c>
      <c r="AA32" s="7">
        <v>0</v>
      </c>
      <c r="AB32" s="159">
        <v>0</v>
      </c>
      <c r="AC32" s="170"/>
      <c r="AD32" s="288">
        <f t="shared" si="5"/>
        <v>31952</v>
      </c>
      <c r="AE32" s="7">
        <f t="shared" si="5"/>
        <v>17939</v>
      </c>
      <c r="AF32" s="7">
        <f t="shared" si="6"/>
        <v>17915</v>
      </c>
      <c r="AG32" s="286">
        <f t="shared" si="7"/>
        <v>24</v>
      </c>
      <c r="AH32" s="286">
        <f t="shared" si="10"/>
        <v>6100</v>
      </c>
      <c r="AI32" s="286">
        <v>179</v>
      </c>
      <c r="AJ32" s="7">
        <f t="shared" si="8"/>
        <v>6279</v>
      </c>
      <c r="AK32" s="159">
        <f t="shared" si="8"/>
        <v>7734</v>
      </c>
      <c r="AL32" s="289">
        <f t="shared" si="8"/>
        <v>64</v>
      </c>
      <c r="AM32" s="290"/>
      <c r="AN32" s="289">
        <v>8.5</v>
      </c>
      <c r="AO32" s="291">
        <v>3023</v>
      </c>
      <c r="AP32" s="292">
        <v>-10</v>
      </c>
      <c r="AQ32" s="293">
        <v>-1057</v>
      </c>
      <c r="AR32" s="293">
        <v>-369.95</v>
      </c>
      <c r="AS32" s="293">
        <v>-934</v>
      </c>
      <c r="AT32" s="294">
        <v>-2360.95</v>
      </c>
      <c r="AU32" s="300">
        <v>747240</v>
      </c>
      <c r="AV32" s="285">
        <v>302</v>
      </c>
      <c r="AW32" s="296" t="e">
        <f t="shared" si="9"/>
        <v>#REF!</v>
      </c>
      <c r="AX32" s="297" t="e">
        <f>AE32+#REF!-AQ32+#REF!</f>
        <v>#REF!</v>
      </c>
      <c r="AY32" s="297" t="e">
        <f>AG32+#REF!</f>
        <v>#REF!</v>
      </c>
      <c r="AZ32" s="297" t="e">
        <f>AH32-(AQ32/100*34)+#REF!</f>
        <v>#REF!</v>
      </c>
      <c r="BA32" s="297" t="e">
        <f>AI32-(AQ32/100*1)+#REF!</f>
        <v>#REF!</v>
      </c>
      <c r="BB32" s="297">
        <f t="shared" si="0"/>
        <v>8668</v>
      </c>
      <c r="BC32" s="298" t="e">
        <f>#REF!</f>
        <v>#REF!</v>
      </c>
    </row>
    <row r="33" spans="1:55" ht="12.75">
      <c r="A33" s="283" t="s">
        <v>219</v>
      </c>
      <c r="B33" s="284">
        <v>23871065</v>
      </c>
      <c r="C33" s="153">
        <v>14445410</v>
      </c>
      <c r="D33" s="7">
        <v>5055913</v>
      </c>
      <c r="E33" s="285">
        <v>4369742</v>
      </c>
      <c r="F33" s="63">
        <f t="shared" si="1"/>
        <v>23864</v>
      </c>
      <c r="G33" s="63">
        <v>14445</v>
      </c>
      <c r="H33" s="63">
        <v>5056</v>
      </c>
      <c r="I33" s="63">
        <v>4363</v>
      </c>
      <c r="J33" s="65"/>
      <c r="K33" s="65">
        <v>98</v>
      </c>
      <c r="L33" s="65">
        <v>34</v>
      </c>
      <c r="M33" s="65"/>
      <c r="N33" s="7">
        <f t="shared" si="2"/>
        <v>23732</v>
      </c>
      <c r="O33" s="153">
        <f t="shared" si="3"/>
        <v>14347</v>
      </c>
      <c r="P33" s="7">
        <f t="shared" si="3"/>
        <v>5022</v>
      </c>
      <c r="Q33" s="63">
        <v>4363</v>
      </c>
      <c r="R33" s="284">
        <v>23731</v>
      </c>
      <c r="S33" s="7">
        <v>13646</v>
      </c>
      <c r="T33" s="286">
        <v>54</v>
      </c>
      <c r="U33" s="7">
        <v>4776</v>
      </c>
      <c r="V33" s="159">
        <v>5309</v>
      </c>
      <c r="W33" s="301">
        <v>55.72</v>
      </c>
      <c r="X33" s="287">
        <f t="shared" si="4"/>
        <v>0</v>
      </c>
      <c r="Y33" s="7">
        <v>0</v>
      </c>
      <c r="Z33" s="286">
        <v>0</v>
      </c>
      <c r="AA33" s="7">
        <v>0</v>
      </c>
      <c r="AB33" s="159">
        <v>0</v>
      </c>
      <c r="AC33" s="302">
        <v>-2</v>
      </c>
      <c r="AD33" s="288">
        <f t="shared" si="5"/>
        <v>23731</v>
      </c>
      <c r="AE33" s="7">
        <f t="shared" si="5"/>
        <v>13646</v>
      </c>
      <c r="AF33" s="7">
        <f t="shared" si="6"/>
        <v>13592</v>
      </c>
      <c r="AG33" s="286">
        <f t="shared" si="7"/>
        <v>54</v>
      </c>
      <c r="AH33" s="286">
        <f t="shared" si="10"/>
        <v>4640</v>
      </c>
      <c r="AI33" s="286">
        <v>136</v>
      </c>
      <c r="AJ33" s="7">
        <f t="shared" si="8"/>
        <v>4776</v>
      </c>
      <c r="AK33" s="159">
        <f t="shared" si="8"/>
        <v>5309</v>
      </c>
      <c r="AL33" s="303">
        <f t="shared" si="8"/>
        <v>53.72</v>
      </c>
      <c r="AM33" s="304">
        <v>80</v>
      </c>
      <c r="AN33" s="303">
        <v>3</v>
      </c>
      <c r="AO33" s="305">
        <v>961</v>
      </c>
      <c r="AP33" s="292">
        <v>-2</v>
      </c>
      <c r="AQ33" s="293">
        <v>-712</v>
      </c>
      <c r="AR33" s="293">
        <v>-249.20000000000002</v>
      </c>
      <c r="AS33" s="293">
        <v>0</v>
      </c>
      <c r="AT33" s="294">
        <v>-961.2</v>
      </c>
      <c r="AU33" s="300">
        <v>898708.8</v>
      </c>
      <c r="AV33" s="285">
        <v>80</v>
      </c>
      <c r="AW33" s="296" t="e">
        <f t="shared" si="9"/>
        <v>#REF!</v>
      </c>
      <c r="AX33" s="297" t="e">
        <f>AE33+#REF!-AQ33+#REF!</f>
        <v>#REF!</v>
      </c>
      <c r="AY33" s="297" t="e">
        <f>AG33+#REF!</f>
        <v>#REF!</v>
      </c>
      <c r="AZ33" s="297" t="e">
        <f>AH33-(AQ33/100*34)+#REF!</f>
        <v>#REF!</v>
      </c>
      <c r="BA33" s="297" t="e">
        <f>AI33-(AQ33/100*1)+#REF!</f>
        <v>#REF!</v>
      </c>
      <c r="BB33" s="297">
        <f t="shared" si="0"/>
        <v>5309</v>
      </c>
      <c r="BC33" s="298" t="e">
        <f>#REF!</f>
        <v>#REF!</v>
      </c>
    </row>
    <row r="34" spans="1:55" ht="12.75">
      <c r="A34" s="283" t="s">
        <v>220</v>
      </c>
      <c r="B34" s="284">
        <v>18900021</v>
      </c>
      <c r="C34" s="153">
        <v>11181914</v>
      </c>
      <c r="D34" s="7">
        <v>3913672</v>
      </c>
      <c r="E34" s="285">
        <v>3804435</v>
      </c>
      <c r="F34" s="63">
        <f t="shared" si="1"/>
        <v>18900</v>
      </c>
      <c r="G34" s="63">
        <v>11182</v>
      </c>
      <c r="H34" s="63">
        <v>3914</v>
      </c>
      <c r="I34" s="63">
        <v>3804</v>
      </c>
      <c r="J34" s="65"/>
      <c r="K34" s="65">
        <v>76</v>
      </c>
      <c r="L34" s="65">
        <v>27</v>
      </c>
      <c r="M34" s="65"/>
      <c r="N34" s="7">
        <f t="shared" si="2"/>
        <v>18797</v>
      </c>
      <c r="O34" s="153">
        <f t="shared" si="3"/>
        <v>11106</v>
      </c>
      <c r="P34" s="7">
        <f t="shared" si="3"/>
        <v>3887</v>
      </c>
      <c r="Q34" s="63">
        <v>3804</v>
      </c>
      <c r="R34" s="284">
        <v>18797</v>
      </c>
      <c r="S34" s="7">
        <v>10906</v>
      </c>
      <c r="T34" s="286">
        <v>48</v>
      </c>
      <c r="U34" s="7">
        <v>3817</v>
      </c>
      <c r="V34" s="159">
        <v>4074</v>
      </c>
      <c r="W34" s="301">
        <v>43.17</v>
      </c>
      <c r="X34" s="287">
        <f t="shared" si="4"/>
        <v>0</v>
      </c>
      <c r="Y34" s="7"/>
      <c r="Z34" s="286"/>
      <c r="AA34" s="7"/>
      <c r="AB34" s="159"/>
      <c r="AC34" s="302"/>
      <c r="AD34" s="288">
        <f t="shared" si="5"/>
        <v>18797</v>
      </c>
      <c r="AE34" s="7">
        <f t="shared" si="5"/>
        <v>10906</v>
      </c>
      <c r="AF34" s="7">
        <f t="shared" si="6"/>
        <v>10858</v>
      </c>
      <c r="AG34" s="286">
        <f t="shared" si="7"/>
        <v>48</v>
      </c>
      <c r="AH34" s="286">
        <v>3709</v>
      </c>
      <c r="AI34" s="286">
        <v>108</v>
      </c>
      <c r="AJ34" s="7">
        <f t="shared" si="8"/>
        <v>3817</v>
      </c>
      <c r="AK34" s="159">
        <f t="shared" si="8"/>
        <v>4074</v>
      </c>
      <c r="AL34" s="303">
        <f t="shared" si="8"/>
        <v>43.17</v>
      </c>
      <c r="AM34" s="304">
        <v>163</v>
      </c>
      <c r="AN34" s="303">
        <v>4</v>
      </c>
      <c r="AO34" s="305">
        <v>1534</v>
      </c>
      <c r="AP34" s="292">
        <v>-4</v>
      </c>
      <c r="AQ34" s="293">
        <v>-766</v>
      </c>
      <c r="AR34" s="293">
        <v>-268.1</v>
      </c>
      <c r="AS34" s="293">
        <v>-500</v>
      </c>
      <c r="AT34" s="294">
        <v>-1534.1</v>
      </c>
      <c r="AU34" s="300">
        <v>812520</v>
      </c>
      <c r="AV34" s="285">
        <v>164</v>
      </c>
      <c r="AW34" s="296" t="e">
        <f t="shared" si="9"/>
        <v>#REF!</v>
      </c>
      <c r="AX34" s="297" t="e">
        <f>AE34+#REF!-AQ34+#REF!</f>
        <v>#REF!</v>
      </c>
      <c r="AY34" s="297" t="e">
        <f>AG34+#REF!</f>
        <v>#REF!</v>
      </c>
      <c r="AZ34" s="297" t="e">
        <f>AH34-(AQ34/100*34)+#REF!</f>
        <v>#REF!</v>
      </c>
      <c r="BA34" s="297" t="e">
        <f>AI34-(AQ34/100*1)+#REF!</f>
        <v>#REF!</v>
      </c>
      <c r="BB34" s="297">
        <f t="shared" si="0"/>
        <v>4574</v>
      </c>
      <c r="BC34" s="298" t="e">
        <f>#REF!</f>
        <v>#REF!</v>
      </c>
    </row>
    <row r="35" spans="1:55" ht="12.75">
      <c r="A35" s="283" t="s">
        <v>221</v>
      </c>
      <c r="B35" s="284">
        <v>25749236</v>
      </c>
      <c r="C35" s="153">
        <v>15577418</v>
      </c>
      <c r="D35" s="7">
        <v>5452098</v>
      </c>
      <c r="E35" s="285">
        <v>4719720</v>
      </c>
      <c r="F35" s="63">
        <f t="shared" si="1"/>
        <v>25743</v>
      </c>
      <c r="G35" s="63">
        <v>15577</v>
      </c>
      <c r="H35" s="63">
        <v>5452</v>
      </c>
      <c r="I35" s="63">
        <v>4714</v>
      </c>
      <c r="J35" s="65"/>
      <c r="K35" s="65">
        <v>106</v>
      </c>
      <c r="L35" s="65">
        <v>37</v>
      </c>
      <c r="M35" s="65"/>
      <c r="N35" s="7">
        <f t="shared" si="2"/>
        <v>25600</v>
      </c>
      <c r="O35" s="153">
        <f t="shared" si="3"/>
        <v>15471</v>
      </c>
      <c r="P35" s="7">
        <f t="shared" si="3"/>
        <v>5415</v>
      </c>
      <c r="Q35" s="63">
        <v>4714</v>
      </c>
      <c r="R35" s="284">
        <v>25599</v>
      </c>
      <c r="S35" s="7">
        <v>15307</v>
      </c>
      <c r="T35" s="286">
        <v>101</v>
      </c>
      <c r="U35" s="7">
        <v>5356</v>
      </c>
      <c r="V35" s="159">
        <v>4936</v>
      </c>
      <c r="W35" s="9">
        <v>60.5</v>
      </c>
      <c r="X35" s="287">
        <f t="shared" si="4"/>
        <v>0</v>
      </c>
      <c r="Y35" s="7"/>
      <c r="Z35" s="286"/>
      <c r="AA35" s="7"/>
      <c r="AB35" s="159"/>
      <c r="AC35" s="170"/>
      <c r="AD35" s="288">
        <f t="shared" si="5"/>
        <v>25599</v>
      </c>
      <c r="AE35" s="7">
        <f t="shared" si="5"/>
        <v>15307</v>
      </c>
      <c r="AF35" s="7">
        <f t="shared" si="6"/>
        <v>15206</v>
      </c>
      <c r="AG35" s="286">
        <f t="shared" si="7"/>
        <v>101</v>
      </c>
      <c r="AH35" s="286">
        <f t="shared" si="10"/>
        <v>5204</v>
      </c>
      <c r="AI35" s="286">
        <v>152</v>
      </c>
      <c r="AJ35" s="7">
        <f t="shared" si="8"/>
        <v>5356</v>
      </c>
      <c r="AK35" s="159">
        <f t="shared" si="8"/>
        <v>4936</v>
      </c>
      <c r="AL35" s="289">
        <f t="shared" si="8"/>
        <v>60.5</v>
      </c>
      <c r="AM35" s="290">
        <v>100</v>
      </c>
      <c r="AN35" s="289"/>
      <c r="AO35" s="291"/>
      <c r="AP35" s="292">
        <v>-2</v>
      </c>
      <c r="AQ35" s="293">
        <v>-1778</v>
      </c>
      <c r="AR35" s="293">
        <v>-622.3000000000001</v>
      </c>
      <c r="AS35" s="293">
        <v>0</v>
      </c>
      <c r="AT35" s="294">
        <v>-2400.3</v>
      </c>
      <c r="AU35" s="300">
        <v>779148</v>
      </c>
      <c r="AV35" s="285">
        <v>100</v>
      </c>
      <c r="AW35" s="296" t="e">
        <f t="shared" si="9"/>
        <v>#REF!</v>
      </c>
      <c r="AX35" s="297" t="e">
        <f>AE35+#REF!-AQ35+#REF!</f>
        <v>#REF!</v>
      </c>
      <c r="AY35" s="297" t="e">
        <f>AG35+#REF!</f>
        <v>#REF!</v>
      </c>
      <c r="AZ35" s="297" t="e">
        <f>AH35-(AQ35/100*34)+#REF!</f>
        <v>#REF!</v>
      </c>
      <c r="BA35" s="297" t="e">
        <f>AI35-(AQ35/100*1)+#REF!</f>
        <v>#REF!</v>
      </c>
      <c r="BB35" s="297">
        <f t="shared" si="0"/>
        <v>4936</v>
      </c>
      <c r="BC35" s="298" t="e">
        <f>#REF!</f>
        <v>#REF!</v>
      </c>
    </row>
    <row r="36" spans="1:55" ht="12.75">
      <c r="A36" s="283" t="s">
        <v>222</v>
      </c>
      <c r="B36" s="284">
        <v>19919568</v>
      </c>
      <c r="C36" s="153">
        <v>11960434</v>
      </c>
      <c r="D36" s="7">
        <v>4186174</v>
      </c>
      <c r="E36" s="285">
        <v>3772960</v>
      </c>
      <c r="F36" s="63">
        <f t="shared" si="1"/>
        <v>19552</v>
      </c>
      <c r="G36" s="63">
        <v>11960</v>
      </c>
      <c r="H36" s="63">
        <v>4186</v>
      </c>
      <c r="I36" s="63">
        <v>3406</v>
      </c>
      <c r="J36" s="65"/>
      <c r="K36" s="65">
        <v>81</v>
      </c>
      <c r="L36" s="65">
        <v>28</v>
      </c>
      <c r="M36" s="65"/>
      <c r="N36" s="7">
        <f t="shared" si="2"/>
        <v>19443</v>
      </c>
      <c r="O36" s="153">
        <f t="shared" si="3"/>
        <v>11879</v>
      </c>
      <c r="P36" s="7">
        <f t="shared" si="3"/>
        <v>4158</v>
      </c>
      <c r="Q36" s="63">
        <v>3406</v>
      </c>
      <c r="R36" s="284">
        <v>19443</v>
      </c>
      <c r="S36" s="7">
        <v>11779</v>
      </c>
      <c r="T36" s="286">
        <v>0</v>
      </c>
      <c r="U36" s="7">
        <v>4123</v>
      </c>
      <c r="V36" s="159">
        <v>3541</v>
      </c>
      <c r="W36" s="9">
        <v>44</v>
      </c>
      <c r="X36" s="287">
        <f t="shared" si="4"/>
        <v>300</v>
      </c>
      <c r="Y36" s="7"/>
      <c r="Z36" s="286"/>
      <c r="AA36" s="7"/>
      <c r="AB36" s="159">
        <v>300</v>
      </c>
      <c r="AC36" s="170">
        <v>2</v>
      </c>
      <c r="AD36" s="288">
        <f t="shared" si="5"/>
        <v>19743</v>
      </c>
      <c r="AE36" s="7">
        <f t="shared" si="5"/>
        <v>11779</v>
      </c>
      <c r="AF36" s="7">
        <f t="shared" si="6"/>
        <v>11779</v>
      </c>
      <c r="AG36" s="286">
        <f t="shared" si="7"/>
        <v>0</v>
      </c>
      <c r="AH36" s="286">
        <v>4006</v>
      </c>
      <c r="AI36" s="286">
        <v>117</v>
      </c>
      <c r="AJ36" s="7">
        <f t="shared" si="8"/>
        <v>4123</v>
      </c>
      <c r="AK36" s="159">
        <f t="shared" si="8"/>
        <v>3841</v>
      </c>
      <c r="AL36" s="289">
        <f t="shared" si="8"/>
        <v>46</v>
      </c>
      <c r="AM36" s="290">
        <v>23</v>
      </c>
      <c r="AN36" s="289"/>
      <c r="AO36" s="291"/>
      <c r="AP36" s="292">
        <v>-2</v>
      </c>
      <c r="AQ36" s="293">
        <v>-263</v>
      </c>
      <c r="AR36" s="293">
        <v>-92.05</v>
      </c>
      <c r="AS36" s="293">
        <v>-72</v>
      </c>
      <c r="AT36" s="294">
        <v>-427.05</v>
      </c>
      <c r="AU36" s="300">
        <v>786098.4</v>
      </c>
      <c r="AV36" s="285">
        <v>23</v>
      </c>
      <c r="AW36" s="296" t="e">
        <f t="shared" si="9"/>
        <v>#REF!</v>
      </c>
      <c r="AX36" s="297" t="e">
        <f>AE36+#REF!-AQ36+#REF!</f>
        <v>#REF!</v>
      </c>
      <c r="AY36" s="297" t="e">
        <f>AG36+#REF!</f>
        <v>#REF!</v>
      </c>
      <c r="AZ36" s="297" t="e">
        <f>AH36-(AQ36/100*34)+#REF!</f>
        <v>#REF!</v>
      </c>
      <c r="BA36" s="297" t="e">
        <f>AI36-(AQ36/100*1)+#REF!</f>
        <v>#REF!</v>
      </c>
      <c r="BB36" s="297">
        <f t="shared" si="0"/>
        <v>3913</v>
      </c>
      <c r="BC36" s="298" t="e">
        <f>#REF!</f>
        <v>#REF!</v>
      </c>
    </row>
    <row r="37" spans="1:55" ht="12.75">
      <c r="A37" s="283" t="s">
        <v>223</v>
      </c>
      <c r="B37" s="284">
        <v>23182368</v>
      </c>
      <c r="C37" s="153">
        <v>13745584</v>
      </c>
      <c r="D37" s="7">
        <v>4810960</v>
      </c>
      <c r="E37" s="285">
        <v>4625824</v>
      </c>
      <c r="F37" s="63">
        <f t="shared" si="1"/>
        <v>22837</v>
      </c>
      <c r="G37" s="63">
        <v>13646</v>
      </c>
      <c r="H37" s="63">
        <v>4776</v>
      </c>
      <c r="I37" s="63">
        <v>4415</v>
      </c>
      <c r="J37" s="65"/>
      <c r="K37" s="65">
        <v>93</v>
      </c>
      <c r="L37" s="65">
        <v>32</v>
      </c>
      <c r="M37" s="65"/>
      <c r="N37" s="7">
        <f t="shared" si="2"/>
        <v>22712</v>
      </c>
      <c r="O37" s="153">
        <f t="shared" si="3"/>
        <v>13553</v>
      </c>
      <c r="P37" s="7">
        <f t="shared" si="3"/>
        <v>4744</v>
      </c>
      <c r="Q37" s="63">
        <v>4415</v>
      </c>
      <c r="R37" s="284">
        <v>22711</v>
      </c>
      <c r="S37" s="7">
        <v>13452</v>
      </c>
      <c r="T37" s="286">
        <v>50</v>
      </c>
      <c r="U37" s="7">
        <v>4708</v>
      </c>
      <c r="V37" s="159">
        <v>4551</v>
      </c>
      <c r="W37" s="9">
        <v>45</v>
      </c>
      <c r="X37" s="287">
        <f t="shared" si="4"/>
        <v>200</v>
      </c>
      <c r="Y37" s="7">
        <v>200</v>
      </c>
      <c r="Z37" s="286"/>
      <c r="AA37" s="7"/>
      <c r="AB37" s="159"/>
      <c r="AC37" s="170"/>
      <c r="AD37" s="288">
        <f t="shared" si="5"/>
        <v>22911</v>
      </c>
      <c r="AE37" s="7">
        <f t="shared" si="5"/>
        <v>13652</v>
      </c>
      <c r="AF37" s="7">
        <f t="shared" si="6"/>
        <v>13602</v>
      </c>
      <c r="AG37" s="286">
        <f t="shared" si="7"/>
        <v>50</v>
      </c>
      <c r="AH37" s="286">
        <f t="shared" si="10"/>
        <v>4572</v>
      </c>
      <c r="AI37" s="286">
        <v>136</v>
      </c>
      <c r="AJ37" s="7">
        <f t="shared" si="8"/>
        <v>4708</v>
      </c>
      <c r="AK37" s="159">
        <f t="shared" si="8"/>
        <v>4551</v>
      </c>
      <c r="AL37" s="289">
        <f t="shared" si="8"/>
        <v>45</v>
      </c>
      <c r="AM37" s="290">
        <v>470</v>
      </c>
      <c r="AN37" s="289">
        <v>6</v>
      </c>
      <c r="AO37" s="291"/>
      <c r="AP37" s="292">
        <v>-6</v>
      </c>
      <c r="AQ37" s="293">
        <v>-1345</v>
      </c>
      <c r="AR37" s="293">
        <v>-470.75</v>
      </c>
      <c r="AS37" s="293">
        <v>0</v>
      </c>
      <c r="AT37" s="294">
        <v>-1815.75</v>
      </c>
      <c r="AU37" s="300">
        <v>751153.44</v>
      </c>
      <c r="AV37" s="285">
        <v>470</v>
      </c>
      <c r="AW37" s="296" t="e">
        <f t="shared" si="9"/>
        <v>#REF!</v>
      </c>
      <c r="AX37" s="297" t="e">
        <f>AE37+#REF!-AQ37+#REF!</f>
        <v>#REF!</v>
      </c>
      <c r="AY37" s="297" t="e">
        <f>AG37+#REF!</f>
        <v>#REF!</v>
      </c>
      <c r="AZ37" s="297" t="e">
        <f>AH37-(AQ37/100*34)+#REF!</f>
        <v>#REF!</v>
      </c>
      <c r="BA37" s="297" t="e">
        <f>AI37-(AQ37/100*1)+#REF!</f>
        <v>#REF!</v>
      </c>
      <c r="BB37" s="297">
        <f t="shared" si="0"/>
        <v>4551</v>
      </c>
      <c r="BC37" s="298" t="e">
        <f>#REF!</f>
        <v>#REF!</v>
      </c>
    </row>
    <row r="38" spans="1:55" ht="12.75">
      <c r="A38" s="283" t="s">
        <v>224</v>
      </c>
      <c r="B38" s="284">
        <v>47952762</v>
      </c>
      <c r="C38" s="153">
        <v>30756439</v>
      </c>
      <c r="D38" s="7">
        <v>10797013</v>
      </c>
      <c r="E38" s="285">
        <v>6399310</v>
      </c>
      <c r="F38" s="63">
        <f t="shared" si="1"/>
        <v>46316</v>
      </c>
      <c r="G38" s="63">
        <v>30756</v>
      </c>
      <c r="H38" s="63">
        <v>10765</v>
      </c>
      <c r="I38" s="63">
        <v>4795</v>
      </c>
      <c r="J38" s="65"/>
      <c r="K38" s="65">
        <v>209</v>
      </c>
      <c r="L38" s="65">
        <v>73</v>
      </c>
      <c r="M38" s="65"/>
      <c r="N38" s="7">
        <f t="shared" si="2"/>
        <v>46034</v>
      </c>
      <c r="O38" s="153">
        <f t="shared" si="3"/>
        <v>30547</v>
      </c>
      <c r="P38" s="7">
        <f t="shared" si="3"/>
        <v>10692</v>
      </c>
      <c r="Q38" s="63">
        <v>4795</v>
      </c>
      <c r="R38" s="284">
        <v>46033</v>
      </c>
      <c r="S38" s="7">
        <v>29821</v>
      </c>
      <c r="T38" s="286">
        <v>247</v>
      </c>
      <c r="U38" s="7">
        <v>10435</v>
      </c>
      <c r="V38" s="159">
        <v>5777</v>
      </c>
      <c r="W38" s="9">
        <v>103</v>
      </c>
      <c r="X38" s="287">
        <v>0</v>
      </c>
      <c r="Y38" s="7">
        <v>0</v>
      </c>
      <c r="Z38" s="286"/>
      <c r="AA38" s="7"/>
      <c r="AB38" s="159"/>
      <c r="AC38" s="170"/>
      <c r="AD38" s="288">
        <f t="shared" si="5"/>
        <v>46033</v>
      </c>
      <c r="AE38" s="7">
        <f t="shared" si="5"/>
        <v>29821</v>
      </c>
      <c r="AF38" s="7">
        <f t="shared" si="6"/>
        <v>29574</v>
      </c>
      <c r="AG38" s="286">
        <f t="shared" si="7"/>
        <v>247</v>
      </c>
      <c r="AH38" s="286">
        <v>10140</v>
      </c>
      <c r="AI38" s="286">
        <v>295</v>
      </c>
      <c r="AJ38" s="7">
        <f t="shared" si="8"/>
        <v>10435</v>
      </c>
      <c r="AK38" s="159">
        <f t="shared" si="8"/>
        <v>5777</v>
      </c>
      <c r="AL38" s="289">
        <f t="shared" si="8"/>
        <v>103</v>
      </c>
      <c r="AM38" s="290">
        <v>360</v>
      </c>
      <c r="AN38" s="289">
        <v>4.5</v>
      </c>
      <c r="AO38" s="291">
        <v>2660</v>
      </c>
      <c r="AP38" s="292">
        <v>-5.5</v>
      </c>
      <c r="AQ38" s="293">
        <v>-2000</v>
      </c>
      <c r="AR38" s="293">
        <v>-700</v>
      </c>
      <c r="AS38" s="293">
        <v>-660</v>
      </c>
      <c r="AT38" s="294">
        <v>-3360</v>
      </c>
      <c r="AU38" s="300">
        <v>1152015.6</v>
      </c>
      <c r="AV38" s="285">
        <v>360</v>
      </c>
      <c r="AW38" s="296" t="e">
        <f t="shared" si="9"/>
        <v>#REF!</v>
      </c>
      <c r="AX38" s="297" t="e">
        <f>AE38+#REF!-AQ38+#REF!</f>
        <v>#REF!</v>
      </c>
      <c r="AY38" s="297" t="e">
        <f>AG38+#REF!</f>
        <v>#REF!</v>
      </c>
      <c r="AZ38" s="297" t="e">
        <f>AH38-(AQ38/100*34)+#REF!</f>
        <v>#REF!</v>
      </c>
      <c r="BA38" s="297" t="e">
        <f>AI38-(AQ38/100*1)+#REF!</f>
        <v>#REF!</v>
      </c>
      <c r="BB38" s="297">
        <f t="shared" si="0"/>
        <v>6437</v>
      </c>
      <c r="BC38" s="298" t="e">
        <f>#REF!</f>
        <v>#REF!</v>
      </c>
    </row>
    <row r="39" spans="1:55" ht="12.75">
      <c r="A39" s="283" t="s">
        <v>225</v>
      </c>
      <c r="B39" s="284">
        <v>20699453</v>
      </c>
      <c r="C39" s="153">
        <v>12794616</v>
      </c>
      <c r="D39" s="7">
        <v>4478125</v>
      </c>
      <c r="E39" s="285">
        <v>3426712</v>
      </c>
      <c r="F39" s="63">
        <f t="shared" si="1"/>
        <v>20402</v>
      </c>
      <c r="G39" s="63">
        <v>12795</v>
      </c>
      <c r="H39" s="63">
        <v>4478</v>
      </c>
      <c r="I39" s="63">
        <v>3129</v>
      </c>
      <c r="J39" s="65"/>
      <c r="K39" s="65">
        <v>87</v>
      </c>
      <c r="L39" s="65">
        <v>30</v>
      </c>
      <c r="M39" s="65"/>
      <c r="N39" s="7">
        <f t="shared" si="2"/>
        <v>20285</v>
      </c>
      <c r="O39" s="153">
        <f t="shared" si="3"/>
        <v>12708</v>
      </c>
      <c r="P39" s="7">
        <f t="shared" si="3"/>
        <v>4448</v>
      </c>
      <c r="Q39" s="63">
        <v>3129</v>
      </c>
      <c r="R39" s="284">
        <v>20285</v>
      </c>
      <c r="S39" s="7">
        <v>12408</v>
      </c>
      <c r="T39" s="286">
        <v>0</v>
      </c>
      <c r="U39" s="7">
        <v>4343</v>
      </c>
      <c r="V39" s="159">
        <v>3534</v>
      </c>
      <c r="W39" s="9">
        <v>49.9</v>
      </c>
      <c r="X39" s="287">
        <f t="shared" si="4"/>
        <v>100</v>
      </c>
      <c r="Y39" s="7">
        <v>100</v>
      </c>
      <c r="Z39" s="286">
        <v>100</v>
      </c>
      <c r="AA39" s="7">
        <v>0</v>
      </c>
      <c r="AB39" s="159">
        <v>0</v>
      </c>
      <c r="AC39" s="170"/>
      <c r="AD39" s="288">
        <f t="shared" si="5"/>
        <v>20385</v>
      </c>
      <c r="AE39" s="7">
        <f t="shared" si="5"/>
        <v>12508</v>
      </c>
      <c r="AF39" s="7">
        <f t="shared" si="6"/>
        <v>12408</v>
      </c>
      <c r="AG39" s="286">
        <f t="shared" si="7"/>
        <v>100</v>
      </c>
      <c r="AH39" s="286">
        <f t="shared" si="10"/>
        <v>4219</v>
      </c>
      <c r="AI39" s="286">
        <v>124</v>
      </c>
      <c r="AJ39" s="7">
        <f t="shared" si="8"/>
        <v>4343</v>
      </c>
      <c r="AK39" s="159">
        <f t="shared" si="8"/>
        <v>3534</v>
      </c>
      <c r="AL39" s="289">
        <f t="shared" si="8"/>
        <v>49.9</v>
      </c>
      <c r="AM39" s="290"/>
      <c r="AN39" s="289"/>
      <c r="AO39" s="291"/>
      <c r="AP39" s="292">
        <v>0</v>
      </c>
      <c r="AQ39" s="293">
        <v>-682</v>
      </c>
      <c r="AR39" s="293">
        <v>-238.70000000000002</v>
      </c>
      <c r="AS39" s="293">
        <v>-85</v>
      </c>
      <c r="AT39" s="294">
        <v>-1005.7</v>
      </c>
      <c r="AU39" s="300">
        <v>612180</v>
      </c>
      <c r="AV39" s="285">
        <v>0</v>
      </c>
      <c r="AW39" s="296" t="e">
        <f t="shared" si="9"/>
        <v>#REF!</v>
      </c>
      <c r="AX39" s="297" t="e">
        <f>AE39+#REF!-AQ39+#REF!</f>
        <v>#REF!</v>
      </c>
      <c r="AY39" s="297" t="e">
        <f>AG39+#REF!</f>
        <v>#REF!</v>
      </c>
      <c r="AZ39" s="297" t="e">
        <f>AH39-(AQ39/100*34)+#REF!</f>
        <v>#REF!</v>
      </c>
      <c r="BA39" s="297" t="e">
        <f>AI39-(AQ39/100*1)+#REF!</f>
        <v>#REF!</v>
      </c>
      <c r="BB39" s="297">
        <f t="shared" si="0"/>
        <v>3619</v>
      </c>
      <c r="BC39" s="298" t="e">
        <f>#REF!</f>
        <v>#REF!</v>
      </c>
    </row>
    <row r="40" spans="1:55" ht="12.75">
      <c r="A40" s="283" t="s">
        <v>226</v>
      </c>
      <c r="B40" s="284">
        <v>54861294</v>
      </c>
      <c r="C40" s="153">
        <v>34350270</v>
      </c>
      <c r="D40" s="7">
        <v>12114988</v>
      </c>
      <c r="E40" s="285">
        <v>8396036</v>
      </c>
      <c r="F40" s="63">
        <f t="shared" si="1"/>
        <v>54801</v>
      </c>
      <c r="G40" s="63">
        <v>34350</v>
      </c>
      <c r="H40" s="63">
        <v>12023</v>
      </c>
      <c r="I40" s="63">
        <v>8428</v>
      </c>
      <c r="J40" s="65"/>
      <c r="K40" s="65">
        <v>234</v>
      </c>
      <c r="L40" s="65">
        <v>82</v>
      </c>
      <c r="M40" s="65"/>
      <c r="N40" s="7">
        <f t="shared" si="2"/>
        <v>54485</v>
      </c>
      <c r="O40" s="153">
        <f t="shared" si="3"/>
        <v>34116</v>
      </c>
      <c r="P40" s="7">
        <f t="shared" si="3"/>
        <v>11941</v>
      </c>
      <c r="Q40" s="63">
        <v>8428</v>
      </c>
      <c r="R40" s="284">
        <v>54484</v>
      </c>
      <c r="S40" s="7">
        <v>33626</v>
      </c>
      <c r="T40" s="286">
        <v>240</v>
      </c>
      <c r="U40" s="7">
        <v>11767</v>
      </c>
      <c r="V40" s="159">
        <v>9091</v>
      </c>
      <c r="W40" s="9">
        <v>123</v>
      </c>
      <c r="X40" s="287">
        <f t="shared" si="4"/>
        <v>200</v>
      </c>
      <c r="Y40" s="7">
        <v>200</v>
      </c>
      <c r="Z40" s="286">
        <v>0</v>
      </c>
      <c r="AA40" s="7">
        <v>0</v>
      </c>
      <c r="AB40" s="159">
        <v>0</v>
      </c>
      <c r="AC40" s="170"/>
      <c r="AD40" s="288">
        <f t="shared" si="5"/>
        <v>54684</v>
      </c>
      <c r="AE40" s="7">
        <f t="shared" si="5"/>
        <v>33826</v>
      </c>
      <c r="AF40" s="7">
        <f t="shared" si="6"/>
        <v>33586</v>
      </c>
      <c r="AG40" s="286">
        <f t="shared" si="7"/>
        <v>240</v>
      </c>
      <c r="AH40" s="286">
        <f t="shared" si="10"/>
        <v>11431</v>
      </c>
      <c r="AI40" s="286">
        <v>336</v>
      </c>
      <c r="AJ40" s="7">
        <f t="shared" si="8"/>
        <v>11767</v>
      </c>
      <c r="AK40" s="159">
        <f t="shared" si="8"/>
        <v>9091</v>
      </c>
      <c r="AL40" s="289">
        <f t="shared" si="8"/>
        <v>123</v>
      </c>
      <c r="AM40" s="290">
        <v>687</v>
      </c>
      <c r="AN40" s="289">
        <v>12</v>
      </c>
      <c r="AO40" s="291">
        <v>3619</v>
      </c>
      <c r="AP40" s="292">
        <v>-6.87</v>
      </c>
      <c r="AQ40" s="293">
        <v>-2602</v>
      </c>
      <c r="AR40" s="293">
        <v>-910.6999999999999</v>
      </c>
      <c r="AS40" s="293">
        <v>-106</v>
      </c>
      <c r="AT40" s="294">
        <v>-3618.7</v>
      </c>
      <c r="AU40" s="300">
        <v>314520</v>
      </c>
      <c r="AV40" s="285">
        <v>687</v>
      </c>
      <c r="AW40" s="296" t="e">
        <f t="shared" si="9"/>
        <v>#REF!</v>
      </c>
      <c r="AX40" s="297" t="e">
        <f>AE40+#REF!-AQ40+#REF!</f>
        <v>#REF!</v>
      </c>
      <c r="AY40" s="297" t="e">
        <f>AG40+#REF!</f>
        <v>#REF!</v>
      </c>
      <c r="AZ40" s="297" t="e">
        <f>AH40-(AQ40/100*34)+#REF!</f>
        <v>#REF!</v>
      </c>
      <c r="BA40" s="297" t="e">
        <f>AI40-(AQ40/100*1)+#REF!</f>
        <v>#REF!</v>
      </c>
      <c r="BB40" s="297">
        <f t="shared" si="0"/>
        <v>9197</v>
      </c>
      <c r="BC40" s="298" t="e">
        <f>#REF!</f>
        <v>#REF!</v>
      </c>
    </row>
    <row r="41" spans="1:55" ht="12.75">
      <c r="A41" s="283" t="s">
        <v>227</v>
      </c>
      <c r="B41" s="284">
        <v>22534049</v>
      </c>
      <c r="C41" s="153">
        <v>14140392</v>
      </c>
      <c r="D41" s="7">
        <v>5032375</v>
      </c>
      <c r="E41" s="285">
        <v>3361282</v>
      </c>
      <c r="F41" s="63">
        <f t="shared" si="1"/>
        <v>22533</v>
      </c>
      <c r="G41" s="63">
        <v>14140</v>
      </c>
      <c r="H41" s="63">
        <v>4949</v>
      </c>
      <c r="I41" s="63">
        <v>3444</v>
      </c>
      <c r="J41" s="65"/>
      <c r="K41" s="65">
        <v>96</v>
      </c>
      <c r="L41" s="65">
        <v>34</v>
      </c>
      <c r="M41" s="65"/>
      <c r="N41" s="7">
        <f t="shared" si="2"/>
        <v>22403</v>
      </c>
      <c r="O41" s="153">
        <f t="shared" si="3"/>
        <v>14044</v>
      </c>
      <c r="P41" s="7">
        <f t="shared" si="3"/>
        <v>4915</v>
      </c>
      <c r="Q41" s="63">
        <v>3444</v>
      </c>
      <c r="R41" s="284">
        <v>22402</v>
      </c>
      <c r="S41" s="7">
        <v>14043</v>
      </c>
      <c r="T41" s="286">
        <v>7</v>
      </c>
      <c r="U41" s="7">
        <v>4915</v>
      </c>
      <c r="V41" s="159">
        <v>3444</v>
      </c>
      <c r="W41" s="9">
        <v>47.49</v>
      </c>
      <c r="X41" s="287">
        <f t="shared" si="4"/>
        <v>0</v>
      </c>
      <c r="Y41" s="7">
        <v>-750</v>
      </c>
      <c r="Z41" s="286">
        <v>10</v>
      </c>
      <c r="AA41" s="7"/>
      <c r="AB41" s="159">
        <v>750</v>
      </c>
      <c r="AC41" s="170"/>
      <c r="AD41" s="288">
        <f t="shared" si="5"/>
        <v>22402</v>
      </c>
      <c r="AE41" s="7">
        <f t="shared" si="5"/>
        <v>13293</v>
      </c>
      <c r="AF41" s="7">
        <f t="shared" si="6"/>
        <v>13276</v>
      </c>
      <c r="AG41" s="286">
        <f t="shared" si="7"/>
        <v>17</v>
      </c>
      <c r="AH41" s="286">
        <f t="shared" si="10"/>
        <v>4782</v>
      </c>
      <c r="AI41" s="286">
        <v>133</v>
      </c>
      <c r="AJ41" s="7">
        <f t="shared" si="8"/>
        <v>4915</v>
      </c>
      <c r="AK41" s="159">
        <f t="shared" si="8"/>
        <v>4194</v>
      </c>
      <c r="AL41" s="289">
        <f t="shared" si="8"/>
        <v>47.49</v>
      </c>
      <c r="AM41" s="290"/>
      <c r="AN41" s="289">
        <v>1.49</v>
      </c>
      <c r="AO41" s="291">
        <v>1600</v>
      </c>
      <c r="AP41" s="292">
        <v>-3</v>
      </c>
      <c r="AQ41" s="293">
        <v>-800</v>
      </c>
      <c r="AR41" s="293">
        <v>-280</v>
      </c>
      <c r="AS41" s="293">
        <v>-800</v>
      </c>
      <c r="AT41" s="294">
        <v>-1880</v>
      </c>
      <c r="AU41" s="300">
        <v>661680</v>
      </c>
      <c r="AV41" s="285">
        <v>160</v>
      </c>
      <c r="AW41" s="296" t="e">
        <f t="shared" si="9"/>
        <v>#REF!</v>
      </c>
      <c r="AX41" s="297" t="e">
        <f>AE41+#REF!-AQ41+#REF!</f>
        <v>#REF!</v>
      </c>
      <c r="AY41" s="297" t="e">
        <f>AG41+#REF!</f>
        <v>#REF!</v>
      </c>
      <c r="AZ41" s="297" t="e">
        <f>AH41-(AQ41/100*34)+#REF!</f>
        <v>#REF!</v>
      </c>
      <c r="BA41" s="297" t="e">
        <f>AI41-(AQ41/100*1)+#REF!</f>
        <v>#REF!</v>
      </c>
      <c r="BB41" s="297">
        <f t="shared" si="0"/>
        <v>4994</v>
      </c>
      <c r="BC41" s="298" t="e">
        <f>#REF!</f>
        <v>#REF!</v>
      </c>
    </row>
    <row r="42" spans="1:55" ht="12.75">
      <c r="A42" s="283" t="s">
        <v>115</v>
      </c>
      <c r="B42" s="284">
        <v>36092780</v>
      </c>
      <c r="C42" s="153">
        <v>22260149</v>
      </c>
      <c r="D42" s="7">
        <v>7818264</v>
      </c>
      <c r="E42" s="285">
        <v>6014367</v>
      </c>
      <c r="F42" s="63">
        <f t="shared" si="1"/>
        <v>36092</v>
      </c>
      <c r="G42" s="63">
        <v>22260</v>
      </c>
      <c r="H42" s="63">
        <v>7791</v>
      </c>
      <c r="I42" s="63">
        <v>6041</v>
      </c>
      <c r="J42" s="65"/>
      <c r="K42" s="65">
        <v>151</v>
      </c>
      <c r="L42" s="65">
        <v>53</v>
      </c>
      <c r="M42" s="65"/>
      <c r="N42" s="7">
        <f t="shared" si="2"/>
        <v>35888</v>
      </c>
      <c r="O42" s="153">
        <f t="shared" si="3"/>
        <v>22109</v>
      </c>
      <c r="P42" s="7">
        <f t="shared" si="3"/>
        <v>7738</v>
      </c>
      <c r="Q42" s="63">
        <v>6041</v>
      </c>
      <c r="R42" s="284">
        <v>35887</v>
      </c>
      <c r="S42" s="7">
        <v>21908</v>
      </c>
      <c r="T42" s="286">
        <v>270</v>
      </c>
      <c r="U42" s="7">
        <v>7665</v>
      </c>
      <c r="V42" s="159">
        <v>6314</v>
      </c>
      <c r="W42" s="9">
        <v>76</v>
      </c>
      <c r="X42" s="287">
        <f t="shared" si="4"/>
        <v>0</v>
      </c>
      <c r="Y42" s="7"/>
      <c r="Z42" s="286">
        <v>60</v>
      </c>
      <c r="AA42" s="7"/>
      <c r="AB42" s="159"/>
      <c r="AC42" s="170"/>
      <c r="AD42" s="288">
        <f t="shared" si="5"/>
        <v>35887</v>
      </c>
      <c r="AE42" s="7">
        <f t="shared" si="5"/>
        <v>21908</v>
      </c>
      <c r="AF42" s="7">
        <f t="shared" si="6"/>
        <v>21578</v>
      </c>
      <c r="AG42" s="286">
        <f t="shared" si="7"/>
        <v>330</v>
      </c>
      <c r="AH42" s="286">
        <f t="shared" si="10"/>
        <v>7449</v>
      </c>
      <c r="AI42" s="286">
        <v>216</v>
      </c>
      <c r="AJ42" s="7">
        <f t="shared" si="8"/>
        <v>7665</v>
      </c>
      <c r="AK42" s="159">
        <f t="shared" si="8"/>
        <v>6314</v>
      </c>
      <c r="AL42" s="289">
        <f t="shared" si="8"/>
        <v>76</v>
      </c>
      <c r="AM42" s="290">
        <v>170</v>
      </c>
      <c r="AN42" s="289">
        <v>4.5</v>
      </c>
      <c r="AO42" s="291">
        <v>2670</v>
      </c>
      <c r="AP42" s="292">
        <v>-4.5</v>
      </c>
      <c r="AQ42" s="293">
        <v>-860</v>
      </c>
      <c r="AR42" s="293">
        <v>-301</v>
      </c>
      <c r="AS42" s="293">
        <v>-1500</v>
      </c>
      <c r="AT42" s="294">
        <v>-2661</v>
      </c>
      <c r="AU42" s="300">
        <v>524360.04</v>
      </c>
      <c r="AV42" s="285">
        <v>170</v>
      </c>
      <c r="AW42" s="296" t="e">
        <f t="shared" si="9"/>
        <v>#REF!</v>
      </c>
      <c r="AX42" s="297" t="e">
        <f>AE42+#REF!-AQ42+#REF!</f>
        <v>#REF!</v>
      </c>
      <c r="AY42" s="297" t="e">
        <f>AG42+#REF!</f>
        <v>#REF!</v>
      </c>
      <c r="AZ42" s="297" t="e">
        <f>AH42-(AQ42/100*34)+#REF!</f>
        <v>#REF!</v>
      </c>
      <c r="BA42" s="297" t="e">
        <f>AI42-(AQ42/100*1)+#REF!</f>
        <v>#REF!</v>
      </c>
      <c r="BB42" s="297">
        <f t="shared" si="0"/>
        <v>7814</v>
      </c>
      <c r="BC42" s="298" t="e">
        <f>#REF!</f>
        <v>#REF!</v>
      </c>
    </row>
    <row r="43" spans="1:55" ht="12.75">
      <c r="A43" s="283" t="s">
        <v>228</v>
      </c>
      <c r="B43" s="284">
        <v>15634133</v>
      </c>
      <c r="C43" s="153">
        <v>9289901</v>
      </c>
      <c r="D43" s="7">
        <v>3251470</v>
      </c>
      <c r="E43" s="285">
        <v>3092762</v>
      </c>
      <c r="F43" s="63">
        <f t="shared" si="1"/>
        <v>13985</v>
      </c>
      <c r="G43" s="63">
        <v>8848</v>
      </c>
      <c r="H43" s="63">
        <v>3097</v>
      </c>
      <c r="I43" s="63">
        <v>2040</v>
      </c>
      <c r="J43" s="65"/>
      <c r="K43" s="65">
        <v>60</v>
      </c>
      <c r="L43" s="65">
        <v>21</v>
      </c>
      <c r="M43" s="65"/>
      <c r="N43" s="7">
        <f t="shared" si="2"/>
        <v>13904</v>
      </c>
      <c r="O43" s="153">
        <f t="shared" si="3"/>
        <v>8788</v>
      </c>
      <c r="P43" s="7">
        <f t="shared" si="3"/>
        <v>3076</v>
      </c>
      <c r="Q43" s="63">
        <v>2040</v>
      </c>
      <c r="R43" s="284">
        <v>13904</v>
      </c>
      <c r="S43" s="7">
        <v>8588</v>
      </c>
      <c r="T43" s="286">
        <v>20</v>
      </c>
      <c r="U43" s="7">
        <v>3006</v>
      </c>
      <c r="V43" s="159">
        <v>2310</v>
      </c>
      <c r="W43" s="301">
        <v>32.81</v>
      </c>
      <c r="X43" s="287">
        <f t="shared" si="4"/>
        <v>0</v>
      </c>
      <c r="Y43" s="7"/>
      <c r="Z43" s="286"/>
      <c r="AA43" s="7"/>
      <c r="AB43" s="159"/>
      <c r="AC43" s="302"/>
      <c r="AD43" s="288">
        <f t="shared" si="5"/>
        <v>13904</v>
      </c>
      <c r="AE43" s="7">
        <f t="shared" si="5"/>
        <v>8588</v>
      </c>
      <c r="AF43" s="7">
        <f t="shared" si="6"/>
        <v>8568</v>
      </c>
      <c r="AG43" s="286">
        <f t="shared" si="7"/>
        <v>20</v>
      </c>
      <c r="AH43" s="286">
        <v>2921</v>
      </c>
      <c r="AI43" s="286">
        <v>85</v>
      </c>
      <c r="AJ43" s="7">
        <f t="shared" si="8"/>
        <v>3006</v>
      </c>
      <c r="AK43" s="159">
        <f t="shared" si="8"/>
        <v>2310</v>
      </c>
      <c r="AL43" s="303">
        <f t="shared" si="8"/>
        <v>32.81</v>
      </c>
      <c r="AM43" s="304">
        <v>26</v>
      </c>
      <c r="AN43" s="303"/>
      <c r="AO43" s="305"/>
      <c r="AP43" s="292">
        <v>-2</v>
      </c>
      <c r="AQ43" s="293">
        <v>-560</v>
      </c>
      <c r="AR43" s="293">
        <v>-196</v>
      </c>
      <c r="AS43" s="293">
        <v>-200</v>
      </c>
      <c r="AT43" s="294">
        <v>-956</v>
      </c>
      <c r="AU43" s="300">
        <v>533220</v>
      </c>
      <c r="AV43" s="285">
        <v>26</v>
      </c>
      <c r="AW43" s="296" t="e">
        <f t="shared" si="9"/>
        <v>#REF!</v>
      </c>
      <c r="AX43" s="297" t="e">
        <f>AE43+#REF!-AQ43+#REF!</f>
        <v>#REF!</v>
      </c>
      <c r="AY43" s="297" t="e">
        <f>AG43+#REF!</f>
        <v>#REF!</v>
      </c>
      <c r="AZ43" s="297" t="e">
        <f>AH43-(AQ43/100*34)+#REF!</f>
        <v>#REF!</v>
      </c>
      <c r="BA43" s="297" t="e">
        <f>AI43-(AQ43/100*1)+#REF!</f>
        <v>#REF!</v>
      </c>
      <c r="BB43" s="297">
        <f t="shared" si="0"/>
        <v>2510</v>
      </c>
      <c r="BC43" s="298" t="e">
        <f>#REF!</f>
        <v>#REF!</v>
      </c>
    </row>
    <row r="44" spans="1:55" ht="12.75">
      <c r="A44" s="283" t="s">
        <v>229</v>
      </c>
      <c r="B44" s="284">
        <v>12314532</v>
      </c>
      <c r="C44" s="153">
        <v>7355525</v>
      </c>
      <c r="D44" s="7">
        <v>2574441</v>
      </c>
      <c r="E44" s="285">
        <v>2384566</v>
      </c>
      <c r="F44" s="63">
        <f t="shared" si="1"/>
        <v>11919</v>
      </c>
      <c r="G44" s="63">
        <v>7356</v>
      </c>
      <c r="H44" s="63">
        <v>2575</v>
      </c>
      <c r="I44" s="63">
        <v>1988</v>
      </c>
      <c r="J44" s="65"/>
      <c r="K44" s="65">
        <v>50</v>
      </c>
      <c r="L44" s="65">
        <v>18</v>
      </c>
      <c r="M44" s="65"/>
      <c r="N44" s="7">
        <f t="shared" si="2"/>
        <v>11851</v>
      </c>
      <c r="O44" s="153">
        <f t="shared" si="3"/>
        <v>7306</v>
      </c>
      <c r="P44" s="7">
        <f t="shared" si="3"/>
        <v>2557</v>
      </c>
      <c r="Q44" s="63">
        <v>1988</v>
      </c>
      <c r="R44" s="284">
        <v>11851</v>
      </c>
      <c r="S44" s="7">
        <v>7006</v>
      </c>
      <c r="T44" s="286">
        <v>0</v>
      </c>
      <c r="U44" s="7">
        <v>2452</v>
      </c>
      <c r="V44" s="159">
        <v>2393</v>
      </c>
      <c r="W44" s="9">
        <v>23.65</v>
      </c>
      <c r="X44" s="287">
        <f t="shared" si="4"/>
        <v>0</v>
      </c>
      <c r="Y44" s="7"/>
      <c r="Z44" s="286"/>
      <c r="AA44" s="7"/>
      <c r="AB44" s="159"/>
      <c r="AC44" s="170"/>
      <c r="AD44" s="288">
        <f t="shared" si="5"/>
        <v>11851</v>
      </c>
      <c r="AE44" s="7">
        <f t="shared" si="5"/>
        <v>7006</v>
      </c>
      <c r="AF44" s="7">
        <f t="shared" si="6"/>
        <v>7006</v>
      </c>
      <c r="AG44" s="286">
        <f t="shared" si="7"/>
        <v>0</v>
      </c>
      <c r="AH44" s="286">
        <f t="shared" si="10"/>
        <v>2382</v>
      </c>
      <c r="AI44" s="286">
        <v>70</v>
      </c>
      <c r="AJ44" s="7">
        <f t="shared" si="8"/>
        <v>2452</v>
      </c>
      <c r="AK44" s="159">
        <f t="shared" si="8"/>
        <v>2393</v>
      </c>
      <c r="AL44" s="289">
        <f t="shared" si="8"/>
        <v>23.65</v>
      </c>
      <c r="AM44" s="290">
        <v>0</v>
      </c>
      <c r="AN44" s="289">
        <v>0.75</v>
      </c>
      <c r="AO44" s="291">
        <v>700</v>
      </c>
      <c r="AP44" s="292">
        <v>-0.5</v>
      </c>
      <c r="AQ44" s="293">
        <v>-142</v>
      </c>
      <c r="AR44" s="293">
        <v>-49.699999999999996</v>
      </c>
      <c r="AS44" s="293">
        <v>-558</v>
      </c>
      <c r="AT44" s="294">
        <v>-749.7</v>
      </c>
      <c r="AU44" s="300">
        <v>331579.56</v>
      </c>
      <c r="AV44" s="285">
        <v>0</v>
      </c>
      <c r="AW44" s="296" t="e">
        <f t="shared" si="9"/>
        <v>#REF!</v>
      </c>
      <c r="AX44" s="297" t="e">
        <f>AE44+#REF!-AQ44+#REF!</f>
        <v>#REF!</v>
      </c>
      <c r="AY44" s="297" t="e">
        <f>AG44+#REF!</f>
        <v>#REF!</v>
      </c>
      <c r="AZ44" s="297" t="e">
        <f>AH44-(AQ44/100*34)+#REF!</f>
        <v>#REF!</v>
      </c>
      <c r="BA44" s="297" t="e">
        <f>AI44-(AQ44/100*1)+#REF!</f>
        <v>#REF!</v>
      </c>
      <c r="BB44" s="297">
        <f t="shared" si="0"/>
        <v>2951</v>
      </c>
      <c r="BC44" s="298" t="e">
        <f>#REF!</f>
        <v>#REF!</v>
      </c>
    </row>
    <row r="45" spans="1:55" ht="12.75">
      <c r="A45" s="283" t="s">
        <v>230</v>
      </c>
      <c r="B45" s="284">
        <v>26146206</v>
      </c>
      <c r="C45" s="153">
        <v>14237083</v>
      </c>
      <c r="D45" s="7">
        <v>4982984</v>
      </c>
      <c r="E45" s="285">
        <v>6926139</v>
      </c>
      <c r="F45" s="63">
        <f t="shared" si="1"/>
        <v>25449</v>
      </c>
      <c r="G45" s="63">
        <v>14237</v>
      </c>
      <c r="H45" s="63">
        <v>4983</v>
      </c>
      <c r="I45" s="63">
        <v>6229</v>
      </c>
      <c r="J45" s="65"/>
      <c r="K45" s="65">
        <v>97</v>
      </c>
      <c r="L45" s="65">
        <v>34</v>
      </c>
      <c r="M45" s="65"/>
      <c r="N45" s="7">
        <f t="shared" si="2"/>
        <v>25318</v>
      </c>
      <c r="O45" s="153">
        <f t="shared" si="3"/>
        <v>14140</v>
      </c>
      <c r="P45" s="7">
        <f t="shared" si="3"/>
        <v>4949</v>
      </c>
      <c r="Q45" s="63">
        <v>6229</v>
      </c>
      <c r="R45" s="284">
        <v>25317</v>
      </c>
      <c r="S45" s="7">
        <v>14039</v>
      </c>
      <c r="T45" s="286">
        <v>310</v>
      </c>
      <c r="U45" s="7">
        <v>4911</v>
      </c>
      <c r="V45" s="159">
        <v>6367</v>
      </c>
      <c r="W45" s="9">
        <v>56.02</v>
      </c>
      <c r="X45" s="287">
        <f t="shared" si="4"/>
        <v>0</v>
      </c>
      <c r="Y45" s="7">
        <v>0</v>
      </c>
      <c r="Z45" s="286">
        <v>0</v>
      </c>
      <c r="AA45" s="7">
        <v>0</v>
      </c>
      <c r="AB45" s="159">
        <v>0</v>
      </c>
      <c r="AC45" s="170"/>
      <c r="AD45" s="288">
        <f t="shared" si="5"/>
        <v>25317</v>
      </c>
      <c r="AE45" s="7">
        <f t="shared" si="5"/>
        <v>14039</v>
      </c>
      <c r="AF45" s="7">
        <f t="shared" si="6"/>
        <v>13729</v>
      </c>
      <c r="AG45" s="286">
        <f t="shared" si="7"/>
        <v>310</v>
      </c>
      <c r="AH45" s="286">
        <f t="shared" si="10"/>
        <v>4774</v>
      </c>
      <c r="AI45" s="286">
        <v>137</v>
      </c>
      <c r="AJ45" s="7">
        <f t="shared" si="8"/>
        <v>4911</v>
      </c>
      <c r="AK45" s="159">
        <f t="shared" si="8"/>
        <v>6367</v>
      </c>
      <c r="AL45" s="289">
        <f t="shared" si="8"/>
        <v>56.02</v>
      </c>
      <c r="AM45" s="290"/>
      <c r="AN45" s="289"/>
      <c r="AO45" s="291"/>
      <c r="AP45" s="292">
        <v>0</v>
      </c>
      <c r="AQ45" s="293">
        <v>0</v>
      </c>
      <c r="AR45" s="293">
        <v>0</v>
      </c>
      <c r="AS45" s="293">
        <v>0</v>
      </c>
      <c r="AT45" s="294">
        <v>0</v>
      </c>
      <c r="AU45" s="300">
        <v>42480</v>
      </c>
      <c r="AV45" s="285">
        <v>70</v>
      </c>
      <c r="AW45" s="296" t="e">
        <f t="shared" si="9"/>
        <v>#REF!</v>
      </c>
      <c r="AX45" s="297" t="e">
        <f>AE45+#REF!-AQ45+#REF!</f>
        <v>#REF!</v>
      </c>
      <c r="AY45" s="297" t="e">
        <f>AG45+#REF!</f>
        <v>#REF!</v>
      </c>
      <c r="AZ45" s="297" t="e">
        <f>AH45-(AQ45/100*34)+#REF!</f>
        <v>#REF!</v>
      </c>
      <c r="BA45" s="297" t="e">
        <f>AI45-(AQ45/100*1)+#REF!</f>
        <v>#REF!</v>
      </c>
      <c r="BB45" s="297">
        <f t="shared" si="0"/>
        <v>6367</v>
      </c>
      <c r="BC45" s="298" t="e">
        <f>#REF!</f>
        <v>#REF!</v>
      </c>
    </row>
    <row r="46" spans="1:55" ht="13.5" customHeight="1">
      <c r="A46" s="283" t="s">
        <v>231</v>
      </c>
      <c r="B46" s="284">
        <v>16516841</v>
      </c>
      <c r="C46" s="153">
        <v>9900366</v>
      </c>
      <c r="D46" s="7">
        <v>3465116</v>
      </c>
      <c r="E46" s="285">
        <v>3151359</v>
      </c>
      <c r="F46" s="63">
        <f t="shared" si="1"/>
        <v>15711</v>
      </c>
      <c r="G46" s="63">
        <v>9600</v>
      </c>
      <c r="H46" s="63">
        <v>3360</v>
      </c>
      <c r="I46" s="63">
        <v>2751</v>
      </c>
      <c r="J46" s="65"/>
      <c r="K46" s="65">
        <v>65</v>
      </c>
      <c r="L46" s="65">
        <v>23</v>
      </c>
      <c r="M46" s="65"/>
      <c r="N46" s="7">
        <f t="shared" si="2"/>
        <v>15623</v>
      </c>
      <c r="O46" s="153">
        <f t="shared" si="3"/>
        <v>9535</v>
      </c>
      <c r="P46" s="7">
        <f t="shared" si="3"/>
        <v>3337</v>
      </c>
      <c r="Q46" s="63">
        <v>2751</v>
      </c>
      <c r="R46" s="284">
        <v>15623</v>
      </c>
      <c r="S46" s="7">
        <v>9435</v>
      </c>
      <c r="T46" s="286">
        <v>37</v>
      </c>
      <c r="U46" s="7">
        <v>3302</v>
      </c>
      <c r="V46" s="159">
        <v>2886</v>
      </c>
      <c r="W46" s="9">
        <v>30.96</v>
      </c>
      <c r="X46" s="287">
        <f t="shared" si="4"/>
        <v>0</v>
      </c>
      <c r="Y46" s="7"/>
      <c r="Z46" s="286">
        <v>-37</v>
      </c>
      <c r="AA46" s="7"/>
      <c r="AB46" s="159"/>
      <c r="AC46" s="170"/>
      <c r="AD46" s="288">
        <f t="shared" si="5"/>
        <v>15623</v>
      </c>
      <c r="AE46" s="7">
        <f t="shared" si="5"/>
        <v>9435</v>
      </c>
      <c r="AF46" s="7">
        <f t="shared" si="6"/>
        <v>9435</v>
      </c>
      <c r="AG46" s="286">
        <f t="shared" si="7"/>
        <v>0</v>
      </c>
      <c r="AH46" s="286">
        <f t="shared" si="10"/>
        <v>3208</v>
      </c>
      <c r="AI46" s="286">
        <v>94</v>
      </c>
      <c r="AJ46" s="7">
        <f t="shared" si="8"/>
        <v>3302</v>
      </c>
      <c r="AK46" s="159">
        <f t="shared" si="8"/>
        <v>2886</v>
      </c>
      <c r="AL46" s="289">
        <f t="shared" si="8"/>
        <v>30.96</v>
      </c>
      <c r="AM46" s="290">
        <v>310</v>
      </c>
      <c r="AN46" s="289">
        <v>4.25</v>
      </c>
      <c r="AO46" s="291">
        <v>1875</v>
      </c>
      <c r="AP46" s="292">
        <v>-4.25</v>
      </c>
      <c r="AQ46" s="293">
        <v>0</v>
      </c>
      <c r="AR46" s="293">
        <v>0</v>
      </c>
      <c r="AS46" s="293">
        <v>0</v>
      </c>
      <c r="AT46" s="294">
        <v>-1875</v>
      </c>
      <c r="AU46" s="300">
        <v>549000</v>
      </c>
      <c r="AV46" s="285">
        <v>310</v>
      </c>
      <c r="AW46" s="296" t="e">
        <f t="shared" si="9"/>
        <v>#REF!</v>
      </c>
      <c r="AX46" s="297" t="e">
        <f>AE46+#REF!-AQ46+#REF!</f>
        <v>#REF!</v>
      </c>
      <c r="AY46" s="297" t="e">
        <f>AG46+#REF!</f>
        <v>#REF!</v>
      </c>
      <c r="AZ46" s="297" t="e">
        <f>AH46-(AQ46/100*34)+#REF!</f>
        <v>#REF!</v>
      </c>
      <c r="BA46" s="297" t="e">
        <f>AI46-(AQ46/100*1)+#REF!</f>
        <v>#REF!</v>
      </c>
      <c r="BB46" s="297">
        <f t="shared" si="0"/>
        <v>2886</v>
      </c>
      <c r="BC46" s="298">
        <v>26.71</v>
      </c>
    </row>
    <row r="47" spans="1:55" ht="12.75">
      <c r="A47" s="283" t="s">
        <v>232</v>
      </c>
      <c r="B47" s="284">
        <v>43791781</v>
      </c>
      <c r="C47" s="153">
        <v>26822624</v>
      </c>
      <c r="D47" s="7">
        <v>9386718</v>
      </c>
      <c r="E47" s="285">
        <v>7582439</v>
      </c>
      <c r="F47" s="63">
        <f t="shared" si="1"/>
        <v>43755</v>
      </c>
      <c r="G47" s="63">
        <v>26823</v>
      </c>
      <c r="H47" s="63">
        <v>9388</v>
      </c>
      <c r="I47" s="63">
        <v>7544</v>
      </c>
      <c r="J47" s="65"/>
      <c r="K47" s="65">
        <v>182</v>
      </c>
      <c r="L47" s="65">
        <v>64</v>
      </c>
      <c r="M47" s="65"/>
      <c r="N47" s="7">
        <f t="shared" si="2"/>
        <v>43509</v>
      </c>
      <c r="O47" s="153">
        <f t="shared" si="3"/>
        <v>26641</v>
      </c>
      <c r="P47" s="7">
        <f t="shared" si="3"/>
        <v>9324</v>
      </c>
      <c r="Q47" s="63">
        <v>7544</v>
      </c>
      <c r="R47" s="284">
        <v>43508</v>
      </c>
      <c r="S47" s="7">
        <v>26640</v>
      </c>
      <c r="T47" s="286">
        <v>305</v>
      </c>
      <c r="U47" s="7">
        <v>9321</v>
      </c>
      <c r="V47" s="159">
        <v>7547</v>
      </c>
      <c r="W47" s="9">
        <v>102.27</v>
      </c>
      <c r="X47" s="287">
        <f t="shared" si="4"/>
        <v>0</v>
      </c>
      <c r="Y47" s="7">
        <v>0</v>
      </c>
      <c r="Z47" s="286">
        <v>0</v>
      </c>
      <c r="AA47" s="7">
        <v>0</v>
      </c>
      <c r="AB47" s="159">
        <v>0</v>
      </c>
      <c r="AC47" s="170"/>
      <c r="AD47" s="288">
        <f t="shared" si="5"/>
        <v>43508</v>
      </c>
      <c r="AE47" s="7">
        <f t="shared" si="5"/>
        <v>26640</v>
      </c>
      <c r="AF47" s="7">
        <f t="shared" si="6"/>
        <v>26335</v>
      </c>
      <c r="AG47" s="286">
        <f t="shared" si="7"/>
        <v>305</v>
      </c>
      <c r="AH47" s="286">
        <f t="shared" si="10"/>
        <v>9058</v>
      </c>
      <c r="AI47" s="286">
        <v>263</v>
      </c>
      <c r="AJ47" s="7">
        <f t="shared" si="8"/>
        <v>9321</v>
      </c>
      <c r="AK47" s="159">
        <f t="shared" si="8"/>
        <v>7547</v>
      </c>
      <c r="AL47" s="289">
        <f t="shared" si="8"/>
        <v>102.27</v>
      </c>
      <c r="AM47" s="290">
        <v>910</v>
      </c>
      <c r="AN47" s="289">
        <v>6.7</v>
      </c>
      <c r="AO47" s="291">
        <v>4914</v>
      </c>
      <c r="AP47" s="292">
        <v>-7.82</v>
      </c>
      <c r="AQ47" s="293">
        <v>-1973</v>
      </c>
      <c r="AR47" s="293">
        <v>-690.5500000000001</v>
      </c>
      <c r="AS47" s="293">
        <v>-500</v>
      </c>
      <c r="AT47" s="294">
        <v>-3163.55</v>
      </c>
      <c r="AU47" s="306">
        <v>1404888</v>
      </c>
      <c r="AV47" s="285">
        <v>910</v>
      </c>
      <c r="AW47" s="296" t="e">
        <f t="shared" si="9"/>
        <v>#REF!</v>
      </c>
      <c r="AX47" s="297" t="e">
        <f>AE47+#REF!-AQ47+#REF!</f>
        <v>#REF!</v>
      </c>
      <c r="AY47" s="297" t="e">
        <f>AG47+#REF!</f>
        <v>#REF!</v>
      </c>
      <c r="AZ47" s="297" t="e">
        <f>AH47-(AQ47/100*34)+#REF!</f>
        <v>#REF!</v>
      </c>
      <c r="BA47" s="297" t="e">
        <f>AI47-(AQ47/100*1)+#REF!</f>
        <v>#REF!</v>
      </c>
      <c r="BB47" s="297">
        <f t="shared" si="0"/>
        <v>8047</v>
      </c>
      <c r="BC47" s="298" t="e">
        <f>#REF!</f>
        <v>#REF!</v>
      </c>
    </row>
    <row r="48" spans="1:55" ht="12.75">
      <c r="A48" s="283" t="s">
        <v>233</v>
      </c>
      <c r="B48" s="284">
        <v>26747980</v>
      </c>
      <c r="C48" s="153">
        <v>15942105</v>
      </c>
      <c r="D48" s="7">
        <v>5579749</v>
      </c>
      <c r="E48" s="285">
        <v>5226126</v>
      </c>
      <c r="F48" s="63">
        <f t="shared" si="1"/>
        <v>26380</v>
      </c>
      <c r="G48" s="63">
        <v>15942</v>
      </c>
      <c r="H48" s="63">
        <v>5580</v>
      </c>
      <c r="I48" s="63">
        <v>4858</v>
      </c>
      <c r="J48" s="65"/>
      <c r="K48" s="65">
        <v>108</v>
      </c>
      <c r="L48" s="65">
        <v>38</v>
      </c>
      <c r="M48" s="65"/>
      <c r="N48" s="7">
        <f t="shared" si="2"/>
        <v>26234</v>
      </c>
      <c r="O48" s="153">
        <f t="shared" si="3"/>
        <v>15834</v>
      </c>
      <c r="P48" s="7">
        <f t="shared" si="3"/>
        <v>5542</v>
      </c>
      <c r="Q48" s="63">
        <v>4858</v>
      </c>
      <c r="R48" s="284">
        <v>26233</v>
      </c>
      <c r="S48" s="7">
        <v>15633</v>
      </c>
      <c r="T48" s="286">
        <v>30</v>
      </c>
      <c r="U48" s="7">
        <v>5472</v>
      </c>
      <c r="V48" s="159">
        <v>5128</v>
      </c>
      <c r="W48" s="9">
        <v>55.97</v>
      </c>
      <c r="X48" s="287">
        <f t="shared" si="4"/>
        <v>0</v>
      </c>
      <c r="Y48" s="7"/>
      <c r="Z48" s="286"/>
      <c r="AA48" s="7"/>
      <c r="AB48" s="159"/>
      <c r="AC48" s="170"/>
      <c r="AD48" s="288">
        <f t="shared" si="5"/>
        <v>26233</v>
      </c>
      <c r="AE48" s="7">
        <f t="shared" si="5"/>
        <v>15633</v>
      </c>
      <c r="AF48" s="7">
        <f t="shared" si="6"/>
        <v>15603</v>
      </c>
      <c r="AG48" s="286">
        <f t="shared" si="7"/>
        <v>30</v>
      </c>
      <c r="AH48" s="286">
        <f t="shared" si="10"/>
        <v>5316</v>
      </c>
      <c r="AI48" s="286">
        <v>156</v>
      </c>
      <c r="AJ48" s="7">
        <f t="shared" si="8"/>
        <v>5472</v>
      </c>
      <c r="AK48" s="159">
        <f t="shared" si="8"/>
        <v>5128</v>
      </c>
      <c r="AL48" s="289">
        <f t="shared" si="8"/>
        <v>55.97</v>
      </c>
      <c r="AM48" s="290">
        <v>200</v>
      </c>
      <c r="AN48" s="289">
        <v>3.2</v>
      </c>
      <c r="AO48" s="291"/>
      <c r="AP48" s="292">
        <v>-1.8</v>
      </c>
      <c r="AQ48" s="293">
        <v>0</v>
      </c>
      <c r="AR48" s="293">
        <v>0</v>
      </c>
      <c r="AS48" s="293">
        <v>0</v>
      </c>
      <c r="AT48" s="294">
        <v>0</v>
      </c>
      <c r="AU48" s="306">
        <v>682020</v>
      </c>
      <c r="AV48" s="285">
        <v>200</v>
      </c>
      <c r="AW48" s="296" t="e">
        <f t="shared" si="9"/>
        <v>#REF!</v>
      </c>
      <c r="AX48" s="297" t="e">
        <f>AE48+#REF!-AQ48+#REF!</f>
        <v>#REF!</v>
      </c>
      <c r="AY48" s="297" t="e">
        <f>AG48+#REF!</f>
        <v>#REF!</v>
      </c>
      <c r="AZ48" s="297" t="e">
        <f>AH48-(AQ48/100*34)+#REF!</f>
        <v>#REF!</v>
      </c>
      <c r="BA48" s="297" t="e">
        <f>AI48-(AQ48/100*1)+#REF!</f>
        <v>#REF!</v>
      </c>
      <c r="BB48" s="297">
        <f t="shared" si="0"/>
        <v>5128</v>
      </c>
      <c r="BC48" s="298" t="e">
        <f>#REF!</f>
        <v>#REF!</v>
      </c>
    </row>
    <row r="49" spans="1:55" ht="12.75">
      <c r="A49" s="283" t="s">
        <v>122</v>
      </c>
      <c r="B49" s="284">
        <v>16769991</v>
      </c>
      <c r="C49" s="153">
        <v>10665442</v>
      </c>
      <c r="D49" s="7">
        <v>3732903</v>
      </c>
      <c r="E49" s="285">
        <v>2371646</v>
      </c>
      <c r="F49" s="63">
        <f t="shared" si="1"/>
        <v>16745</v>
      </c>
      <c r="G49" s="63">
        <v>10665</v>
      </c>
      <c r="H49" s="63">
        <v>3733</v>
      </c>
      <c r="I49" s="63">
        <v>2347</v>
      </c>
      <c r="J49" s="65"/>
      <c r="K49" s="65">
        <v>73</v>
      </c>
      <c r="L49" s="65">
        <v>25</v>
      </c>
      <c r="M49" s="65"/>
      <c r="N49" s="7">
        <f t="shared" si="2"/>
        <v>16647</v>
      </c>
      <c r="O49" s="153">
        <f t="shared" si="3"/>
        <v>10592</v>
      </c>
      <c r="P49" s="7">
        <f t="shared" si="3"/>
        <v>3708</v>
      </c>
      <c r="Q49" s="63">
        <v>2347</v>
      </c>
      <c r="R49" s="284">
        <v>16646</v>
      </c>
      <c r="S49" s="7">
        <v>10491</v>
      </c>
      <c r="T49" s="286">
        <v>60</v>
      </c>
      <c r="U49" s="7">
        <v>3672</v>
      </c>
      <c r="V49" s="159">
        <v>2483</v>
      </c>
      <c r="W49" s="9">
        <v>37.3</v>
      </c>
      <c r="X49" s="287">
        <f t="shared" si="4"/>
        <v>270</v>
      </c>
      <c r="Y49" s="7">
        <v>270</v>
      </c>
      <c r="Z49" s="286">
        <v>270</v>
      </c>
      <c r="AA49" s="7"/>
      <c r="AB49" s="159"/>
      <c r="AC49" s="170">
        <v>-0.5</v>
      </c>
      <c r="AD49" s="288">
        <f t="shared" si="5"/>
        <v>16916</v>
      </c>
      <c r="AE49" s="7">
        <f t="shared" si="5"/>
        <v>10761</v>
      </c>
      <c r="AF49" s="7">
        <f t="shared" si="6"/>
        <v>10431</v>
      </c>
      <c r="AG49" s="286">
        <f t="shared" si="7"/>
        <v>330</v>
      </c>
      <c r="AH49" s="286">
        <f t="shared" si="10"/>
        <v>3568</v>
      </c>
      <c r="AI49" s="286">
        <v>104</v>
      </c>
      <c r="AJ49" s="7">
        <f t="shared" si="8"/>
        <v>3672</v>
      </c>
      <c r="AK49" s="159">
        <f t="shared" si="8"/>
        <v>2483</v>
      </c>
      <c r="AL49" s="289">
        <f t="shared" si="8"/>
        <v>36.8</v>
      </c>
      <c r="AM49" s="290"/>
      <c r="AN49" s="289">
        <v>4</v>
      </c>
      <c r="AO49" s="291">
        <v>1169</v>
      </c>
      <c r="AP49" s="292">
        <v>-4.05</v>
      </c>
      <c r="AQ49" s="293">
        <v>-780</v>
      </c>
      <c r="AR49" s="293">
        <v>-273</v>
      </c>
      <c r="AS49" s="293">
        <v>-780</v>
      </c>
      <c r="AT49" s="294">
        <v>-1833</v>
      </c>
      <c r="AU49" s="306">
        <v>258435</v>
      </c>
      <c r="AV49" s="285">
        <v>0</v>
      </c>
      <c r="AW49" s="296" t="e">
        <f t="shared" si="9"/>
        <v>#REF!</v>
      </c>
      <c r="AX49" s="297" t="e">
        <f>AE49+#REF!-AQ49+#REF!</f>
        <v>#REF!</v>
      </c>
      <c r="AY49" s="297" t="e">
        <f>AG49+#REF!</f>
        <v>#REF!</v>
      </c>
      <c r="AZ49" s="297" t="e">
        <f>AH49-(AQ49/100*34)+#REF!</f>
        <v>#REF!</v>
      </c>
      <c r="BA49" s="297" t="e">
        <f>AI49-(AQ49/100*1)+#REF!</f>
        <v>#REF!</v>
      </c>
      <c r="BB49" s="297">
        <f t="shared" si="0"/>
        <v>3263</v>
      </c>
      <c r="BC49" s="298" t="e">
        <f>#REF!</f>
        <v>#REF!</v>
      </c>
    </row>
    <row r="50" spans="1:55" ht="13.5" thickBot="1">
      <c r="A50" s="283" t="s">
        <v>234</v>
      </c>
      <c r="B50" s="308">
        <v>26128217</v>
      </c>
      <c r="C50" s="186">
        <v>14861564</v>
      </c>
      <c r="D50" s="190">
        <v>5200983</v>
      </c>
      <c r="E50" s="309">
        <v>6065670</v>
      </c>
      <c r="F50" s="310">
        <f t="shared" si="1"/>
        <v>26037</v>
      </c>
      <c r="G50" s="310">
        <v>14862</v>
      </c>
      <c r="H50" s="310">
        <v>5202</v>
      </c>
      <c r="I50" s="310">
        <v>5973</v>
      </c>
      <c r="J50" s="311"/>
      <c r="K50" s="311">
        <v>101</v>
      </c>
      <c r="L50" s="311">
        <v>35</v>
      </c>
      <c r="M50" s="311"/>
      <c r="N50" s="190">
        <f t="shared" si="2"/>
        <v>25901</v>
      </c>
      <c r="O50" s="186">
        <f t="shared" si="3"/>
        <v>14761</v>
      </c>
      <c r="P50" s="190">
        <f t="shared" si="3"/>
        <v>5167</v>
      </c>
      <c r="Q50" s="310">
        <v>5973</v>
      </c>
      <c r="R50" s="308">
        <v>25900</v>
      </c>
      <c r="S50" s="190">
        <v>14660</v>
      </c>
      <c r="T50" s="312">
        <v>200</v>
      </c>
      <c r="U50" s="190">
        <v>5129</v>
      </c>
      <c r="V50" s="192">
        <v>6111</v>
      </c>
      <c r="W50" s="313">
        <v>53.55</v>
      </c>
      <c r="X50" s="314">
        <f t="shared" si="4"/>
        <v>200</v>
      </c>
      <c r="Y50" s="190">
        <v>200</v>
      </c>
      <c r="Z50" s="312">
        <v>81</v>
      </c>
      <c r="AA50" s="190"/>
      <c r="AB50" s="192"/>
      <c r="AC50" s="315"/>
      <c r="AD50" s="316">
        <f t="shared" si="5"/>
        <v>26100</v>
      </c>
      <c r="AE50" s="190">
        <f t="shared" si="5"/>
        <v>14860</v>
      </c>
      <c r="AF50" s="190">
        <f t="shared" si="6"/>
        <v>14579</v>
      </c>
      <c r="AG50" s="312">
        <f t="shared" si="7"/>
        <v>281</v>
      </c>
      <c r="AH50" s="312">
        <v>4985</v>
      </c>
      <c r="AI50" s="312">
        <v>144</v>
      </c>
      <c r="AJ50" s="190">
        <f t="shared" si="8"/>
        <v>5129</v>
      </c>
      <c r="AK50" s="192">
        <f t="shared" si="8"/>
        <v>6111</v>
      </c>
      <c r="AL50" s="317">
        <f t="shared" si="8"/>
        <v>53.55</v>
      </c>
      <c r="AM50" s="318"/>
      <c r="AN50" s="317"/>
      <c r="AO50" s="319"/>
      <c r="AP50" s="292">
        <v>-1</v>
      </c>
      <c r="AQ50" s="293">
        <v>-391</v>
      </c>
      <c r="AR50" s="293">
        <v>-136.85</v>
      </c>
      <c r="AS50" s="293">
        <v>-191</v>
      </c>
      <c r="AT50" s="294">
        <v>-718.85</v>
      </c>
      <c r="AU50" s="306">
        <v>806296.8</v>
      </c>
      <c r="AV50" s="285">
        <v>130</v>
      </c>
      <c r="AW50" s="296" t="e">
        <f t="shared" si="9"/>
        <v>#REF!</v>
      </c>
      <c r="AX50" s="297" t="e">
        <f>AE50+#REF!-AQ50+#REF!</f>
        <v>#REF!</v>
      </c>
      <c r="AY50" s="297" t="e">
        <f>AG50+#REF!</f>
        <v>#REF!</v>
      </c>
      <c r="AZ50" s="297" t="e">
        <f>AH50-(AQ50/100*34)+#REF!</f>
        <v>#REF!</v>
      </c>
      <c r="BA50" s="297" t="e">
        <f>AI50-(AQ50/100*1)+#REF!</f>
        <v>#REF!</v>
      </c>
      <c r="BB50" s="297">
        <f t="shared" si="0"/>
        <v>6302</v>
      </c>
      <c r="BC50" s="298" t="e">
        <f>#REF!</f>
        <v>#REF!</v>
      </c>
    </row>
    <row r="51" spans="1:55" ht="12.75">
      <c r="A51" s="283" t="s">
        <v>235</v>
      </c>
      <c r="B51" s="287">
        <v>19192759</v>
      </c>
      <c r="C51" s="124">
        <v>11468858</v>
      </c>
      <c r="D51" s="320">
        <v>4014096</v>
      </c>
      <c r="E51" s="321">
        <v>3709805</v>
      </c>
      <c r="F51" s="63">
        <f t="shared" si="1"/>
        <v>17842</v>
      </c>
      <c r="G51" s="63">
        <v>11469</v>
      </c>
      <c r="H51" s="63">
        <v>4014</v>
      </c>
      <c r="I51" s="63">
        <v>2359</v>
      </c>
      <c r="J51" s="65"/>
      <c r="K51" s="65">
        <v>78</v>
      </c>
      <c r="L51" s="65">
        <v>27</v>
      </c>
      <c r="M51" s="65"/>
      <c r="N51" s="320">
        <f t="shared" si="2"/>
        <v>17737</v>
      </c>
      <c r="O51" s="124">
        <f t="shared" si="3"/>
        <v>11391</v>
      </c>
      <c r="P51" s="320">
        <f t="shared" si="3"/>
        <v>3987</v>
      </c>
      <c r="Q51" s="63">
        <v>2359</v>
      </c>
      <c r="R51" s="287">
        <v>17736</v>
      </c>
      <c r="S51" s="320">
        <v>10864</v>
      </c>
      <c r="T51" s="322">
        <v>86</v>
      </c>
      <c r="U51" s="320">
        <v>3802</v>
      </c>
      <c r="V51" s="323">
        <v>3070</v>
      </c>
      <c r="W51" s="324">
        <v>40.06</v>
      </c>
      <c r="X51" s="287">
        <f t="shared" si="4"/>
        <v>0</v>
      </c>
      <c r="Y51" s="320">
        <v>0</v>
      </c>
      <c r="Z51" s="322">
        <v>0</v>
      </c>
      <c r="AA51" s="320">
        <v>0</v>
      </c>
      <c r="AB51" s="323">
        <v>0</v>
      </c>
      <c r="AC51" s="325"/>
      <c r="AD51" s="326">
        <f aca="true" t="shared" si="11" ref="AD51:AE78">R51+X51</f>
        <v>17736</v>
      </c>
      <c r="AE51" s="320">
        <f t="shared" si="11"/>
        <v>10864</v>
      </c>
      <c r="AF51" s="320">
        <f t="shared" si="6"/>
        <v>10778</v>
      </c>
      <c r="AG51" s="322">
        <f t="shared" si="7"/>
        <v>86</v>
      </c>
      <c r="AH51" s="322">
        <v>3695</v>
      </c>
      <c r="AI51" s="322">
        <v>107</v>
      </c>
      <c r="AJ51" s="320">
        <f aca="true" t="shared" si="12" ref="AJ51:AL78">U51+AA51</f>
        <v>3802</v>
      </c>
      <c r="AK51" s="323">
        <f t="shared" si="12"/>
        <v>3070</v>
      </c>
      <c r="AL51" s="327">
        <f t="shared" si="12"/>
        <v>40.06</v>
      </c>
      <c r="AM51" s="328">
        <v>250</v>
      </c>
      <c r="AN51" s="327">
        <v>4.2</v>
      </c>
      <c r="AO51" s="329">
        <v>2824</v>
      </c>
      <c r="AP51" s="292">
        <v>-4.2</v>
      </c>
      <c r="AQ51" s="293">
        <v>-753</v>
      </c>
      <c r="AR51" s="293">
        <v>-263.55</v>
      </c>
      <c r="AS51" s="293">
        <v>-400</v>
      </c>
      <c r="AT51" s="294">
        <v>-1416.55</v>
      </c>
      <c r="AU51" s="306">
        <v>376327.32</v>
      </c>
      <c r="AV51" s="285">
        <v>250</v>
      </c>
      <c r="AW51" s="296" t="e">
        <f t="shared" si="9"/>
        <v>#REF!</v>
      </c>
      <c r="AX51" s="297" t="e">
        <f>AE51+#REF!-AQ51+#REF!</f>
        <v>#REF!</v>
      </c>
      <c r="AY51" s="297" t="e">
        <f>AG51+#REF!</f>
        <v>#REF!</v>
      </c>
      <c r="AZ51" s="297" t="e">
        <f>AH51-(AQ51/100*34)+#REF!</f>
        <v>#REF!</v>
      </c>
      <c r="BA51" s="297" t="e">
        <f>AI51-(AQ51/100*1)+#REF!</f>
        <v>#REF!</v>
      </c>
      <c r="BB51" s="297">
        <f t="shared" si="0"/>
        <v>3470</v>
      </c>
      <c r="BC51" s="298" t="e">
        <f>#REF!</f>
        <v>#REF!</v>
      </c>
    </row>
    <row r="52" spans="1:55" ht="12.75">
      <c r="A52" s="283" t="s">
        <v>236</v>
      </c>
      <c r="B52" s="284">
        <v>34399626</v>
      </c>
      <c r="C52" s="153">
        <v>20267170</v>
      </c>
      <c r="D52" s="7">
        <v>7093498</v>
      </c>
      <c r="E52" s="285">
        <v>7038958</v>
      </c>
      <c r="F52" s="63">
        <f t="shared" si="1"/>
        <v>34133</v>
      </c>
      <c r="G52" s="63">
        <v>20267</v>
      </c>
      <c r="H52" s="63">
        <v>7093</v>
      </c>
      <c r="I52" s="63">
        <v>6773</v>
      </c>
      <c r="J52" s="65"/>
      <c r="K52" s="65">
        <v>138</v>
      </c>
      <c r="L52" s="65">
        <v>48</v>
      </c>
      <c r="M52" s="65"/>
      <c r="N52" s="7">
        <f t="shared" si="2"/>
        <v>33947</v>
      </c>
      <c r="O52" s="153">
        <f t="shared" si="3"/>
        <v>20129</v>
      </c>
      <c r="P52" s="7">
        <f t="shared" si="3"/>
        <v>7045</v>
      </c>
      <c r="Q52" s="63">
        <v>6773</v>
      </c>
      <c r="R52" s="284">
        <v>33946</v>
      </c>
      <c r="S52" s="7">
        <v>20028</v>
      </c>
      <c r="T52" s="286">
        <v>120</v>
      </c>
      <c r="U52" s="7">
        <v>7009</v>
      </c>
      <c r="V52" s="159">
        <v>6909</v>
      </c>
      <c r="W52" s="301">
        <v>76.4</v>
      </c>
      <c r="X52" s="287">
        <f t="shared" si="4"/>
        <v>100</v>
      </c>
      <c r="Y52" s="7">
        <v>100</v>
      </c>
      <c r="Z52" s="286">
        <v>-50</v>
      </c>
      <c r="AA52" s="7"/>
      <c r="AB52" s="159"/>
      <c r="AC52" s="302">
        <v>0.4</v>
      </c>
      <c r="AD52" s="288">
        <f t="shared" si="11"/>
        <v>34046</v>
      </c>
      <c r="AE52" s="7">
        <f t="shared" si="11"/>
        <v>20128</v>
      </c>
      <c r="AF52" s="7">
        <f t="shared" si="6"/>
        <v>20058</v>
      </c>
      <c r="AG52" s="286">
        <f t="shared" si="7"/>
        <v>70</v>
      </c>
      <c r="AH52" s="286">
        <f aca="true" t="shared" si="13" ref="AH52:AH78">AJ52-AI52</f>
        <v>6808</v>
      </c>
      <c r="AI52" s="286">
        <v>201</v>
      </c>
      <c r="AJ52" s="7">
        <f t="shared" si="12"/>
        <v>7009</v>
      </c>
      <c r="AK52" s="159">
        <f t="shared" si="12"/>
        <v>6909</v>
      </c>
      <c r="AL52" s="303">
        <f t="shared" si="12"/>
        <v>76.80000000000001</v>
      </c>
      <c r="AM52" s="304">
        <v>14</v>
      </c>
      <c r="AN52" s="303">
        <v>6.42</v>
      </c>
      <c r="AO52" s="305">
        <v>1562</v>
      </c>
      <c r="AP52" s="292">
        <v>-6.45</v>
      </c>
      <c r="AQ52" s="293">
        <v>-1149</v>
      </c>
      <c r="AR52" s="293">
        <v>-402.15000000000003</v>
      </c>
      <c r="AS52" s="293">
        <v>0</v>
      </c>
      <c r="AT52" s="294">
        <v>-1551.15</v>
      </c>
      <c r="AU52" s="306">
        <v>781453.56</v>
      </c>
      <c r="AV52" s="285">
        <v>14</v>
      </c>
      <c r="AW52" s="296" t="e">
        <f t="shared" si="9"/>
        <v>#REF!</v>
      </c>
      <c r="AX52" s="297" t="e">
        <f>AE52+#REF!-AQ52+#REF!</f>
        <v>#REF!</v>
      </c>
      <c r="AY52" s="297" t="e">
        <f>AG52+#REF!</f>
        <v>#REF!</v>
      </c>
      <c r="AZ52" s="297" t="e">
        <f>AH52-(AQ52/100*34)+#REF!</f>
        <v>#REF!</v>
      </c>
      <c r="BA52" s="297" t="e">
        <f>AI52-(AQ52/100*1)+#REF!</f>
        <v>#REF!</v>
      </c>
      <c r="BB52" s="297">
        <f t="shared" si="0"/>
        <v>6909</v>
      </c>
      <c r="BC52" s="298" t="e">
        <f>#REF!</f>
        <v>#REF!</v>
      </c>
    </row>
    <row r="53" spans="1:55" ht="12.75">
      <c r="A53" s="283" t="s">
        <v>237</v>
      </c>
      <c r="B53" s="284">
        <v>6618224</v>
      </c>
      <c r="C53" s="153">
        <v>4361802</v>
      </c>
      <c r="D53" s="7">
        <v>1551209</v>
      </c>
      <c r="E53" s="285">
        <v>705213</v>
      </c>
      <c r="F53" s="63">
        <f t="shared" si="1"/>
        <v>6618</v>
      </c>
      <c r="G53" s="63">
        <v>4362</v>
      </c>
      <c r="H53" s="63">
        <v>1527</v>
      </c>
      <c r="I53" s="63">
        <v>729</v>
      </c>
      <c r="J53" s="65"/>
      <c r="K53" s="65">
        <v>30</v>
      </c>
      <c r="L53" s="65">
        <v>10</v>
      </c>
      <c r="M53" s="65"/>
      <c r="N53" s="7">
        <f t="shared" si="2"/>
        <v>6578</v>
      </c>
      <c r="O53" s="153">
        <f t="shared" si="3"/>
        <v>4332</v>
      </c>
      <c r="P53" s="7">
        <f t="shared" si="3"/>
        <v>1517</v>
      </c>
      <c r="Q53" s="63">
        <v>729</v>
      </c>
      <c r="R53" s="284">
        <v>6578</v>
      </c>
      <c r="S53" s="7">
        <v>4232</v>
      </c>
      <c r="T53" s="286">
        <v>75</v>
      </c>
      <c r="U53" s="7">
        <v>1480</v>
      </c>
      <c r="V53" s="159">
        <v>866</v>
      </c>
      <c r="W53" s="301">
        <v>12.4</v>
      </c>
      <c r="X53" s="287">
        <f t="shared" si="4"/>
        <v>0</v>
      </c>
      <c r="Y53" s="7"/>
      <c r="Z53" s="286"/>
      <c r="AA53" s="7"/>
      <c r="AB53" s="159"/>
      <c r="AC53" s="302">
        <v>0.65</v>
      </c>
      <c r="AD53" s="288">
        <f t="shared" si="11"/>
        <v>6578</v>
      </c>
      <c r="AE53" s="7">
        <f t="shared" si="11"/>
        <v>4232</v>
      </c>
      <c r="AF53" s="7">
        <f t="shared" si="6"/>
        <v>4157</v>
      </c>
      <c r="AG53" s="286">
        <f t="shared" si="7"/>
        <v>75</v>
      </c>
      <c r="AH53" s="286">
        <v>1439</v>
      </c>
      <c r="AI53" s="286">
        <v>41</v>
      </c>
      <c r="AJ53" s="7">
        <f t="shared" si="12"/>
        <v>1480</v>
      </c>
      <c r="AK53" s="159">
        <f t="shared" si="12"/>
        <v>866</v>
      </c>
      <c r="AL53" s="303">
        <f t="shared" si="12"/>
        <v>13.05</v>
      </c>
      <c r="AM53" s="304">
        <v>0</v>
      </c>
      <c r="AN53" s="303">
        <v>0</v>
      </c>
      <c r="AO53" s="305">
        <v>0</v>
      </c>
      <c r="AP53" s="292">
        <v>0</v>
      </c>
      <c r="AQ53" s="293">
        <v>0</v>
      </c>
      <c r="AR53" s="293">
        <v>0</v>
      </c>
      <c r="AS53" s="293">
        <v>-450</v>
      </c>
      <c r="AT53" s="294">
        <v>-450</v>
      </c>
      <c r="AU53" s="306">
        <v>79579.2</v>
      </c>
      <c r="AV53" s="285">
        <v>0</v>
      </c>
      <c r="AW53" s="296" t="e">
        <f t="shared" si="9"/>
        <v>#REF!</v>
      </c>
      <c r="AX53" s="297" t="e">
        <f>AE53+#REF!-AQ53+#REF!</f>
        <v>#REF!</v>
      </c>
      <c r="AY53" s="297" t="e">
        <f>AG53+#REF!</f>
        <v>#REF!</v>
      </c>
      <c r="AZ53" s="297" t="e">
        <f>AH53-(AQ53/100*34)+#REF!</f>
        <v>#REF!</v>
      </c>
      <c r="BA53" s="297" t="e">
        <f>AI53-(AQ53/100*1)+#REF!</f>
        <v>#REF!</v>
      </c>
      <c r="BB53" s="297">
        <f t="shared" si="0"/>
        <v>1316</v>
      </c>
      <c r="BC53" s="298" t="e">
        <f>#REF!</f>
        <v>#REF!</v>
      </c>
    </row>
    <row r="54" spans="1:55" ht="12.75">
      <c r="A54" s="283" t="s">
        <v>238</v>
      </c>
      <c r="B54" s="284">
        <v>32381096</v>
      </c>
      <c r="C54" s="153">
        <v>19987386</v>
      </c>
      <c r="D54" s="7">
        <v>6995615</v>
      </c>
      <c r="E54" s="285">
        <v>5398095</v>
      </c>
      <c r="F54" s="63">
        <f t="shared" si="1"/>
        <v>32381</v>
      </c>
      <c r="G54" s="63">
        <v>19987</v>
      </c>
      <c r="H54" s="63">
        <v>6995</v>
      </c>
      <c r="I54" s="63">
        <v>5399</v>
      </c>
      <c r="J54" s="65"/>
      <c r="K54" s="65">
        <v>136</v>
      </c>
      <c r="L54" s="65">
        <v>48</v>
      </c>
      <c r="M54" s="65"/>
      <c r="N54" s="7">
        <f t="shared" si="2"/>
        <v>32197</v>
      </c>
      <c r="O54" s="153">
        <f t="shared" si="3"/>
        <v>19851</v>
      </c>
      <c r="P54" s="7">
        <f t="shared" si="3"/>
        <v>6947</v>
      </c>
      <c r="Q54" s="63">
        <v>5399</v>
      </c>
      <c r="R54" s="284">
        <v>32196</v>
      </c>
      <c r="S54" s="7">
        <v>19650</v>
      </c>
      <c r="T54" s="286">
        <v>240</v>
      </c>
      <c r="U54" s="7">
        <v>6876</v>
      </c>
      <c r="V54" s="159">
        <v>5670</v>
      </c>
      <c r="W54" s="9">
        <v>72.99</v>
      </c>
      <c r="X54" s="287">
        <f t="shared" si="4"/>
        <v>0</v>
      </c>
      <c r="Y54" s="7">
        <v>-350</v>
      </c>
      <c r="Z54" s="286"/>
      <c r="AA54" s="7"/>
      <c r="AB54" s="159">
        <v>350</v>
      </c>
      <c r="AC54" s="170"/>
      <c r="AD54" s="288">
        <f t="shared" si="11"/>
        <v>32196</v>
      </c>
      <c r="AE54" s="7">
        <f t="shared" si="11"/>
        <v>19300</v>
      </c>
      <c r="AF54" s="7">
        <f t="shared" si="6"/>
        <v>19060</v>
      </c>
      <c r="AG54" s="286">
        <f t="shared" si="7"/>
        <v>240</v>
      </c>
      <c r="AH54" s="286">
        <f t="shared" si="13"/>
        <v>6685</v>
      </c>
      <c r="AI54" s="286">
        <v>191</v>
      </c>
      <c r="AJ54" s="7">
        <f t="shared" si="12"/>
        <v>6876</v>
      </c>
      <c r="AK54" s="159">
        <f t="shared" si="12"/>
        <v>6020</v>
      </c>
      <c r="AL54" s="289">
        <f t="shared" si="12"/>
        <v>72.99</v>
      </c>
      <c r="AM54" s="290"/>
      <c r="AN54" s="289"/>
      <c r="AO54" s="291"/>
      <c r="AP54" s="292">
        <v>0</v>
      </c>
      <c r="AQ54" s="293">
        <v>-3300</v>
      </c>
      <c r="AR54" s="293">
        <v>-1155</v>
      </c>
      <c r="AS54" s="293">
        <v>0</v>
      </c>
      <c r="AT54" s="294">
        <v>-4455</v>
      </c>
      <c r="AU54" s="306">
        <v>632786.4</v>
      </c>
      <c r="AV54" s="285">
        <v>384</v>
      </c>
      <c r="AW54" s="296" t="e">
        <f t="shared" si="9"/>
        <v>#REF!</v>
      </c>
      <c r="AX54" s="297" t="e">
        <f>AE54+#REF!-AQ54+#REF!</f>
        <v>#REF!</v>
      </c>
      <c r="AY54" s="297" t="e">
        <f>AG54+#REF!</f>
        <v>#REF!</v>
      </c>
      <c r="AZ54" s="297" t="e">
        <f>AH54-(AQ54/100*34)+#REF!</f>
        <v>#REF!</v>
      </c>
      <c r="BA54" s="297" t="e">
        <f>AI54-(AQ54/100*1)+#REF!</f>
        <v>#REF!</v>
      </c>
      <c r="BB54" s="297">
        <f t="shared" si="0"/>
        <v>6020</v>
      </c>
      <c r="BC54" s="298" t="e">
        <f>#REF!</f>
        <v>#REF!</v>
      </c>
    </row>
    <row r="55" spans="1:55" ht="12.75">
      <c r="A55" s="283" t="s">
        <v>239</v>
      </c>
      <c r="B55" s="284">
        <v>70815275</v>
      </c>
      <c r="C55" s="153">
        <v>47449362</v>
      </c>
      <c r="D55" s="7">
        <v>16623171</v>
      </c>
      <c r="E55" s="285">
        <v>6742742</v>
      </c>
      <c r="F55" s="63">
        <f t="shared" si="1"/>
        <v>69682</v>
      </c>
      <c r="G55" s="63">
        <v>47449</v>
      </c>
      <c r="H55" s="63">
        <v>16607</v>
      </c>
      <c r="I55" s="63">
        <v>5626</v>
      </c>
      <c r="J55" s="65"/>
      <c r="K55" s="65">
        <v>323</v>
      </c>
      <c r="L55" s="65">
        <v>113</v>
      </c>
      <c r="M55" s="65"/>
      <c r="N55" s="7">
        <f t="shared" si="2"/>
        <v>69246</v>
      </c>
      <c r="O55" s="153">
        <f t="shared" si="3"/>
        <v>47126</v>
      </c>
      <c r="P55" s="7">
        <f t="shared" si="3"/>
        <v>16494</v>
      </c>
      <c r="Q55" s="63">
        <v>5626</v>
      </c>
      <c r="R55" s="284">
        <v>69245</v>
      </c>
      <c r="S55" s="7">
        <v>46755</v>
      </c>
      <c r="T55" s="286">
        <v>274</v>
      </c>
      <c r="U55" s="7">
        <v>16352</v>
      </c>
      <c r="V55" s="159">
        <v>6138</v>
      </c>
      <c r="W55" s="9">
        <v>169.1</v>
      </c>
      <c r="X55" s="287">
        <f t="shared" si="4"/>
        <v>0</v>
      </c>
      <c r="Y55" s="7">
        <v>-1900</v>
      </c>
      <c r="Z55" s="286">
        <v>50</v>
      </c>
      <c r="AA55" s="7"/>
      <c r="AB55" s="159">
        <v>1900</v>
      </c>
      <c r="AC55" s="170"/>
      <c r="AD55" s="288">
        <f t="shared" si="11"/>
        <v>69245</v>
      </c>
      <c r="AE55" s="7">
        <f t="shared" si="11"/>
        <v>44855</v>
      </c>
      <c r="AF55" s="7">
        <f t="shared" si="6"/>
        <v>44531</v>
      </c>
      <c r="AG55" s="286">
        <f t="shared" si="7"/>
        <v>324</v>
      </c>
      <c r="AH55" s="286">
        <f t="shared" si="13"/>
        <v>15907</v>
      </c>
      <c r="AI55" s="286">
        <v>445</v>
      </c>
      <c r="AJ55" s="7">
        <f t="shared" si="12"/>
        <v>16352</v>
      </c>
      <c r="AK55" s="159">
        <f t="shared" si="12"/>
        <v>8038</v>
      </c>
      <c r="AL55" s="289">
        <f t="shared" si="12"/>
        <v>169.1</v>
      </c>
      <c r="AM55" s="290">
        <v>280</v>
      </c>
      <c r="AN55" s="289"/>
      <c r="AO55" s="291">
        <v>5940</v>
      </c>
      <c r="AP55" s="292">
        <v>-1.5</v>
      </c>
      <c r="AQ55" s="293">
        <v>-4400</v>
      </c>
      <c r="AR55" s="293">
        <v>-1540</v>
      </c>
      <c r="AS55" s="293">
        <v>0</v>
      </c>
      <c r="AT55" s="294">
        <v>-5940</v>
      </c>
      <c r="AU55" s="306">
        <v>1449723.48</v>
      </c>
      <c r="AV55" s="285">
        <v>280</v>
      </c>
      <c r="AW55" s="296" t="e">
        <f t="shared" si="9"/>
        <v>#REF!</v>
      </c>
      <c r="AX55" s="297" t="e">
        <f>AE55+#REF!-AQ55+#REF!</f>
        <v>#REF!</v>
      </c>
      <c r="AY55" s="297" t="e">
        <f>AG55+#REF!</f>
        <v>#REF!</v>
      </c>
      <c r="AZ55" s="297" t="e">
        <f>AH55-(AQ55/100*34)+#REF!</f>
        <v>#REF!</v>
      </c>
      <c r="BA55" s="297" t="e">
        <f>AI55-(AQ55/100*1)+#REF!</f>
        <v>#REF!</v>
      </c>
      <c r="BB55" s="297">
        <f t="shared" si="0"/>
        <v>8038</v>
      </c>
      <c r="BC55" s="298" t="e">
        <f>#REF!</f>
        <v>#REF!</v>
      </c>
    </row>
    <row r="56" spans="1:55" ht="12.75">
      <c r="A56" s="283" t="s">
        <v>240</v>
      </c>
      <c r="B56" s="284">
        <v>38602028</v>
      </c>
      <c r="C56" s="153">
        <v>24774488</v>
      </c>
      <c r="D56" s="7">
        <v>8844255</v>
      </c>
      <c r="E56" s="285">
        <v>4983285</v>
      </c>
      <c r="F56" s="63">
        <f t="shared" si="1"/>
        <v>35418</v>
      </c>
      <c r="G56" s="63">
        <v>24774</v>
      </c>
      <c r="H56" s="63">
        <v>8671</v>
      </c>
      <c r="I56" s="63">
        <v>1973</v>
      </c>
      <c r="J56" s="65"/>
      <c r="K56" s="65">
        <v>168</v>
      </c>
      <c r="L56" s="65">
        <v>59</v>
      </c>
      <c r="M56" s="65"/>
      <c r="N56" s="7">
        <f t="shared" si="2"/>
        <v>35191</v>
      </c>
      <c r="O56" s="153">
        <f t="shared" si="3"/>
        <v>24606</v>
      </c>
      <c r="P56" s="7">
        <f t="shared" si="3"/>
        <v>8612</v>
      </c>
      <c r="Q56" s="63">
        <v>1973</v>
      </c>
      <c r="R56" s="284">
        <v>35190</v>
      </c>
      <c r="S56" s="7">
        <v>24117</v>
      </c>
      <c r="T56" s="286">
        <v>199</v>
      </c>
      <c r="U56" s="7">
        <v>8439</v>
      </c>
      <c r="V56" s="159">
        <v>2634</v>
      </c>
      <c r="W56" s="9">
        <v>70.77</v>
      </c>
      <c r="X56" s="287">
        <f t="shared" si="4"/>
        <v>-400</v>
      </c>
      <c r="Y56" s="7">
        <v>-2300</v>
      </c>
      <c r="Z56" s="286"/>
      <c r="AA56" s="7">
        <v>-100</v>
      </c>
      <c r="AB56" s="159">
        <v>2000</v>
      </c>
      <c r="AC56" s="170"/>
      <c r="AD56" s="288">
        <f t="shared" si="11"/>
        <v>34790</v>
      </c>
      <c r="AE56" s="7">
        <f t="shared" si="11"/>
        <v>21817</v>
      </c>
      <c r="AF56" s="7">
        <f t="shared" si="6"/>
        <v>21618</v>
      </c>
      <c r="AG56" s="286">
        <f t="shared" si="7"/>
        <v>199</v>
      </c>
      <c r="AH56" s="286">
        <f t="shared" si="13"/>
        <v>8123</v>
      </c>
      <c r="AI56" s="286">
        <v>216</v>
      </c>
      <c r="AJ56" s="7">
        <f t="shared" si="12"/>
        <v>8339</v>
      </c>
      <c r="AK56" s="159">
        <f t="shared" si="12"/>
        <v>4634</v>
      </c>
      <c r="AL56" s="289">
        <f t="shared" si="12"/>
        <v>70.77</v>
      </c>
      <c r="AM56" s="290">
        <v>69</v>
      </c>
      <c r="AN56" s="289"/>
      <c r="AO56" s="291"/>
      <c r="AP56" s="292">
        <v>-1.12</v>
      </c>
      <c r="AQ56" s="293">
        <v>-355</v>
      </c>
      <c r="AR56" s="293">
        <v>-124.25</v>
      </c>
      <c r="AS56" s="293">
        <v>0</v>
      </c>
      <c r="AT56" s="294">
        <v>-479.25</v>
      </c>
      <c r="AU56" s="306">
        <v>596510.04</v>
      </c>
      <c r="AV56" s="285">
        <v>69</v>
      </c>
      <c r="AW56" s="296" t="e">
        <f t="shared" si="9"/>
        <v>#REF!</v>
      </c>
      <c r="AX56" s="297" t="e">
        <f>AE56+#REF!-AQ56+#REF!</f>
        <v>#REF!</v>
      </c>
      <c r="AY56" s="297" t="e">
        <f>AG56+#REF!</f>
        <v>#REF!</v>
      </c>
      <c r="AZ56" s="297" t="e">
        <f>AH56-(AQ56/100*34)+#REF!</f>
        <v>#REF!</v>
      </c>
      <c r="BA56" s="297" t="e">
        <f>AI56-(AQ56/100*1)+#REF!</f>
        <v>#REF!</v>
      </c>
      <c r="BB56" s="297">
        <f t="shared" si="0"/>
        <v>4634</v>
      </c>
      <c r="BC56" s="298" t="e">
        <f>#REF!</f>
        <v>#REF!</v>
      </c>
    </row>
    <row r="57" spans="1:55" ht="12.75">
      <c r="A57" s="283" t="s">
        <v>241</v>
      </c>
      <c r="B57" s="284">
        <v>20309692</v>
      </c>
      <c r="C57" s="153">
        <v>13010881</v>
      </c>
      <c r="D57" s="7">
        <v>4553531</v>
      </c>
      <c r="E57" s="285">
        <v>2745280</v>
      </c>
      <c r="F57" s="63">
        <f t="shared" si="1"/>
        <v>20310</v>
      </c>
      <c r="G57" s="63">
        <v>13011</v>
      </c>
      <c r="H57" s="63">
        <v>4554</v>
      </c>
      <c r="I57" s="63">
        <v>2745</v>
      </c>
      <c r="J57" s="65"/>
      <c r="K57" s="65">
        <v>88</v>
      </c>
      <c r="L57" s="65">
        <v>31</v>
      </c>
      <c r="M57" s="65"/>
      <c r="N57" s="7">
        <f t="shared" si="2"/>
        <v>20191</v>
      </c>
      <c r="O57" s="153">
        <f t="shared" si="3"/>
        <v>12923</v>
      </c>
      <c r="P57" s="7">
        <f t="shared" si="3"/>
        <v>4523</v>
      </c>
      <c r="Q57" s="63">
        <v>2745</v>
      </c>
      <c r="R57" s="284">
        <v>20190</v>
      </c>
      <c r="S57" s="7">
        <v>12622</v>
      </c>
      <c r="T57" s="286">
        <v>3</v>
      </c>
      <c r="U57" s="7">
        <v>4418</v>
      </c>
      <c r="V57" s="159">
        <v>3150</v>
      </c>
      <c r="W57" s="9">
        <v>40.75</v>
      </c>
      <c r="X57" s="287">
        <f t="shared" si="4"/>
        <v>0</v>
      </c>
      <c r="Y57" s="7"/>
      <c r="Z57" s="286"/>
      <c r="AA57" s="7"/>
      <c r="AB57" s="159"/>
      <c r="AC57" s="170"/>
      <c r="AD57" s="288">
        <f t="shared" si="11"/>
        <v>20190</v>
      </c>
      <c r="AE57" s="7">
        <f t="shared" si="11"/>
        <v>12622</v>
      </c>
      <c r="AF57" s="7">
        <f t="shared" si="6"/>
        <v>12619</v>
      </c>
      <c r="AG57" s="286">
        <f t="shared" si="7"/>
        <v>3</v>
      </c>
      <c r="AH57" s="286">
        <f t="shared" si="13"/>
        <v>4292</v>
      </c>
      <c r="AI57" s="286">
        <v>126</v>
      </c>
      <c r="AJ57" s="7">
        <f t="shared" si="12"/>
        <v>4418</v>
      </c>
      <c r="AK57" s="159">
        <f t="shared" si="12"/>
        <v>3150</v>
      </c>
      <c r="AL57" s="289">
        <f t="shared" si="12"/>
        <v>40.75</v>
      </c>
      <c r="AM57" s="290">
        <v>328</v>
      </c>
      <c r="AN57" s="289">
        <v>5</v>
      </c>
      <c r="AO57" s="291">
        <v>1619</v>
      </c>
      <c r="AP57" s="292">
        <v>-4.74</v>
      </c>
      <c r="AQ57" s="293">
        <v>-1260</v>
      </c>
      <c r="AR57" s="293">
        <v>-441</v>
      </c>
      <c r="AS57" s="293">
        <v>-470</v>
      </c>
      <c r="AT57" s="294">
        <v>-2171</v>
      </c>
      <c r="AU57" s="306">
        <v>188535</v>
      </c>
      <c r="AV57" s="285">
        <v>328</v>
      </c>
      <c r="AW57" s="296" t="e">
        <f t="shared" si="9"/>
        <v>#REF!</v>
      </c>
      <c r="AX57" s="297" t="e">
        <f>AE57+#REF!-AQ57+#REF!</f>
        <v>#REF!</v>
      </c>
      <c r="AY57" s="297" t="e">
        <f>AG57+#REF!</f>
        <v>#REF!</v>
      </c>
      <c r="AZ57" s="297" t="e">
        <f>AH57-(AQ57/100*34)+#REF!</f>
        <v>#REF!</v>
      </c>
      <c r="BA57" s="297" t="e">
        <f>AI57-(AQ57/100*1)+#REF!</f>
        <v>#REF!</v>
      </c>
      <c r="BB57" s="297">
        <f t="shared" si="0"/>
        <v>3620</v>
      </c>
      <c r="BC57" s="298" t="e">
        <f>#REF!</f>
        <v>#REF!</v>
      </c>
    </row>
    <row r="58" spans="1:55" ht="12.75">
      <c r="A58" s="283" t="s">
        <v>242</v>
      </c>
      <c r="B58" s="284">
        <v>33902444</v>
      </c>
      <c r="C58" s="153">
        <v>21819168</v>
      </c>
      <c r="D58" s="7">
        <v>7634668</v>
      </c>
      <c r="E58" s="285">
        <v>4448608</v>
      </c>
      <c r="F58" s="63">
        <f t="shared" si="1"/>
        <v>33905</v>
      </c>
      <c r="G58" s="63">
        <v>21819</v>
      </c>
      <c r="H58" s="63">
        <v>7637</v>
      </c>
      <c r="I58" s="63">
        <v>4449</v>
      </c>
      <c r="J58" s="65"/>
      <c r="K58" s="65">
        <v>148</v>
      </c>
      <c r="L58" s="65">
        <v>52</v>
      </c>
      <c r="M58" s="65"/>
      <c r="N58" s="7">
        <f t="shared" si="2"/>
        <v>33705</v>
      </c>
      <c r="O58" s="153">
        <f t="shared" si="3"/>
        <v>21671</v>
      </c>
      <c r="P58" s="7">
        <f t="shared" si="3"/>
        <v>7585</v>
      </c>
      <c r="Q58" s="63">
        <v>4449</v>
      </c>
      <c r="R58" s="284">
        <v>33704</v>
      </c>
      <c r="S58" s="7">
        <v>21670</v>
      </c>
      <c r="T58" s="286">
        <v>100</v>
      </c>
      <c r="U58" s="7">
        <v>7584</v>
      </c>
      <c r="V58" s="159">
        <v>4450</v>
      </c>
      <c r="W58" s="9">
        <v>72</v>
      </c>
      <c r="X58" s="287">
        <f t="shared" si="4"/>
        <v>0</v>
      </c>
      <c r="Y58" s="7">
        <v>-443</v>
      </c>
      <c r="Z58" s="286">
        <v>80</v>
      </c>
      <c r="AA58" s="7">
        <v>-157</v>
      </c>
      <c r="AB58" s="159">
        <v>600</v>
      </c>
      <c r="AC58" s="170"/>
      <c r="AD58" s="288">
        <f t="shared" si="11"/>
        <v>33704</v>
      </c>
      <c r="AE58" s="7">
        <f t="shared" si="11"/>
        <v>21227</v>
      </c>
      <c r="AF58" s="7">
        <f t="shared" si="6"/>
        <v>21047</v>
      </c>
      <c r="AG58" s="286">
        <f t="shared" si="7"/>
        <v>180</v>
      </c>
      <c r="AH58" s="286">
        <f t="shared" si="13"/>
        <v>7217</v>
      </c>
      <c r="AI58" s="286">
        <v>210</v>
      </c>
      <c r="AJ58" s="7">
        <f t="shared" si="12"/>
        <v>7427</v>
      </c>
      <c r="AK58" s="159">
        <f t="shared" si="12"/>
        <v>5050</v>
      </c>
      <c r="AL58" s="289">
        <f t="shared" si="12"/>
        <v>72</v>
      </c>
      <c r="AM58" s="290">
        <v>235</v>
      </c>
      <c r="AN58" s="289">
        <v>4</v>
      </c>
      <c r="AO58" s="291">
        <v>1650</v>
      </c>
      <c r="AP58" s="292">
        <v>-4</v>
      </c>
      <c r="AQ58" s="293">
        <v>-820</v>
      </c>
      <c r="AR58" s="293">
        <v>-287</v>
      </c>
      <c r="AS58" s="293">
        <v>-540</v>
      </c>
      <c r="AT58" s="294">
        <v>-1647</v>
      </c>
      <c r="AU58" s="306">
        <v>588900</v>
      </c>
      <c r="AV58" s="285">
        <v>235</v>
      </c>
      <c r="AW58" s="296" t="e">
        <f t="shared" si="9"/>
        <v>#REF!</v>
      </c>
      <c r="AX58" s="297" t="e">
        <f>AE58+#REF!-AQ58+#REF!</f>
        <v>#REF!</v>
      </c>
      <c r="AY58" s="297" t="e">
        <f>AG58+#REF!</f>
        <v>#REF!</v>
      </c>
      <c r="AZ58" s="297" t="e">
        <f>AH58-(AQ58/100*34)+#REF!</f>
        <v>#REF!</v>
      </c>
      <c r="BA58" s="297" t="e">
        <f>AI58-(AQ58/100*1)+#REF!</f>
        <v>#REF!</v>
      </c>
      <c r="BB58" s="297">
        <f t="shared" si="0"/>
        <v>5590</v>
      </c>
      <c r="BC58" s="298" t="e">
        <f>#REF!</f>
        <v>#REF!</v>
      </c>
    </row>
    <row r="59" spans="1:55" ht="12.75">
      <c r="A59" s="283" t="s">
        <v>243</v>
      </c>
      <c r="B59" s="284">
        <v>27241281</v>
      </c>
      <c r="C59" s="153">
        <v>14079223</v>
      </c>
      <c r="D59" s="7">
        <v>4927723</v>
      </c>
      <c r="E59" s="285">
        <v>8234335</v>
      </c>
      <c r="F59" s="63">
        <f t="shared" si="1"/>
        <v>27105</v>
      </c>
      <c r="G59" s="63">
        <v>14079</v>
      </c>
      <c r="H59" s="63">
        <v>4928</v>
      </c>
      <c r="I59" s="63">
        <v>8098</v>
      </c>
      <c r="J59" s="65"/>
      <c r="K59" s="65">
        <v>96</v>
      </c>
      <c r="L59" s="65">
        <v>34</v>
      </c>
      <c r="M59" s="65"/>
      <c r="N59" s="7">
        <f t="shared" si="2"/>
        <v>26975</v>
      </c>
      <c r="O59" s="153">
        <f t="shared" si="3"/>
        <v>13983</v>
      </c>
      <c r="P59" s="7">
        <f t="shared" si="3"/>
        <v>4894</v>
      </c>
      <c r="Q59" s="63">
        <v>8098</v>
      </c>
      <c r="R59" s="284">
        <v>26974</v>
      </c>
      <c r="S59" s="7">
        <v>13482</v>
      </c>
      <c r="T59" s="286">
        <v>175</v>
      </c>
      <c r="U59" s="7">
        <v>4717</v>
      </c>
      <c r="V59" s="159">
        <v>8775</v>
      </c>
      <c r="W59" s="301">
        <v>45</v>
      </c>
      <c r="X59" s="287">
        <f t="shared" si="4"/>
        <v>0</v>
      </c>
      <c r="Y59" s="7">
        <v>-500</v>
      </c>
      <c r="Z59" s="286"/>
      <c r="AA59" s="7">
        <v>-175</v>
      </c>
      <c r="AB59" s="159">
        <v>675</v>
      </c>
      <c r="AC59" s="302"/>
      <c r="AD59" s="288">
        <f t="shared" si="11"/>
        <v>26974</v>
      </c>
      <c r="AE59" s="7">
        <f t="shared" si="11"/>
        <v>12982</v>
      </c>
      <c r="AF59" s="7">
        <f t="shared" si="6"/>
        <v>12807</v>
      </c>
      <c r="AG59" s="286">
        <f t="shared" si="7"/>
        <v>175</v>
      </c>
      <c r="AH59" s="286">
        <f t="shared" si="13"/>
        <v>4414</v>
      </c>
      <c r="AI59" s="286">
        <v>128</v>
      </c>
      <c r="AJ59" s="7">
        <f t="shared" si="12"/>
        <v>4542</v>
      </c>
      <c r="AK59" s="159">
        <f t="shared" si="12"/>
        <v>9450</v>
      </c>
      <c r="AL59" s="303">
        <f t="shared" si="12"/>
        <v>45</v>
      </c>
      <c r="AM59" s="304">
        <v>200</v>
      </c>
      <c r="AN59" s="303"/>
      <c r="AO59" s="305"/>
      <c r="AP59" s="292">
        <v>-2.5</v>
      </c>
      <c r="AQ59" s="293">
        <v>-1000</v>
      </c>
      <c r="AR59" s="293">
        <v>-350</v>
      </c>
      <c r="AS59" s="293">
        <v>-1317</v>
      </c>
      <c r="AT59" s="294">
        <v>-2667</v>
      </c>
      <c r="AU59" s="306">
        <v>713040</v>
      </c>
      <c r="AV59" s="285">
        <v>200</v>
      </c>
      <c r="AW59" s="296" t="e">
        <f t="shared" si="9"/>
        <v>#REF!</v>
      </c>
      <c r="AX59" s="297" t="e">
        <f>AE59+#REF!-AQ59+#REF!</f>
        <v>#REF!</v>
      </c>
      <c r="AY59" s="297" t="e">
        <f>AG59+#REF!</f>
        <v>#REF!</v>
      </c>
      <c r="AZ59" s="297" t="e">
        <f>AH59-(AQ59/100*34)+#REF!</f>
        <v>#REF!</v>
      </c>
      <c r="BA59" s="297" t="e">
        <f>AI59-(AQ59/100*1)+#REF!</f>
        <v>#REF!</v>
      </c>
      <c r="BB59" s="297">
        <f t="shared" si="0"/>
        <v>10767</v>
      </c>
      <c r="BC59" s="298" t="e">
        <f>#REF!</f>
        <v>#REF!</v>
      </c>
    </row>
    <row r="60" spans="1:55" ht="12.75">
      <c r="A60" s="283" t="s">
        <v>244</v>
      </c>
      <c r="B60" s="284">
        <v>26715706</v>
      </c>
      <c r="C60" s="153">
        <v>16045774</v>
      </c>
      <c r="D60" s="7">
        <v>5616020</v>
      </c>
      <c r="E60" s="285">
        <v>5053912</v>
      </c>
      <c r="F60" s="63">
        <f t="shared" si="1"/>
        <v>26629</v>
      </c>
      <c r="G60" s="63">
        <v>16046</v>
      </c>
      <c r="H60" s="63">
        <v>5616</v>
      </c>
      <c r="I60" s="63">
        <v>4967</v>
      </c>
      <c r="J60" s="65"/>
      <c r="K60" s="65">
        <v>109</v>
      </c>
      <c r="L60" s="65">
        <v>38</v>
      </c>
      <c r="M60" s="65"/>
      <c r="N60" s="7">
        <f t="shared" si="2"/>
        <v>26482</v>
      </c>
      <c r="O60" s="153">
        <f t="shared" si="3"/>
        <v>15937</v>
      </c>
      <c r="P60" s="7">
        <f t="shared" si="3"/>
        <v>5578</v>
      </c>
      <c r="Q60" s="63">
        <v>4967</v>
      </c>
      <c r="R60" s="284">
        <v>26481</v>
      </c>
      <c r="S60" s="7">
        <v>15936</v>
      </c>
      <c r="T60" s="286">
        <v>40</v>
      </c>
      <c r="U60" s="7">
        <v>5578</v>
      </c>
      <c r="V60" s="159">
        <v>4967</v>
      </c>
      <c r="W60" s="9">
        <v>59.17</v>
      </c>
      <c r="X60" s="287">
        <f t="shared" si="4"/>
        <v>281</v>
      </c>
      <c r="Y60" s="7">
        <v>210</v>
      </c>
      <c r="Z60" s="286">
        <v>210</v>
      </c>
      <c r="AA60" s="7">
        <v>71</v>
      </c>
      <c r="AB60" s="159"/>
      <c r="AC60" s="170"/>
      <c r="AD60" s="288">
        <f t="shared" si="11"/>
        <v>26762</v>
      </c>
      <c r="AE60" s="7">
        <f t="shared" si="11"/>
        <v>16146</v>
      </c>
      <c r="AF60" s="7">
        <f t="shared" si="6"/>
        <v>15896</v>
      </c>
      <c r="AG60" s="286">
        <f t="shared" si="7"/>
        <v>250</v>
      </c>
      <c r="AH60" s="286">
        <f t="shared" si="13"/>
        <v>5490</v>
      </c>
      <c r="AI60" s="286">
        <v>159</v>
      </c>
      <c r="AJ60" s="7">
        <f t="shared" si="12"/>
        <v>5649</v>
      </c>
      <c r="AK60" s="159">
        <f t="shared" si="12"/>
        <v>4967</v>
      </c>
      <c r="AL60" s="289">
        <f t="shared" si="12"/>
        <v>59.17</v>
      </c>
      <c r="AM60" s="290">
        <v>78</v>
      </c>
      <c r="AN60" s="289"/>
      <c r="AO60" s="291"/>
      <c r="AP60" s="292">
        <v>-2.96</v>
      </c>
      <c r="AQ60" s="293">
        <v>-409</v>
      </c>
      <c r="AR60" s="293">
        <v>-143.15</v>
      </c>
      <c r="AS60" s="293">
        <v>0</v>
      </c>
      <c r="AT60" s="294">
        <v>-552.15</v>
      </c>
      <c r="AU60" s="306">
        <v>452589.6</v>
      </c>
      <c r="AV60" s="285">
        <v>78</v>
      </c>
      <c r="AW60" s="296" t="e">
        <f t="shared" si="9"/>
        <v>#REF!</v>
      </c>
      <c r="AX60" s="297" t="e">
        <f>AE60+#REF!-AQ60+#REF!</f>
        <v>#REF!</v>
      </c>
      <c r="AY60" s="297" t="e">
        <f>AG60+#REF!</f>
        <v>#REF!</v>
      </c>
      <c r="AZ60" s="297" t="e">
        <f>AH60-(AQ60/100*34)+#REF!</f>
        <v>#REF!</v>
      </c>
      <c r="BA60" s="297" t="e">
        <f>AI60-(AQ60/100*1)+#REF!</f>
        <v>#REF!</v>
      </c>
      <c r="BB60" s="297">
        <f t="shared" si="0"/>
        <v>4967</v>
      </c>
      <c r="BC60" s="298" t="e">
        <f>#REF!</f>
        <v>#REF!</v>
      </c>
    </row>
    <row r="61" spans="1:55" ht="12.75">
      <c r="A61" s="283" t="s">
        <v>245</v>
      </c>
      <c r="B61" s="284">
        <v>20512876</v>
      </c>
      <c r="C61" s="153">
        <v>12405000</v>
      </c>
      <c r="D61" s="7">
        <v>4341751</v>
      </c>
      <c r="E61" s="285">
        <v>3766125</v>
      </c>
      <c r="F61" s="63">
        <f t="shared" si="1"/>
        <v>20513</v>
      </c>
      <c r="G61" s="63">
        <v>12405</v>
      </c>
      <c r="H61" s="63">
        <v>4342</v>
      </c>
      <c r="I61" s="63">
        <v>3766</v>
      </c>
      <c r="J61" s="65"/>
      <c r="K61" s="65">
        <v>84</v>
      </c>
      <c r="L61" s="65">
        <v>30</v>
      </c>
      <c r="M61" s="65"/>
      <c r="N61" s="7">
        <f t="shared" si="2"/>
        <v>20399</v>
      </c>
      <c r="O61" s="153">
        <f t="shared" si="3"/>
        <v>12321</v>
      </c>
      <c r="P61" s="7">
        <f t="shared" si="3"/>
        <v>4312</v>
      </c>
      <c r="Q61" s="63">
        <v>3766</v>
      </c>
      <c r="R61" s="284">
        <v>20398</v>
      </c>
      <c r="S61" s="7">
        <v>12020</v>
      </c>
      <c r="T61" s="286">
        <v>55</v>
      </c>
      <c r="U61" s="7">
        <v>4207</v>
      </c>
      <c r="V61" s="159">
        <v>4171</v>
      </c>
      <c r="W61" s="9">
        <v>54.78</v>
      </c>
      <c r="X61" s="287">
        <f t="shared" si="4"/>
        <v>0</v>
      </c>
      <c r="Y61" s="7">
        <v>171</v>
      </c>
      <c r="Z61" s="286">
        <v>50</v>
      </c>
      <c r="AA61" s="7"/>
      <c r="AB61" s="159">
        <v>-171</v>
      </c>
      <c r="AC61" s="170"/>
      <c r="AD61" s="288">
        <f t="shared" si="11"/>
        <v>20398</v>
      </c>
      <c r="AE61" s="7">
        <f t="shared" si="11"/>
        <v>12191</v>
      </c>
      <c r="AF61" s="7">
        <f t="shared" si="6"/>
        <v>12086</v>
      </c>
      <c r="AG61" s="286">
        <f t="shared" si="7"/>
        <v>105</v>
      </c>
      <c r="AH61" s="286">
        <f t="shared" si="13"/>
        <v>4086</v>
      </c>
      <c r="AI61" s="286">
        <v>121</v>
      </c>
      <c r="AJ61" s="7">
        <f t="shared" si="12"/>
        <v>4207</v>
      </c>
      <c r="AK61" s="159">
        <f t="shared" si="12"/>
        <v>4000</v>
      </c>
      <c r="AL61" s="289">
        <f t="shared" si="12"/>
        <v>54.78</v>
      </c>
      <c r="AM61" s="290">
        <v>186</v>
      </c>
      <c r="AN61" s="289"/>
      <c r="AO61" s="291">
        <v>2430</v>
      </c>
      <c r="AP61" s="292">
        <v>-3</v>
      </c>
      <c r="AQ61" s="293">
        <v>-1800</v>
      </c>
      <c r="AR61" s="293">
        <v>-630</v>
      </c>
      <c r="AS61" s="293">
        <v>0</v>
      </c>
      <c r="AT61" s="294">
        <v>-2430</v>
      </c>
      <c r="AU61" s="330">
        <v>1079733.6</v>
      </c>
      <c r="AV61" s="285">
        <v>186</v>
      </c>
      <c r="AW61" s="296" t="e">
        <f t="shared" si="9"/>
        <v>#REF!</v>
      </c>
      <c r="AX61" s="297" t="e">
        <f>AE61+#REF!-AQ61+#REF!</f>
        <v>#REF!</v>
      </c>
      <c r="AY61" s="297" t="e">
        <f>AG61+#REF!</f>
        <v>#REF!</v>
      </c>
      <c r="AZ61" s="297" t="e">
        <f>AH61-(AQ61/100*34)+#REF!</f>
        <v>#REF!</v>
      </c>
      <c r="BA61" s="297" t="e">
        <f>AI61-(AQ61/100*1)+#REF!</f>
        <v>#REF!</v>
      </c>
      <c r="BB61" s="297">
        <f t="shared" si="0"/>
        <v>4000</v>
      </c>
      <c r="BC61" s="298" t="e">
        <f>#REF!</f>
        <v>#REF!</v>
      </c>
    </row>
    <row r="62" spans="1:55" ht="12.75">
      <c r="A62" s="283" t="s">
        <v>246</v>
      </c>
      <c r="B62" s="284">
        <v>18056590</v>
      </c>
      <c r="C62" s="153">
        <v>11033778</v>
      </c>
      <c r="D62" s="7">
        <v>3861814</v>
      </c>
      <c r="E62" s="285">
        <v>3160998</v>
      </c>
      <c r="F62" s="63">
        <f t="shared" si="1"/>
        <v>17337</v>
      </c>
      <c r="G62" s="63">
        <v>11034</v>
      </c>
      <c r="H62" s="63">
        <v>3862</v>
      </c>
      <c r="I62" s="63">
        <v>2441</v>
      </c>
      <c r="J62" s="65"/>
      <c r="K62" s="65">
        <v>75</v>
      </c>
      <c r="L62" s="65">
        <v>26</v>
      </c>
      <c r="M62" s="65"/>
      <c r="N62" s="7">
        <f t="shared" si="2"/>
        <v>17236</v>
      </c>
      <c r="O62" s="153">
        <f t="shared" si="3"/>
        <v>10959</v>
      </c>
      <c r="P62" s="7">
        <f t="shared" si="3"/>
        <v>3836</v>
      </c>
      <c r="Q62" s="63">
        <v>2441</v>
      </c>
      <c r="R62" s="284">
        <v>17236</v>
      </c>
      <c r="S62" s="7">
        <v>10406</v>
      </c>
      <c r="T62" s="286">
        <v>100</v>
      </c>
      <c r="U62" s="7">
        <v>3641</v>
      </c>
      <c r="V62" s="159">
        <v>3189</v>
      </c>
      <c r="W62" s="9">
        <v>45</v>
      </c>
      <c r="X62" s="287">
        <f t="shared" si="4"/>
        <v>0</v>
      </c>
      <c r="Y62" s="7">
        <v>0</v>
      </c>
      <c r="Z62" s="286">
        <v>64</v>
      </c>
      <c r="AA62" s="7">
        <v>0</v>
      </c>
      <c r="AB62" s="159">
        <v>0</v>
      </c>
      <c r="AC62" s="170"/>
      <c r="AD62" s="288">
        <f t="shared" si="11"/>
        <v>17236</v>
      </c>
      <c r="AE62" s="7">
        <f t="shared" si="11"/>
        <v>10406</v>
      </c>
      <c r="AF62" s="7">
        <f t="shared" si="6"/>
        <v>10242</v>
      </c>
      <c r="AG62" s="286">
        <f t="shared" si="7"/>
        <v>164</v>
      </c>
      <c r="AH62" s="286">
        <v>3538</v>
      </c>
      <c r="AI62" s="286">
        <v>103</v>
      </c>
      <c r="AJ62" s="7">
        <f t="shared" si="12"/>
        <v>3641</v>
      </c>
      <c r="AK62" s="159">
        <f t="shared" si="12"/>
        <v>3189</v>
      </c>
      <c r="AL62" s="289">
        <f t="shared" si="12"/>
        <v>45</v>
      </c>
      <c r="AM62" s="290">
        <v>60</v>
      </c>
      <c r="AN62" s="289">
        <v>4.72</v>
      </c>
      <c r="AO62" s="291">
        <v>1223</v>
      </c>
      <c r="AP62" s="292">
        <v>-1</v>
      </c>
      <c r="AQ62" s="293">
        <v>-780</v>
      </c>
      <c r="AR62" s="293">
        <v>-273</v>
      </c>
      <c r="AS62" s="293">
        <v>-170</v>
      </c>
      <c r="AT62" s="294">
        <v>-1223</v>
      </c>
      <c r="AU62" s="330">
        <v>784326.6</v>
      </c>
      <c r="AV62" s="285">
        <v>40</v>
      </c>
      <c r="AW62" s="296" t="e">
        <f t="shared" si="9"/>
        <v>#REF!</v>
      </c>
      <c r="AX62" s="297" t="e">
        <f>AE62+#REF!-AQ62+#REF!</f>
        <v>#REF!</v>
      </c>
      <c r="AY62" s="297" t="e">
        <f>AG62+#REF!</f>
        <v>#REF!</v>
      </c>
      <c r="AZ62" s="297" t="e">
        <f>AH62-(AQ62/100*34)+#REF!</f>
        <v>#REF!</v>
      </c>
      <c r="BA62" s="297" t="e">
        <f>AI62-(AQ62/100*1)+#REF!</f>
        <v>#REF!</v>
      </c>
      <c r="BB62" s="297">
        <f t="shared" si="0"/>
        <v>3359</v>
      </c>
      <c r="BC62" s="298" t="e">
        <f>#REF!</f>
        <v>#REF!</v>
      </c>
    </row>
    <row r="63" spans="1:55" ht="12.75">
      <c r="A63" s="283" t="s">
        <v>247</v>
      </c>
      <c r="B63" s="284">
        <v>29925829</v>
      </c>
      <c r="C63" s="153">
        <v>19172886</v>
      </c>
      <c r="D63" s="7">
        <v>6709599</v>
      </c>
      <c r="E63" s="285">
        <v>4043344</v>
      </c>
      <c r="F63" s="63">
        <f t="shared" si="1"/>
        <v>29853</v>
      </c>
      <c r="G63" s="63">
        <v>19173</v>
      </c>
      <c r="H63" s="63">
        <v>6711</v>
      </c>
      <c r="I63" s="63">
        <v>3969</v>
      </c>
      <c r="J63" s="65"/>
      <c r="K63" s="65">
        <v>130</v>
      </c>
      <c r="L63" s="65">
        <v>46</v>
      </c>
      <c r="M63" s="65"/>
      <c r="N63" s="7">
        <f t="shared" si="2"/>
        <v>29677</v>
      </c>
      <c r="O63" s="153">
        <f t="shared" si="3"/>
        <v>19043</v>
      </c>
      <c r="P63" s="7">
        <f t="shared" si="3"/>
        <v>6665</v>
      </c>
      <c r="Q63" s="63">
        <v>3969</v>
      </c>
      <c r="R63" s="284">
        <v>29676</v>
      </c>
      <c r="S63" s="7">
        <v>18742</v>
      </c>
      <c r="T63" s="286">
        <v>198</v>
      </c>
      <c r="U63" s="7">
        <v>6558</v>
      </c>
      <c r="V63" s="159">
        <v>4376</v>
      </c>
      <c r="W63" s="9">
        <v>61.37</v>
      </c>
      <c r="X63" s="287">
        <f t="shared" si="4"/>
        <v>280</v>
      </c>
      <c r="Y63" s="7">
        <v>384</v>
      </c>
      <c r="Z63" s="286">
        <v>34</v>
      </c>
      <c r="AA63" s="7">
        <v>144</v>
      </c>
      <c r="AB63" s="159">
        <v>-248</v>
      </c>
      <c r="AC63" s="170"/>
      <c r="AD63" s="288">
        <f t="shared" si="11"/>
        <v>29956</v>
      </c>
      <c r="AE63" s="7">
        <f t="shared" si="11"/>
        <v>19126</v>
      </c>
      <c r="AF63" s="7">
        <f t="shared" si="6"/>
        <v>18894</v>
      </c>
      <c r="AG63" s="286">
        <f t="shared" si="7"/>
        <v>232</v>
      </c>
      <c r="AH63" s="286">
        <f t="shared" si="13"/>
        <v>6513</v>
      </c>
      <c r="AI63" s="286">
        <v>189</v>
      </c>
      <c r="AJ63" s="7">
        <f t="shared" si="12"/>
        <v>6702</v>
      </c>
      <c r="AK63" s="159">
        <f t="shared" si="12"/>
        <v>4128</v>
      </c>
      <c r="AL63" s="289">
        <f t="shared" si="12"/>
        <v>61.37</v>
      </c>
      <c r="AM63" s="290">
        <v>166</v>
      </c>
      <c r="AN63" s="289"/>
      <c r="AO63" s="291"/>
      <c r="AP63" s="292">
        <v>-2.5</v>
      </c>
      <c r="AQ63" s="293">
        <v>-566</v>
      </c>
      <c r="AR63" s="293">
        <v>-198.1</v>
      </c>
      <c r="AS63" s="293">
        <v>-40</v>
      </c>
      <c r="AT63" s="294">
        <v>-804.1</v>
      </c>
      <c r="AU63" s="330">
        <v>244800</v>
      </c>
      <c r="AV63" s="285">
        <v>166</v>
      </c>
      <c r="AW63" s="296" t="e">
        <f t="shared" si="9"/>
        <v>#REF!</v>
      </c>
      <c r="AX63" s="297" t="e">
        <f>AE63+#REF!-AQ63+#REF!</f>
        <v>#REF!</v>
      </c>
      <c r="AY63" s="297" t="e">
        <f>AG63+#REF!</f>
        <v>#REF!</v>
      </c>
      <c r="AZ63" s="297" t="e">
        <f>AH63-(AQ63/100*34)+#REF!</f>
        <v>#REF!</v>
      </c>
      <c r="BA63" s="297" t="e">
        <f>AI63-(AQ63/100*1)+#REF!</f>
        <v>#REF!</v>
      </c>
      <c r="BB63" s="297">
        <f t="shared" si="0"/>
        <v>4168</v>
      </c>
      <c r="BC63" s="298" t="e">
        <f>#REF!</f>
        <v>#REF!</v>
      </c>
    </row>
    <row r="64" spans="1:55" ht="12.75">
      <c r="A64" s="283" t="s">
        <v>248</v>
      </c>
      <c r="B64" s="284">
        <v>26858349</v>
      </c>
      <c r="C64" s="153">
        <v>17257201</v>
      </c>
      <c r="D64" s="7">
        <v>6048173</v>
      </c>
      <c r="E64" s="285">
        <v>3552974</v>
      </c>
      <c r="F64" s="63">
        <f t="shared" si="1"/>
        <v>26846</v>
      </c>
      <c r="G64" s="63">
        <v>17257</v>
      </c>
      <c r="H64" s="63">
        <v>6040</v>
      </c>
      <c r="I64" s="63">
        <v>3549</v>
      </c>
      <c r="J64" s="65"/>
      <c r="K64" s="65">
        <v>117</v>
      </c>
      <c r="L64" s="65">
        <v>41</v>
      </c>
      <c r="M64" s="65"/>
      <c r="N64" s="7">
        <f t="shared" si="2"/>
        <v>26688</v>
      </c>
      <c r="O64" s="153">
        <f t="shared" si="3"/>
        <v>17140</v>
      </c>
      <c r="P64" s="7">
        <f t="shared" si="3"/>
        <v>5999</v>
      </c>
      <c r="Q64" s="63">
        <v>3549</v>
      </c>
      <c r="R64" s="284">
        <v>26687</v>
      </c>
      <c r="S64" s="7">
        <v>17089</v>
      </c>
      <c r="T64" s="286">
        <v>22</v>
      </c>
      <c r="U64" s="7">
        <v>5981</v>
      </c>
      <c r="V64" s="159">
        <v>3617</v>
      </c>
      <c r="W64" s="9">
        <v>68.35</v>
      </c>
      <c r="X64" s="287">
        <f t="shared" si="4"/>
        <v>150</v>
      </c>
      <c r="Y64" s="7"/>
      <c r="Z64" s="286"/>
      <c r="AA64" s="7"/>
      <c r="AB64" s="159">
        <v>150</v>
      </c>
      <c r="AC64" s="170"/>
      <c r="AD64" s="288">
        <f t="shared" si="11"/>
        <v>26837</v>
      </c>
      <c r="AE64" s="7">
        <f t="shared" si="11"/>
        <v>17089</v>
      </c>
      <c r="AF64" s="7">
        <f t="shared" si="6"/>
        <v>17067</v>
      </c>
      <c r="AG64" s="286">
        <f t="shared" si="7"/>
        <v>22</v>
      </c>
      <c r="AH64" s="286">
        <v>5811</v>
      </c>
      <c r="AI64" s="286">
        <v>170</v>
      </c>
      <c r="AJ64" s="7">
        <f t="shared" si="12"/>
        <v>5981</v>
      </c>
      <c r="AK64" s="159">
        <f t="shared" si="12"/>
        <v>3767</v>
      </c>
      <c r="AL64" s="289">
        <f t="shared" si="12"/>
        <v>68.35</v>
      </c>
      <c r="AM64" s="290">
        <v>150</v>
      </c>
      <c r="AN64" s="289">
        <v>5.4</v>
      </c>
      <c r="AO64" s="291"/>
      <c r="AP64" s="292">
        <v>-5.4</v>
      </c>
      <c r="AQ64" s="293">
        <v>-940</v>
      </c>
      <c r="AR64" s="293">
        <v>-329</v>
      </c>
      <c r="AS64" s="293">
        <v>0</v>
      </c>
      <c r="AT64" s="294">
        <v>-1269</v>
      </c>
      <c r="AU64" s="330">
        <v>350400</v>
      </c>
      <c r="AV64" s="285">
        <v>150</v>
      </c>
      <c r="AW64" s="296" t="e">
        <f t="shared" si="9"/>
        <v>#REF!</v>
      </c>
      <c r="AX64" s="297" t="e">
        <f>AE64+#REF!-AQ64+#REF!</f>
        <v>#REF!</v>
      </c>
      <c r="AY64" s="297" t="e">
        <f>AG64+#REF!</f>
        <v>#REF!</v>
      </c>
      <c r="AZ64" s="297" t="e">
        <f>AH64-(AQ64/100*34)+#REF!</f>
        <v>#REF!</v>
      </c>
      <c r="BA64" s="297" t="e">
        <f>AI64-(AQ64/100*1)+#REF!</f>
        <v>#REF!</v>
      </c>
      <c r="BB64" s="297">
        <f t="shared" si="0"/>
        <v>3767</v>
      </c>
      <c r="BC64" s="298" t="e">
        <f>#REF!</f>
        <v>#REF!</v>
      </c>
    </row>
    <row r="65" spans="1:55" ht="12.75">
      <c r="A65" s="283" t="s">
        <v>249</v>
      </c>
      <c r="B65" s="284">
        <v>23419694</v>
      </c>
      <c r="C65" s="153">
        <v>13209804</v>
      </c>
      <c r="D65" s="7">
        <v>4623430</v>
      </c>
      <c r="E65" s="285">
        <v>5586460</v>
      </c>
      <c r="F65" s="63">
        <f t="shared" si="1"/>
        <v>23194</v>
      </c>
      <c r="G65" s="63">
        <v>13185</v>
      </c>
      <c r="H65" s="63">
        <v>4615</v>
      </c>
      <c r="I65" s="63">
        <v>5394</v>
      </c>
      <c r="J65" s="65"/>
      <c r="K65" s="65">
        <v>90</v>
      </c>
      <c r="L65" s="65">
        <v>31</v>
      </c>
      <c r="M65" s="65"/>
      <c r="N65" s="7">
        <f t="shared" si="2"/>
        <v>23073</v>
      </c>
      <c r="O65" s="153">
        <f t="shared" si="3"/>
        <v>13095</v>
      </c>
      <c r="P65" s="7">
        <f t="shared" si="3"/>
        <v>4584</v>
      </c>
      <c r="Q65" s="63">
        <v>5394</v>
      </c>
      <c r="R65" s="284">
        <v>23072</v>
      </c>
      <c r="S65" s="7">
        <v>13094</v>
      </c>
      <c r="T65" s="286">
        <v>115</v>
      </c>
      <c r="U65" s="7">
        <v>4583</v>
      </c>
      <c r="V65" s="159">
        <v>5395</v>
      </c>
      <c r="W65" s="9">
        <v>54.05</v>
      </c>
      <c r="X65" s="287">
        <f t="shared" si="4"/>
        <v>0</v>
      </c>
      <c r="Y65" s="7">
        <v>200</v>
      </c>
      <c r="Z65" s="286"/>
      <c r="AA65" s="7">
        <v>70</v>
      </c>
      <c r="AB65" s="159">
        <v>-270</v>
      </c>
      <c r="AC65" s="170"/>
      <c r="AD65" s="288">
        <f t="shared" si="11"/>
        <v>23072</v>
      </c>
      <c r="AE65" s="7">
        <f t="shared" si="11"/>
        <v>13294</v>
      </c>
      <c r="AF65" s="7">
        <f t="shared" si="6"/>
        <v>13179</v>
      </c>
      <c r="AG65" s="286">
        <f t="shared" si="7"/>
        <v>115</v>
      </c>
      <c r="AH65" s="286">
        <f t="shared" si="13"/>
        <v>4521</v>
      </c>
      <c r="AI65" s="286">
        <v>132</v>
      </c>
      <c r="AJ65" s="7">
        <f t="shared" si="12"/>
        <v>4653</v>
      </c>
      <c r="AK65" s="159">
        <f t="shared" si="12"/>
        <v>5125</v>
      </c>
      <c r="AL65" s="289">
        <f t="shared" si="12"/>
        <v>54.05</v>
      </c>
      <c r="AM65" s="290">
        <v>194</v>
      </c>
      <c r="AN65" s="289">
        <v>8.1</v>
      </c>
      <c r="AO65" s="291">
        <v>774</v>
      </c>
      <c r="AP65" s="292">
        <v>-3.15</v>
      </c>
      <c r="AQ65" s="293">
        <v>-578</v>
      </c>
      <c r="AR65" s="293">
        <v>-202.3</v>
      </c>
      <c r="AS65" s="293">
        <v>0</v>
      </c>
      <c r="AT65" s="294">
        <v>-780.3</v>
      </c>
      <c r="AU65" s="330">
        <v>450316.32</v>
      </c>
      <c r="AV65" s="285">
        <v>194</v>
      </c>
      <c r="AW65" s="296" t="e">
        <f t="shared" si="9"/>
        <v>#REF!</v>
      </c>
      <c r="AX65" s="297" t="e">
        <f>AE65+#REF!-AQ65+#REF!</f>
        <v>#REF!</v>
      </c>
      <c r="AY65" s="297" t="e">
        <f>AG65+#REF!</f>
        <v>#REF!</v>
      </c>
      <c r="AZ65" s="297" t="e">
        <f>AH65-(AQ65/100*34)+#REF!</f>
        <v>#REF!</v>
      </c>
      <c r="BA65" s="297" t="e">
        <f>AI65-(AQ65/100*1)+#REF!</f>
        <v>#REF!</v>
      </c>
      <c r="BB65" s="297">
        <f t="shared" si="0"/>
        <v>5125</v>
      </c>
      <c r="BC65" s="298" t="e">
        <f>#REF!</f>
        <v>#REF!</v>
      </c>
    </row>
    <row r="66" spans="1:55" ht="12.75">
      <c r="A66" s="283" t="s">
        <v>250</v>
      </c>
      <c r="B66" s="284">
        <v>16397050</v>
      </c>
      <c r="C66" s="153">
        <v>10341874</v>
      </c>
      <c r="D66" s="7">
        <v>3619656</v>
      </c>
      <c r="E66" s="285">
        <v>2435520</v>
      </c>
      <c r="F66" s="63">
        <f t="shared" si="1"/>
        <v>16019</v>
      </c>
      <c r="G66" s="63">
        <v>10247</v>
      </c>
      <c r="H66" s="63">
        <v>3586</v>
      </c>
      <c r="I66" s="63">
        <v>2186</v>
      </c>
      <c r="J66" s="65"/>
      <c r="K66" s="65">
        <v>70</v>
      </c>
      <c r="L66" s="65">
        <v>24</v>
      </c>
      <c r="M66" s="65"/>
      <c r="N66" s="7">
        <f t="shared" si="2"/>
        <v>15925</v>
      </c>
      <c r="O66" s="153">
        <f t="shared" si="3"/>
        <v>10177</v>
      </c>
      <c r="P66" s="7">
        <f t="shared" si="3"/>
        <v>3562</v>
      </c>
      <c r="Q66" s="63">
        <v>2186</v>
      </c>
      <c r="R66" s="284">
        <v>15925</v>
      </c>
      <c r="S66" s="7">
        <v>10077</v>
      </c>
      <c r="T66" s="286">
        <v>40</v>
      </c>
      <c r="U66" s="7">
        <v>3527</v>
      </c>
      <c r="V66" s="159">
        <v>2321</v>
      </c>
      <c r="W66" s="9">
        <v>36.64</v>
      </c>
      <c r="X66" s="287">
        <f t="shared" si="4"/>
        <v>0</v>
      </c>
      <c r="Y66" s="7">
        <v>-100</v>
      </c>
      <c r="Z66" s="286"/>
      <c r="AA66" s="7">
        <v>-35</v>
      </c>
      <c r="AB66" s="159">
        <v>135</v>
      </c>
      <c r="AC66" s="170"/>
      <c r="AD66" s="288">
        <f t="shared" si="11"/>
        <v>15925</v>
      </c>
      <c r="AE66" s="7">
        <f t="shared" si="11"/>
        <v>9977</v>
      </c>
      <c r="AF66" s="7">
        <f t="shared" si="6"/>
        <v>9937</v>
      </c>
      <c r="AG66" s="286">
        <f t="shared" si="7"/>
        <v>40</v>
      </c>
      <c r="AH66" s="286">
        <f t="shared" si="13"/>
        <v>3393</v>
      </c>
      <c r="AI66" s="286">
        <v>99</v>
      </c>
      <c r="AJ66" s="7">
        <f t="shared" si="12"/>
        <v>3492</v>
      </c>
      <c r="AK66" s="159">
        <f t="shared" si="12"/>
        <v>2456</v>
      </c>
      <c r="AL66" s="289">
        <f t="shared" si="12"/>
        <v>36.64</v>
      </c>
      <c r="AM66" s="290">
        <v>88</v>
      </c>
      <c r="AN66" s="289">
        <v>1</v>
      </c>
      <c r="AO66" s="291">
        <v>470</v>
      </c>
      <c r="AP66" s="292">
        <v>-1</v>
      </c>
      <c r="AQ66" s="293">
        <v>-900</v>
      </c>
      <c r="AR66" s="293">
        <v>-315</v>
      </c>
      <c r="AS66" s="293">
        <v>0</v>
      </c>
      <c r="AT66" s="294">
        <v>-1215</v>
      </c>
      <c r="AU66" s="330">
        <v>273240</v>
      </c>
      <c r="AV66" s="285">
        <v>0</v>
      </c>
      <c r="AW66" s="296" t="e">
        <f t="shared" si="9"/>
        <v>#REF!</v>
      </c>
      <c r="AX66" s="297" t="e">
        <f>AE66+#REF!-AQ66+#REF!</f>
        <v>#REF!</v>
      </c>
      <c r="AY66" s="297" t="e">
        <f>AG66+#REF!</f>
        <v>#REF!</v>
      </c>
      <c r="AZ66" s="297" t="e">
        <f>AH66-(AQ66/100*34)+#REF!</f>
        <v>#REF!</v>
      </c>
      <c r="BA66" s="297" t="e">
        <f>AI66-(AQ66/100*1)+#REF!</f>
        <v>#REF!</v>
      </c>
      <c r="BB66" s="297">
        <f t="shared" si="0"/>
        <v>2456</v>
      </c>
      <c r="BC66" s="298" t="e">
        <f>#REF!</f>
        <v>#REF!</v>
      </c>
    </row>
    <row r="67" spans="1:55" ht="12.75">
      <c r="A67" s="283" t="s">
        <v>251</v>
      </c>
      <c r="B67" s="284">
        <v>28005271</v>
      </c>
      <c r="C67" s="153">
        <v>17452067</v>
      </c>
      <c r="D67" s="7">
        <v>6108213</v>
      </c>
      <c r="E67" s="285">
        <v>4444991</v>
      </c>
      <c r="F67" s="63">
        <f t="shared" si="1"/>
        <v>28005</v>
      </c>
      <c r="G67" s="63">
        <v>17452</v>
      </c>
      <c r="H67" s="63">
        <v>6108</v>
      </c>
      <c r="I67" s="63">
        <v>4445</v>
      </c>
      <c r="J67" s="65"/>
      <c r="K67" s="65">
        <v>119</v>
      </c>
      <c r="L67" s="65">
        <v>42</v>
      </c>
      <c r="M67" s="65"/>
      <c r="N67" s="7">
        <f t="shared" si="2"/>
        <v>27844</v>
      </c>
      <c r="O67" s="153">
        <f t="shared" si="3"/>
        <v>17333</v>
      </c>
      <c r="P67" s="7">
        <f t="shared" si="3"/>
        <v>6066</v>
      </c>
      <c r="Q67" s="63">
        <v>4445</v>
      </c>
      <c r="R67" s="284">
        <v>27843</v>
      </c>
      <c r="S67" s="7">
        <v>17132</v>
      </c>
      <c r="T67" s="286">
        <v>0</v>
      </c>
      <c r="U67" s="7">
        <v>5996</v>
      </c>
      <c r="V67" s="159">
        <v>4715</v>
      </c>
      <c r="W67" s="9">
        <v>50.02</v>
      </c>
      <c r="X67" s="287">
        <f t="shared" si="4"/>
        <v>0</v>
      </c>
      <c r="Y67" s="7">
        <v>0</v>
      </c>
      <c r="Z67" s="286">
        <v>0</v>
      </c>
      <c r="AA67" s="7">
        <v>0</v>
      </c>
      <c r="AB67" s="159">
        <v>0</v>
      </c>
      <c r="AC67" s="170"/>
      <c r="AD67" s="288">
        <f t="shared" si="11"/>
        <v>27843</v>
      </c>
      <c r="AE67" s="7">
        <f t="shared" si="11"/>
        <v>17132</v>
      </c>
      <c r="AF67" s="7">
        <f t="shared" si="6"/>
        <v>17132</v>
      </c>
      <c r="AG67" s="286">
        <f t="shared" si="7"/>
        <v>0</v>
      </c>
      <c r="AH67" s="286">
        <f t="shared" si="13"/>
        <v>5825</v>
      </c>
      <c r="AI67" s="286">
        <v>171</v>
      </c>
      <c r="AJ67" s="7">
        <f t="shared" si="12"/>
        <v>5996</v>
      </c>
      <c r="AK67" s="159">
        <f t="shared" si="12"/>
        <v>4715</v>
      </c>
      <c r="AL67" s="289">
        <f t="shared" si="12"/>
        <v>50.02</v>
      </c>
      <c r="AM67" s="290"/>
      <c r="AN67" s="289"/>
      <c r="AO67" s="291"/>
      <c r="AP67" s="292">
        <v>-3</v>
      </c>
      <c r="AQ67" s="293">
        <v>-1354</v>
      </c>
      <c r="AR67" s="293">
        <v>-473.9</v>
      </c>
      <c r="AS67" s="293">
        <v>0</v>
      </c>
      <c r="AT67" s="294">
        <v>-1827.9</v>
      </c>
      <c r="AU67" s="330">
        <v>333840</v>
      </c>
      <c r="AV67" s="285">
        <v>303</v>
      </c>
      <c r="AW67" s="296" t="e">
        <f t="shared" si="9"/>
        <v>#REF!</v>
      </c>
      <c r="AX67" s="297" t="e">
        <f>AE67+#REF!-AQ67+#REF!</f>
        <v>#REF!</v>
      </c>
      <c r="AY67" s="297" t="e">
        <f>AG67+#REF!</f>
        <v>#REF!</v>
      </c>
      <c r="AZ67" s="297" t="e">
        <f>AH67-(AQ67/100*34)+#REF!</f>
        <v>#REF!</v>
      </c>
      <c r="BA67" s="297" t="e">
        <f>AI67-(AQ67/100*1)+#REF!</f>
        <v>#REF!</v>
      </c>
      <c r="BB67" s="297">
        <f t="shared" si="0"/>
        <v>4715</v>
      </c>
      <c r="BC67" s="298" t="e">
        <f>#REF!</f>
        <v>#REF!</v>
      </c>
    </row>
    <row r="68" spans="1:55" ht="12.75">
      <c r="A68" s="283" t="s">
        <v>252</v>
      </c>
      <c r="B68" s="284">
        <v>24382269</v>
      </c>
      <c r="C68" s="153">
        <v>15480688</v>
      </c>
      <c r="D68" s="7">
        <v>5418237</v>
      </c>
      <c r="E68" s="285">
        <v>3483344</v>
      </c>
      <c r="F68" s="63">
        <f t="shared" si="1"/>
        <v>24382</v>
      </c>
      <c r="G68" s="63">
        <v>15481</v>
      </c>
      <c r="H68" s="63">
        <v>5418</v>
      </c>
      <c r="I68" s="63">
        <v>3483</v>
      </c>
      <c r="J68" s="65"/>
      <c r="K68" s="65">
        <v>105</v>
      </c>
      <c r="L68" s="65">
        <v>37</v>
      </c>
      <c r="M68" s="65"/>
      <c r="N68" s="7">
        <f t="shared" si="2"/>
        <v>24240</v>
      </c>
      <c r="O68" s="153">
        <f t="shared" si="3"/>
        <v>15376</v>
      </c>
      <c r="P68" s="7">
        <f t="shared" si="3"/>
        <v>5381</v>
      </c>
      <c r="Q68" s="63">
        <v>3483</v>
      </c>
      <c r="R68" s="284">
        <v>24240</v>
      </c>
      <c r="S68" s="7">
        <v>15326</v>
      </c>
      <c r="T68" s="286">
        <v>150</v>
      </c>
      <c r="U68" s="7">
        <v>5363</v>
      </c>
      <c r="V68" s="159">
        <v>3551</v>
      </c>
      <c r="W68" s="9">
        <v>60.2</v>
      </c>
      <c r="X68" s="287">
        <f t="shared" si="4"/>
        <v>250</v>
      </c>
      <c r="Y68" s="7">
        <v>250</v>
      </c>
      <c r="Z68" s="286">
        <v>-47</v>
      </c>
      <c r="AA68" s="7"/>
      <c r="AB68" s="159"/>
      <c r="AC68" s="170">
        <v>0.9</v>
      </c>
      <c r="AD68" s="288">
        <f t="shared" si="11"/>
        <v>24490</v>
      </c>
      <c r="AE68" s="7">
        <f t="shared" si="11"/>
        <v>15576</v>
      </c>
      <c r="AF68" s="7">
        <f t="shared" si="6"/>
        <v>15473</v>
      </c>
      <c r="AG68" s="286">
        <f t="shared" si="7"/>
        <v>103</v>
      </c>
      <c r="AH68" s="286">
        <f t="shared" si="13"/>
        <v>5208</v>
      </c>
      <c r="AI68" s="286">
        <v>155</v>
      </c>
      <c r="AJ68" s="7">
        <f t="shared" si="12"/>
        <v>5363</v>
      </c>
      <c r="AK68" s="159">
        <f t="shared" si="12"/>
        <v>3551</v>
      </c>
      <c r="AL68" s="289">
        <f t="shared" si="12"/>
        <v>61.1</v>
      </c>
      <c r="AM68" s="290">
        <v>165</v>
      </c>
      <c r="AN68" s="289">
        <v>6</v>
      </c>
      <c r="AO68" s="291">
        <v>1122</v>
      </c>
      <c r="AP68" s="292">
        <v>-4.5</v>
      </c>
      <c r="AQ68" s="293">
        <v>-1122</v>
      </c>
      <c r="AR68" s="293">
        <v>-392.70000000000005</v>
      </c>
      <c r="AS68" s="293">
        <v>0</v>
      </c>
      <c r="AT68" s="294">
        <v>-1514.7</v>
      </c>
      <c r="AU68" s="330">
        <v>477720</v>
      </c>
      <c r="AV68" s="285">
        <v>148</v>
      </c>
      <c r="AW68" s="296" t="e">
        <f t="shared" si="9"/>
        <v>#REF!</v>
      </c>
      <c r="AX68" s="297" t="e">
        <f>AE68+#REF!-AQ68+#REF!</f>
        <v>#REF!</v>
      </c>
      <c r="AY68" s="297" t="e">
        <f>AG68+#REF!</f>
        <v>#REF!</v>
      </c>
      <c r="AZ68" s="297" t="e">
        <f>AH68-(AQ68/100*34)+#REF!</f>
        <v>#REF!</v>
      </c>
      <c r="BA68" s="297" t="e">
        <f>AI68-(AQ68/100*1)+#REF!</f>
        <v>#REF!</v>
      </c>
      <c r="BB68" s="297">
        <f t="shared" si="0"/>
        <v>3551</v>
      </c>
      <c r="BC68" s="298" t="e">
        <f>#REF!</f>
        <v>#REF!</v>
      </c>
    </row>
    <row r="69" spans="1:55" ht="12.75">
      <c r="A69" s="283" t="s">
        <v>253</v>
      </c>
      <c r="B69" s="284">
        <v>17393188</v>
      </c>
      <c r="C69" s="153">
        <v>11079648</v>
      </c>
      <c r="D69" s="7">
        <v>3877876</v>
      </c>
      <c r="E69" s="285">
        <v>2435664</v>
      </c>
      <c r="F69" s="63">
        <f t="shared" si="1"/>
        <v>17394</v>
      </c>
      <c r="G69" s="63">
        <v>11080</v>
      </c>
      <c r="H69" s="63">
        <v>3878</v>
      </c>
      <c r="I69" s="63">
        <v>2436</v>
      </c>
      <c r="J69" s="65"/>
      <c r="K69" s="65">
        <v>75</v>
      </c>
      <c r="L69" s="65">
        <v>26</v>
      </c>
      <c r="M69" s="65"/>
      <c r="N69" s="7">
        <f t="shared" si="2"/>
        <v>17293</v>
      </c>
      <c r="O69" s="153">
        <f t="shared" si="3"/>
        <v>11005</v>
      </c>
      <c r="P69" s="7">
        <f t="shared" si="3"/>
        <v>3852</v>
      </c>
      <c r="Q69" s="63">
        <v>2436</v>
      </c>
      <c r="R69" s="284">
        <v>17292</v>
      </c>
      <c r="S69" s="7">
        <v>10904</v>
      </c>
      <c r="T69" s="286">
        <v>58</v>
      </c>
      <c r="U69" s="7">
        <v>3816</v>
      </c>
      <c r="V69" s="159">
        <v>2572</v>
      </c>
      <c r="W69" s="9">
        <v>36.61</v>
      </c>
      <c r="X69" s="287">
        <f t="shared" si="4"/>
        <v>0</v>
      </c>
      <c r="Y69" s="7">
        <v>-220</v>
      </c>
      <c r="Z69" s="286"/>
      <c r="AA69" s="7">
        <v>-80</v>
      </c>
      <c r="AB69" s="159">
        <v>300</v>
      </c>
      <c r="AC69" s="170"/>
      <c r="AD69" s="288">
        <f t="shared" si="11"/>
        <v>17292</v>
      </c>
      <c r="AE69" s="7">
        <f t="shared" si="11"/>
        <v>10684</v>
      </c>
      <c r="AF69" s="7">
        <f t="shared" si="6"/>
        <v>10626</v>
      </c>
      <c r="AG69" s="286">
        <f t="shared" si="7"/>
        <v>58</v>
      </c>
      <c r="AH69" s="286">
        <f t="shared" si="13"/>
        <v>3630</v>
      </c>
      <c r="AI69" s="286">
        <v>106</v>
      </c>
      <c r="AJ69" s="7">
        <f t="shared" si="12"/>
        <v>3736</v>
      </c>
      <c r="AK69" s="159">
        <f t="shared" si="12"/>
        <v>2872</v>
      </c>
      <c r="AL69" s="289">
        <f t="shared" si="12"/>
        <v>36.61</v>
      </c>
      <c r="AM69" s="290">
        <v>0</v>
      </c>
      <c r="AN69" s="289">
        <v>2.5</v>
      </c>
      <c r="AO69" s="291">
        <v>522</v>
      </c>
      <c r="AP69" s="292">
        <v>0</v>
      </c>
      <c r="AQ69" s="293">
        <v>-387</v>
      </c>
      <c r="AR69" s="293">
        <v>-135.45000000000002</v>
      </c>
      <c r="AS69" s="293">
        <v>0</v>
      </c>
      <c r="AT69" s="294">
        <v>-522.45</v>
      </c>
      <c r="AU69" s="330">
        <v>292032</v>
      </c>
      <c r="AV69" s="285">
        <v>0</v>
      </c>
      <c r="AW69" s="296" t="e">
        <f t="shared" si="9"/>
        <v>#REF!</v>
      </c>
      <c r="AX69" s="297" t="e">
        <f>AE69+#REF!-AQ69+#REF!</f>
        <v>#REF!</v>
      </c>
      <c r="AY69" s="297" t="e">
        <f>AG69+#REF!</f>
        <v>#REF!</v>
      </c>
      <c r="AZ69" s="297" t="e">
        <f>AH69-(AQ69/100*34)+#REF!</f>
        <v>#REF!</v>
      </c>
      <c r="BA69" s="297" t="e">
        <f>AI69-(AQ69/100*1)+#REF!</f>
        <v>#REF!</v>
      </c>
      <c r="BB69" s="297">
        <f t="shared" si="0"/>
        <v>2872</v>
      </c>
      <c r="BC69" s="298" t="e">
        <f>#REF!</f>
        <v>#REF!</v>
      </c>
    </row>
    <row r="70" spans="1:55" ht="12.75">
      <c r="A70" s="283" t="s">
        <v>143</v>
      </c>
      <c r="B70" s="284">
        <v>29449962</v>
      </c>
      <c r="C70" s="153">
        <v>17455413</v>
      </c>
      <c r="D70" s="7">
        <v>6109391</v>
      </c>
      <c r="E70" s="285">
        <v>5885158</v>
      </c>
      <c r="F70" s="63">
        <f t="shared" si="1"/>
        <v>29400</v>
      </c>
      <c r="G70" s="63">
        <v>17441</v>
      </c>
      <c r="H70" s="63">
        <v>6104</v>
      </c>
      <c r="I70" s="63">
        <v>5855</v>
      </c>
      <c r="J70" s="65"/>
      <c r="K70" s="65">
        <v>119</v>
      </c>
      <c r="L70" s="65">
        <v>42</v>
      </c>
      <c r="M70" s="65"/>
      <c r="N70" s="7">
        <f t="shared" si="2"/>
        <v>29239</v>
      </c>
      <c r="O70" s="153">
        <f t="shared" si="3"/>
        <v>17322</v>
      </c>
      <c r="P70" s="7">
        <f t="shared" si="3"/>
        <v>6062</v>
      </c>
      <c r="Q70" s="63">
        <v>5855</v>
      </c>
      <c r="R70" s="284">
        <v>29238</v>
      </c>
      <c r="S70" s="7">
        <v>17021</v>
      </c>
      <c r="T70" s="286">
        <v>150</v>
      </c>
      <c r="U70" s="7">
        <v>5956</v>
      </c>
      <c r="V70" s="159">
        <v>6261</v>
      </c>
      <c r="W70" s="9">
        <v>64.5</v>
      </c>
      <c r="X70" s="287">
        <f t="shared" si="4"/>
        <v>0</v>
      </c>
      <c r="Y70" s="7"/>
      <c r="Z70" s="286"/>
      <c r="AA70" s="7"/>
      <c r="AB70" s="159"/>
      <c r="AC70" s="170"/>
      <c r="AD70" s="288">
        <f t="shared" si="11"/>
        <v>29238</v>
      </c>
      <c r="AE70" s="7">
        <f t="shared" si="11"/>
        <v>17021</v>
      </c>
      <c r="AF70" s="7">
        <f t="shared" si="6"/>
        <v>16871</v>
      </c>
      <c r="AG70" s="286">
        <f t="shared" si="7"/>
        <v>150</v>
      </c>
      <c r="AH70" s="286">
        <v>5788</v>
      </c>
      <c r="AI70" s="286">
        <v>168</v>
      </c>
      <c r="AJ70" s="7">
        <f t="shared" si="12"/>
        <v>5956</v>
      </c>
      <c r="AK70" s="159">
        <f t="shared" si="12"/>
        <v>6261</v>
      </c>
      <c r="AL70" s="289">
        <f t="shared" si="12"/>
        <v>64.5</v>
      </c>
      <c r="AM70" s="290">
        <v>270</v>
      </c>
      <c r="AN70" s="289">
        <v>7.5</v>
      </c>
      <c r="AO70" s="291">
        <v>1485</v>
      </c>
      <c r="AP70" s="292">
        <v>-4.25</v>
      </c>
      <c r="AQ70" s="293">
        <v>-1100</v>
      </c>
      <c r="AR70" s="293">
        <v>-385</v>
      </c>
      <c r="AS70" s="293">
        <v>0</v>
      </c>
      <c r="AT70" s="294">
        <v>-1485</v>
      </c>
      <c r="AU70" s="330">
        <v>870450</v>
      </c>
      <c r="AV70" s="285">
        <v>270</v>
      </c>
      <c r="AW70" s="296" t="e">
        <f t="shared" si="9"/>
        <v>#REF!</v>
      </c>
      <c r="AX70" s="297" t="e">
        <f>AE70+#REF!-AQ70+#REF!</f>
        <v>#REF!</v>
      </c>
      <c r="AY70" s="297" t="e">
        <f>AG70+#REF!</f>
        <v>#REF!</v>
      </c>
      <c r="AZ70" s="297" t="e">
        <f>AH70-(AQ70/100*34)+#REF!</f>
        <v>#REF!</v>
      </c>
      <c r="BA70" s="297" t="e">
        <f>AI70-(AQ70/100*1)+#REF!</f>
        <v>#REF!</v>
      </c>
      <c r="BB70" s="297">
        <f aca="true" t="shared" si="14" ref="BB70:BB78">AK70-AS70</f>
        <v>6261</v>
      </c>
      <c r="BC70" s="298" t="e">
        <f>#REF!</f>
        <v>#REF!</v>
      </c>
    </row>
    <row r="71" spans="1:55" ht="12.75">
      <c r="A71" s="283" t="s">
        <v>254</v>
      </c>
      <c r="B71" s="284">
        <v>10466017</v>
      </c>
      <c r="C71" s="153">
        <v>6933343</v>
      </c>
      <c r="D71" s="7">
        <v>2426439</v>
      </c>
      <c r="E71" s="285">
        <v>1106235</v>
      </c>
      <c r="F71" s="63">
        <f aca="true" t="shared" si="15" ref="F71:F78">G71+H71+I71</f>
        <v>10345</v>
      </c>
      <c r="G71" s="63">
        <v>6933</v>
      </c>
      <c r="H71" s="63">
        <v>2427</v>
      </c>
      <c r="I71" s="63">
        <v>985</v>
      </c>
      <c r="J71" s="65"/>
      <c r="K71" s="65">
        <v>47</v>
      </c>
      <c r="L71" s="65">
        <v>17</v>
      </c>
      <c r="M71" s="65"/>
      <c r="N71" s="7">
        <f aca="true" t="shared" si="16" ref="N71:N78">O71+P71+Q71</f>
        <v>10281</v>
      </c>
      <c r="O71" s="153">
        <f aca="true" t="shared" si="17" ref="O71:P78">G71-K71</f>
        <v>6886</v>
      </c>
      <c r="P71" s="7">
        <f t="shared" si="17"/>
        <v>2410</v>
      </c>
      <c r="Q71" s="63">
        <v>985</v>
      </c>
      <c r="R71" s="284">
        <v>10281</v>
      </c>
      <c r="S71" s="7">
        <v>6836</v>
      </c>
      <c r="T71" s="286">
        <v>33</v>
      </c>
      <c r="U71" s="7">
        <v>2393</v>
      </c>
      <c r="V71" s="159">
        <v>1052</v>
      </c>
      <c r="W71" s="9">
        <v>28.2</v>
      </c>
      <c r="X71" s="287">
        <f aca="true" t="shared" si="18" ref="X71:X78">Y71+AA71+AB71</f>
        <v>0</v>
      </c>
      <c r="Y71" s="7"/>
      <c r="Z71" s="286"/>
      <c r="AA71" s="7"/>
      <c r="AB71" s="159"/>
      <c r="AC71" s="170"/>
      <c r="AD71" s="288">
        <f t="shared" si="11"/>
        <v>10281</v>
      </c>
      <c r="AE71" s="7">
        <f t="shared" si="11"/>
        <v>6836</v>
      </c>
      <c r="AF71" s="7">
        <f aca="true" t="shared" si="19" ref="AF71:AF78">AE71-AG71</f>
        <v>6803</v>
      </c>
      <c r="AG71" s="286">
        <f aca="true" t="shared" si="20" ref="AG71:AG78">T71+Z71</f>
        <v>33</v>
      </c>
      <c r="AH71" s="286">
        <f t="shared" si="13"/>
        <v>2325</v>
      </c>
      <c r="AI71" s="286">
        <v>68</v>
      </c>
      <c r="AJ71" s="7">
        <f t="shared" si="12"/>
        <v>2393</v>
      </c>
      <c r="AK71" s="159">
        <f t="shared" si="12"/>
        <v>1052</v>
      </c>
      <c r="AL71" s="289">
        <f t="shared" si="12"/>
        <v>28.2</v>
      </c>
      <c r="AM71" s="290"/>
      <c r="AN71" s="289">
        <v>1.33</v>
      </c>
      <c r="AO71" s="291">
        <v>313</v>
      </c>
      <c r="AP71" s="292">
        <v>-1</v>
      </c>
      <c r="AQ71" s="293">
        <v>-234</v>
      </c>
      <c r="AR71" s="293">
        <v>-81.89999999999999</v>
      </c>
      <c r="AS71" s="293">
        <v>0</v>
      </c>
      <c r="AT71" s="294">
        <v>-315.9</v>
      </c>
      <c r="AU71" s="330">
        <v>223560</v>
      </c>
      <c r="AV71" s="285">
        <v>78</v>
      </c>
      <c r="AW71" s="296" t="e">
        <f aca="true" t="shared" si="21" ref="AW71:AW78">SUM(AZ71:BB71,AX71)</f>
        <v>#REF!</v>
      </c>
      <c r="AX71" s="297" t="e">
        <f>AE71+#REF!-AQ71+#REF!</f>
        <v>#REF!</v>
      </c>
      <c r="AY71" s="297" t="e">
        <f>AG71+#REF!</f>
        <v>#REF!</v>
      </c>
      <c r="AZ71" s="297" t="e">
        <f>AH71-(AQ71/100*34)+#REF!</f>
        <v>#REF!</v>
      </c>
      <c r="BA71" s="297" t="e">
        <f>AI71-(AQ71/100*1)+#REF!</f>
        <v>#REF!</v>
      </c>
      <c r="BB71" s="297">
        <f t="shared" si="14"/>
        <v>1052</v>
      </c>
      <c r="BC71" s="298" t="e">
        <f>#REF!</f>
        <v>#REF!</v>
      </c>
    </row>
    <row r="72" spans="1:55" ht="12.75">
      <c r="A72" s="283" t="s">
        <v>255</v>
      </c>
      <c r="B72" s="284">
        <v>48495688</v>
      </c>
      <c r="C72" s="153">
        <v>30873414</v>
      </c>
      <c r="D72" s="7">
        <v>10800168</v>
      </c>
      <c r="E72" s="285">
        <v>6822106</v>
      </c>
      <c r="F72" s="63">
        <f t="shared" si="15"/>
        <v>48037</v>
      </c>
      <c r="G72" s="63">
        <v>30873</v>
      </c>
      <c r="H72" s="63">
        <v>10806</v>
      </c>
      <c r="I72" s="63">
        <v>6358</v>
      </c>
      <c r="J72" s="65"/>
      <c r="K72" s="65">
        <v>210</v>
      </c>
      <c r="L72" s="65">
        <v>73</v>
      </c>
      <c r="M72" s="65"/>
      <c r="N72" s="7">
        <f t="shared" si="16"/>
        <v>47754</v>
      </c>
      <c r="O72" s="153">
        <f t="shared" si="17"/>
        <v>30663</v>
      </c>
      <c r="P72" s="7">
        <f t="shared" si="17"/>
        <v>10733</v>
      </c>
      <c r="Q72" s="63">
        <v>6358</v>
      </c>
      <c r="R72" s="284">
        <v>47753</v>
      </c>
      <c r="S72" s="7">
        <v>30162</v>
      </c>
      <c r="T72" s="286">
        <v>350</v>
      </c>
      <c r="U72" s="7">
        <v>10553</v>
      </c>
      <c r="V72" s="159">
        <v>7038</v>
      </c>
      <c r="W72" s="9">
        <v>113.7</v>
      </c>
      <c r="X72" s="287">
        <f t="shared" si="18"/>
        <v>211</v>
      </c>
      <c r="Y72" s="7">
        <v>211</v>
      </c>
      <c r="Z72" s="286"/>
      <c r="AA72" s="7"/>
      <c r="AB72" s="159"/>
      <c r="AC72" s="170"/>
      <c r="AD72" s="288">
        <f t="shared" si="11"/>
        <v>47964</v>
      </c>
      <c r="AE72" s="7">
        <f t="shared" si="11"/>
        <v>30373</v>
      </c>
      <c r="AF72" s="7">
        <f t="shared" si="19"/>
        <v>30023</v>
      </c>
      <c r="AG72" s="286">
        <f t="shared" si="20"/>
        <v>350</v>
      </c>
      <c r="AH72" s="286">
        <f t="shared" si="13"/>
        <v>10253</v>
      </c>
      <c r="AI72" s="286">
        <v>300</v>
      </c>
      <c r="AJ72" s="7">
        <f t="shared" si="12"/>
        <v>10553</v>
      </c>
      <c r="AK72" s="159">
        <f t="shared" si="12"/>
        <v>7038</v>
      </c>
      <c r="AL72" s="289">
        <f t="shared" si="12"/>
        <v>113.7</v>
      </c>
      <c r="AM72" s="290">
        <v>629</v>
      </c>
      <c r="AN72" s="289">
        <v>14.7</v>
      </c>
      <c r="AO72" s="291">
        <v>6457</v>
      </c>
      <c r="AP72" s="292">
        <v>-10</v>
      </c>
      <c r="AQ72" s="293">
        <v>-3150</v>
      </c>
      <c r="AR72" s="293">
        <v>-1102.5</v>
      </c>
      <c r="AS72" s="293">
        <v>-800</v>
      </c>
      <c r="AT72" s="294">
        <v>-5052.5</v>
      </c>
      <c r="AU72" s="330">
        <v>1086600</v>
      </c>
      <c r="AV72" s="285">
        <v>629</v>
      </c>
      <c r="AW72" s="296" t="e">
        <f t="shared" si="21"/>
        <v>#REF!</v>
      </c>
      <c r="AX72" s="297" t="e">
        <f>AE72+#REF!-AQ72+#REF!</f>
        <v>#REF!</v>
      </c>
      <c r="AY72" s="297" t="e">
        <f>AG72+#REF!</f>
        <v>#REF!</v>
      </c>
      <c r="AZ72" s="297" t="e">
        <f>AH72-(AQ72/100*34)+#REF!</f>
        <v>#REF!</v>
      </c>
      <c r="BA72" s="297" t="e">
        <f>AI72-(AQ72/100*1)+#REF!</f>
        <v>#REF!</v>
      </c>
      <c r="BB72" s="297">
        <f t="shared" si="14"/>
        <v>7838</v>
      </c>
      <c r="BC72" s="298" t="e">
        <f>#REF!</f>
        <v>#REF!</v>
      </c>
    </row>
    <row r="73" spans="1:55" ht="12.75">
      <c r="A73" s="283" t="s">
        <v>256</v>
      </c>
      <c r="B73" s="284">
        <v>45930282</v>
      </c>
      <c r="C73" s="153">
        <v>25391352</v>
      </c>
      <c r="D73" s="7">
        <v>8886966</v>
      </c>
      <c r="E73" s="285">
        <v>11651964</v>
      </c>
      <c r="F73" s="63">
        <f t="shared" si="15"/>
        <v>45902</v>
      </c>
      <c r="G73" s="63">
        <v>25369</v>
      </c>
      <c r="H73" s="63">
        <v>8879</v>
      </c>
      <c r="I73" s="63">
        <v>11654</v>
      </c>
      <c r="J73" s="65"/>
      <c r="K73" s="65">
        <v>173</v>
      </c>
      <c r="L73" s="65">
        <v>60</v>
      </c>
      <c r="M73" s="65"/>
      <c r="N73" s="7">
        <f t="shared" si="16"/>
        <v>45669</v>
      </c>
      <c r="O73" s="153">
        <f t="shared" si="17"/>
        <v>25196</v>
      </c>
      <c r="P73" s="7">
        <f t="shared" si="17"/>
        <v>8819</v>
      </c>
      <c r="Q73" s="63">
        <v>11654</v>
      </c>
      <c r="R73" s="284">
        <v>45668</v>
      </c>
      <c r="S73" s="7">
        <v>24227</v>
      </c>
      <c r="T73" s="286">
        <v>325</v>
      </c>
      <c r="U73" s="7">
        <v>8476</v>
      </c>
      <c r="V73" s="159">
        <v>12965</v>
      </c>
      <c r="W73" s="9">
        <v>98.7</v>
      </c>
      <c r="X73" s="287">
        <f t="shared" si="18"/>
        <v>-3000</v>
      </c>
      <c r="Y73" s="7"/>
      <c r="Z73" s="286"/>
      <c r="AA73" s="7"/>
      <c r="AB73" s="159">
        <v>-3000</v>
      </c>
      <c r="AC73" s="170"/>
      <c r="AD73" s="288">
        <f t="shared" si="11"/>
        <v>42668</v>
      </c>
      <c r="AE73" s="7">
        <f t="shared" si="11"/>
        <v>24227</v>
      </c>
      <c r="AF73" s="7">
        <f t="shared" si="19"/>
        <v>23902</v>
      </c>
      <c r="AG73" s="286">
        <f t="shared" si="20"/>
        <v>325</v>
      </c>
      <c r="AH73" s="286">
        <f t="shared" si="13"/>
        <v>8237</v>
      </c>
      <c r="AI73" s="286">
        <v>239</v>
      </c>
      <c r="AJ73" s="7">
        <f t="shared" si="12"/>
        <v>8476</v>
      </c>
      <c r="AK73" s="159">
        <f t="shared" si="12"/>
        <v>9965</v>
      </c>
      <c r="AL73" s="289">
        <f t="shared" si="12"/>
        <v>98.7</v>
      </c>
      <c r="AM73" s="290"/>
      <c r="AN73" s="289">
        <v>5</v>
      </c>
      <c r="AO73" s="291">
        <v>4238</v>
      </c>
      <c r="AP73" s="292">
        <v>0</v>
      </c>
      <c r="AQ73" s="293">
        <v>0</v>
      </c>
      <c r="AR73" s="293">
        <v>0</v>
      </c>
      <c r="AS73" s="293">
        <v>-3114</v>
      </c>
      <c r="AT73" s="294">
        <v>-3114</v>
      </c>
      <c r="AU73" s="330">
        <v>794515.8</v>
      </c>
      <c r="AV73" s="285">
        <v>0</v>
      </c>
      <c r="AW73" s="296" t="e">
        <f t="shared" si="21"/>
        <v>#REF!</v>
      </c>
      <c r="AX73" s="297" t="e">
        <f>AE73+#REF!-AQ73+#REF!</f>
        <v>#REF!</v>
      </c>
      <c r="AY73" s="297" t="e">
        <f>AG73+#REF!</f>
        <v>#REF!</v>
      </c>
      <c r="AZ73" s="297" t="e">
        <f>AH73-(AQ73/100*34)+#REF!</f>
        <v>#REF!</v>
      </c>
      <c r="BA73" s="297" t="e">
        <f>AI73-(AQ73/100*1)+#REF!</f>
        <v>#REF!</v>
      </c>
      <c r="BB73" s="297">
        <f t="shared" si="14"/>
        <v>13079</v>
      </c>
      <c r="BC73" s="298" t="e">
        <f>#REF!</f>
        <v>#REF!</v>
      </c>
    </row>
    <row r="74" spans="1:55" ht="12.75">
      <c r="A74" s="283" t="s">
        <v>257</v>
      </c>
      <c r="B74" s="284">
        <v>17520936</v>
      </c>
      <c r="C74" s="153">
        <v>11441047</v>
      </c>
      <c r="D74" s="7">
        <v>4004367</v>
      </c>
      <c r="E74" s="285">
        <v>2075522</v>
      </c>
      <c r="F74" s="63">
        <f t="shared" si="15"/>
        <v>17387</v>
      </c>
      <c r="G74" s="63">
        <v>11441</v>
      </c>
      <c r="H74" s="63">
        <v>4004</v>
      </c>
      <c r="I74" s="63">
        <v>1942</v>
      </c>
      <c r="J74" s="65"/>
      <c r="K74" s="65">
        <v>78</v>
      </c>
      <c r="L74" s="65">
        <v>27</v>
      </c>
      <c r="M74" s="65"/>
      <c r="N74" s="7">
        <f t="shared" si="16"/>
        <v>17282</v>
      </c>
      <c r="O74" s="153">
        <f t="shared" si="17"/>
        <v>11363</v>
      </c>
      <c r="P74" s="7">
        <f t="shared" si="17"/>
        <v>3977</v>
      </c>
      <c r="Q74" s="63">
        <v>1942</v>
      </c>
      <c r="R74" s="284">
        <v>17281</v>
      </c>
      <c r="S74" s="7">
        <v>11162</v>
      </c>
      <c r="T74" s="286">
        <v>150</v>
      </c>
      <c r="U74" s="7">
        <v>3905</v>
      </c>
      <c r="V74" s="159">
        <v>2214</v>
      </c>
      <c r="W74" s="9">
        <v>23.03</v>
      </c>
      <c r="X74" s="287">
        <f t="shared" si="18"/>
        <v>-3780</v>
      </c>
      <c r="Y74" s="7">
        <v>-2800</v>
      </c>
      <c r="Z74" s="286"/>
      <c r="AA74" s="7">
        <v>-980</v>
      </c>
      <c r="AB74" s="159"/>
      <c r="AC74" s="170">
        <v>4.4</v>
      </c>
      <c r="AD74" s="288">
        <f t="shared" si="11"/>
        <v>13501</v>
      </c>
      <c r="AE74" s="7">
        <f t="shared" si="11"/>
        <v>8362</v>
      </c>
      <c r="AF74" s="7">
        <f t="shared" si="19"/>
        <v>8212</v>
      </c>
      <c r="AG74" s="286">
        <f t="shared" si="20"/>
        <v>150</v>
      </c>
      <c r="AH74" s="286">
        <f t="shared" si="13"/>
        <v>2843</v>
      </c>
      <c r="AI74" s="286">
        <v>82</v>
      </c>
      <c r="AJ74" s="7">
        <f t="shared" si="12"/>
        <v>2925</v>
      </c>
      <c r="AK74" s="159">
        <f t="shared" si="12"/>
        <v>2214</v>
      </c>
      <c r="AL74" s="289">
        <f t="shared" si="12"/>
        <v>27.43</v>
      </c>
      <c r="AM74" s="290">
        <v>47</v>
      </c>
      <c r="AN74" s="289"/>
      <c r="AO74" s="291"/>
      <c r="AP74" s="292">
        <v>0</v>
      </c>
      <c r="AQ74" s="293">
        <v>0</v>
      </c>
      <c r="AR74" s="293">
        <v>0</v>
      </c>
      <c r="AS74" s="293">
        <v>0</v>
      </c>
      <c r="AT74" s="294">
        <v>0</v>
      </c>
      <c r="AU74" s="330">
        <v>211320</v>
      </c>
      <c r="AV74" s="285">
        <v>47</v>
      </c>
      <c r="AW74" s="296" t="e">
        <f t="shared" si="21"/>
        <v>#REF!</v>
      </c>
      <c r="AX74" s="297" t="e">
        <f>AE74+#REF!-AQ74+#REF!</f>
        <v>#REF!</v>
      </c>
      <c r="AY74" s="297" t="e">
        <f>AG74+#REF!</f>
        <v>#REF!</v>
      </c>
      <c r="AZ74" s="297" t="e">
        <f>AH74-(AQ74/100*34)+#REF!</f>
        <v>#REF!</v>
      </c>
      <c r="BA74" s="297" t="e">
        <f>AI74-(AQ74/100*1)+#REF!</f>
        <v>#REF!</v>
      </c>
      <c r="BB74" s="297">
        <f t="shared" si="14"/>
        <v>2214</v>
      </c>
      <c r="BC74" s="298" t="e">
        <f>#REF!</f>
        <v>#REF!</v>
      </c>
    </row>
    <row r="75" spans="1:55" ht="12.75">
      <c r="A75" s="283" t="s">
        <v>147</v>
      </c>
      <c r="B75" s="284">
        <v>21933773</v>
      </c>
      <c r="C75" s="153">
        <v>13527015</v>
      </c>
      <c r="D75" s="7">
        <v>4734470</v>
      </c>
      <c r="E75" s="285">
        <v>3672288</v>
      </c>
      <c r="F75" s="63">
        <f t="shared" si="15"/>
        <v>21924</v>
      </c>
      <c r="G75" s="63">
        <v>13520</v>
      </c>
      <c r="H75" s="63">
        <v>4732</v>
      </c>
      <c r="I75" s="63">
        <v>3672</v>
      </c>
      <c r="J75" s="65"/>
      <c r="K75" s="65">
        <v>92</v>
      </c>
      <c r="L75" s="65">
        <v>32</v>
      </c>
      <c r="M75" s="65"/>
      <c r="N75" s="7">
        <f t="shared" si="16"/>
        <v>21800</v>
      </c>
      <c r="O75" s="153">
        <f t="shared" si="17"/>
        <v>13428</v>
      </c>
      <c r="P75" s="7">
        <f t="shared" si="17"/>
        <v>4700</v>
      </c>
      <c r="Q75" s="63">
        <v>3672</v>
      </c>
      <c r="R75" s="284">
        <v>21799</v>
      </c>
      <c r="S75" s="7">
        <v>13002</v>
      </c>
      <c r="T75" s="286">
        <v>226</v>
      </c>
      <c r="U75" s="7">
        <v>4549</v>
      </c>
      <c r="V75" s="159">
        <v>4248</v>
      </c>
      <c r="W75" s="9">
        <v>49.6</v>
      </c>
      <c r="X75" s="287">
        <f t="shared" si="18"/>
        <v>300</v>
      </c>
      <c r="Y75" s="7">
        <v>300</v>
      </c>
      <c r="Z75" s="286"/>
      <c r="AA75" s="7"/>
      <c r="AB75" s="159"/>
      <c r="AC75" s="170"/>
      <c r="AD75" s="288">
        <f t="shared" si="11"/>
        <v>22099</v>
      </c>
      <c r="AE75" s="7">
        <f t="shared" si="11"/>
        <v>13302</v>
      </c>
      <c r="AF75" s="7">
        <f t="shared" si="19"/>
        <v>13076</v>
      </c>
      <c r="AG75" s="286">
        <f t="shared" si="20"/>
        <v>226</v>
      </c>
      <c r="AH75" s="286">
        <f t="shared" si="13"/>
        <v>4418</v>
      </c>
      <c r="AI75" s="286">
        <v>131</v>
      </c>
      <c r="AJ75" s="7">
        <f t="shared" si="12"/>
        <v>4549</v>
      </c>
      <c r="AK75" s="159">
        <f t="shared" si="12"/>
        <v>4248</v>
      </c>
      <c r="AL75" s="289">
        <f t="shared" si="12"/>
        <v>49.6</v>
      </c>
      <c r="AM75" s="290">
        <v>110</v>
      </c>
      <c r="AN75" s="289">
        <v>4.5</v>
      </c>
      <c r="AO75" s="291">
        <v>1375</v>
      </c>
      <c r="AP75" s="292">
        <v>-4.5</v>
      </c>
      <c r="AQ75" s="293">
        <v>-1015</v>
      </c>
      <c r="AR75" s="293">
        <v>-355.25</v>
      </c>
      <c r="AS75" s="293">
        <v>0</v>
      </c>
      <c r="AT75" s="294">
        <v>-1370.25</v>
      </c>
      <c r="AU75" s="330">
        <v>696120</v>
      </c>
      <c r="AV75" s="285">
        <v>110</v>
      </c>
      <c r="AW75" s="296" t="e">
        <f t="shared" si="21"/>
        <v>#REF!</v>
      </c>
      <c r="AX75" s="297" t="e">
        <f>AE75+#REF!-AQ75+#REF!</f>
        <v>#REF!</v>
      </c>
      <c r="AY75" s="297" t="e">
        <f>AG75+#REF!</f>
        <v>#REF!</v>
      </c>
      <c r="AZ75" s="297" t="e">
        <f>AH75-(AQ75/100*34)+#REF!</f>
        <v>#REF!</v>
      </c>
      <c r="BA75" s="297" t="e">
        <f>AI75-(AQ75/100*1)+#REF!</f>
        <v>#REF!</v>
      </c>
      <c r="BB75" s="297">
        <f t="shared" si="14"/>
        <v>4248</v>
      </c>
      <c r="BC75" s="298" t="e">
        <f>#REF!</f>
        <v>#REF!</v>
      </c>
    </row>
    <row r="76" spans="1:55" ht="12.75">
      <c r="A76" s="283" t="s">
        <v>258</v>
      </c>
      <c r="B76" s="284">
        <v>14367323</v>
      </c>
      <c r="C76" s="153">
        <v>8160448</v>
      </c>
      <c r="D76" s="7">
        <v>2856144</v>
      </c>
      <c r="E76" s="285">
        <v>3350731</v>
      </c>
      <c r="F76" s="63">
        <f t="shared" si="15"/>
        <v>14367</v>
      </c>
      <c r="G76" s="63">
        <v>8160</v>
      </c>
      <c r="H76" s="63">
        <v>2856</v>
      </c>
      <c r="I76" s="63">
        <v>3351</v>
      </c>
      <c r="J76" s="65"/>
      <c r="K76" s="65">
        <v>55</v>
      </c>
      <c r="L76" s="65">
        <v>19</v>
      </c>
      <c r="M76" s="65"/>
      <c r="N76" s="7">
        <f t="shared" si="16"/>
        <v>14293</v>
      </c>
      <c r="O76" s="153">
        <f t="shared" si="17"/>
        <v>8105</v>
      </c>
      <c r="P76" s="7">
        <f t="shared" si="17"/>
        <v>2837</v>
      </c>
      <c r="Q76" s="63">
        <v>3351</v>
      </c>
      <c r="R76" s="284">
        <v>14293</v>
      </c>
      <c r="S76" s="7">
        <v>8005</v>
      </c>
      <c r="T76" s="286">
        <v>70</v>
      </c>
      <c r="U76" s="7">
        <v>2801</v>
      </c>
      <c r="V76" s="159">
        <v>3487</v>
      </c>
      <c r="W76" s="9">
        <v>30.87</v>
      </c>
      <c r="X76" s="287">
        <f t="shared" si="18"/>
        <v>0</v>
      </c>
      <c r="Y76" s="7"/>
      <c r="Z76" s="286"/>
      <c r="AA76" s="7"/>
      <c r="AB76" s="159"/>
      <c r="AC76" s="170"/>
      <c r="AD76" s="288">
        <f t="shared" si="11"/>
        <v>14293</v>
      </c>
      <c r="AE76" s="7">
        <f t="shared" si="11"/>
        <v>8005</v>
      </c>
      <c r="AF76" s="7">
        <f t="shared" si="19"/>
        <v>7935</v>
      </c>
      <c r="AG76" s="286">
        <f t="shared" si="20"/>
        <v>70</v>
      </c>
      <c r="AH76" s="286">
        <f t="shared" si="13"/>
        <v>2722</v>
      </c>
      <c r="AI76" s="286">
        <v>79</v>
      </c>
      <c r="AJ76" s="7">
        <f t="shared" si="12"/>
        <v>2801</v>
      </c>
      <c r="AK76" s="159">
        <f t="shared" si="12"/>
        <v>3487</v>
      </c>
      <c r="AL76" s="289">
        <f t="shared" si="12"/>
        <v>30.87</v>
      </c>
      <c r="AM76" s="290">
        <v>180</v>
      </c>
      <c r="AN76" s="289">
        <v>4.43</v>
      </c>
      <c r="AO76" s="291"/>
      <c r="AP76" s="292">
        <v>0</v>
      </c>
      <c r="AQ76" s="293">
        <v>-900</v>
      </c>
      <c r="AR76" s="293">
        <v>-315</v>
      </c>
      <c r="AS76" s="293">
        <v>0</v>
      </c>
      <c r="AT76" s="294">
        <v>-1215</v>
      </c>
      <c r="AU76" s="330">
        <v>327120</v>
      </c>
      <c r="AV76" s="285">
        <v>180</v>
      </c>
      <c r="AW76" s="296" t="e">
        <f t="shared" si="21"/>
        <v>#REF!</v>
      </c>
      <c r="AX76" s="297" t="e">
        <f>AE76+#REF!-AQ76+#REF!</f>
        <v>#REF!</v>
      </c>
      <c r="AY76" s="297" t="e">
        <f>AG76+#REF!</f>
        <v>#REF!</v>
      </c>
      <c r="AZ76" s="297" t="e">
        <f>AH76-(AQ76/100*34)+#REF!</f>
        <v>#REF!</v>
      </c>
      <c r="BA76" s="297" t="e">
        <f>AI76-(AQ76/100*1)+#REF!</f>
        <v>#REF!</v>
      </c>
      <c r="BB76" s="297">
        <f t="shared" si="14"/>
        <v>3487</v>
      </c>
      <c r="BC76" s="298" t="e">
        <f>#REF!</f>
        <v>#REF!</v>
      </c>
    </row>
    <row r="77" spans="1:55" ht="12.75">
      <c r="A77" s="283" t="s">
        <v>259</v>
      </c>
      <c r="B77" s="284">
        <v>27658550</v>
      </c>
      <c r="C77" s="153">
        <v>16191934</v>
      </c>
      <c r="D77" s="7">
        <v>5665654</v>
      </c>
      <c r="E77" s="285">
        <v>5800962</v>
      </c>
      <c r="F77" s="63">
        <f t="shared" si="15"/>
        <v>27660</v>
      </c>
      <c r="G77" s="63">
        <v>16192</v>
      </c>
      <c r="H77" s="63">
        <v>5667</v>
      </c>
      <c r="I77" s="63">
        <v>5801</v>
      </c>
      <c r="J77" s="65"/>
      <c r="K77" s="65">
        <v>110</v>
      </c>
      <c r="L77" s="65">
        <v>39</v>
      </c>
      <c r="M77" s="65"/>
      <c r="N77" s="7">
        <f t="shared" si="16"/>
        <v>27511</v>
      </c>
      <c r="O77" s="153">
        <f t="shared" si="17"/>
        <v>16082</v>
      </c>
      <c r="P77" s="7">
        <f t="shared" si="17"/>
        <v>5628</v>
      </c>
      <c r="Q77" s="63">
        <v>5801</v>
      </c>
      <c r="R77" s="284">
        <v>27510</v>
      </c>
      <c r="S77" s="7">
        <v>16081</v>
      </c>
      <c r="T77" s="286">
        <v>350</v>
      </c>
      <c r="U77" s="7">
        <v>5624</v>
      </c>
      <c r="V77" s="159">
        <v>5805</v>
      </c>
      <c r="W77" s="9">
        <v>56.59</v>
      </c>
      <c r="X77" s="287">
        <f t="shared" si="18"/>
        <v>0</v>
      </c>
      <c r="Y77" s="7"/>
      <c r="Z77" s="286">
        <v>50</v>
      </c>
      <c r="AA77" s="7"/>
      <c r="AB77" s="159"/>
      <c r="AC77" s="170"/>
      <c r="AD77" s="288">
        <f t="shared" si="11"/>
        <v>27510</v>
      </c>
      <c r="AE77" s="7">
        <f t="shared" si="11"/>
        <v>16081</v>
      </c>
      <c r="AF77" s="7">
        <f t="shared" si="19"/>
        <v>15681</v>
      </c>
      <c r="AG77" s="286">
        <f t="shared" si="20"/>
        <v>400</v>
      </c>
      <c r="AH77" s="286">
        <f t="shared" si="13"/>
        <v>5467</v>
      </c>
      <c r="AI77" s="286">
        <v>157</v>
      </c>
      <c r="AJ77" s="7">
        <f t="shared" si="12"/>
        <v>5624</v>
      </c>
      <c r="AK77" s="159">
        <f t="shared" si="12"/>
        <v>5805</v>
      </c>
      <c r="AL77" s="289">
        <f t="shared" si="12"/>
        <v>56.59</v>
      </c>
      <c r="AM77" s="290">
        <v>39</v>
      </c>
      <c r="AN77" s="289">
        <v>1.5</v>
      </c>
      <c r="AO77" s="291">
        <v>1854</v>
      </c>
      <c r="AP77" s="292">
        <v>-1.5</v>
      </c>
      <c r="AQ77" s="293">
        <v>-233</v>
      </c>
      <c r="AR77" s="293">
        <v>-81.55</v>
      </c>
      <c r="AS77" s="293">
        <v>-1192</v>
      </c>
      <c r="AT77" s="294">
        <v>-1506.55</v>
      </c>
      <c r="AU77" s="330">
        <v>746520</v>
      </c>
      <c r="AV77" s="285">
        <v>39</v>
      </c>
      <c r="AW77" s="296" t="e">
        <f t="shared" si="21"/>
        <v>#REF!</v>
      </c>
      <c r="AX77" s="297" t="e">
        <f>AE77+#REF!-AQ77+#REF!</f>
        <v>#REF!</v>
      </c>
      <c r="AY77" s="297" t="e">
        <f>AG77+#REF!</f>
        <v>#REF!</v>
      </c>
      <c r="AZ77" s="297" t="e">
        <f>AH77-(AQ77/100*34)+#REF!</f>
        <v>#REF!</v>
      </c>
      <c r="BA77" s="297" t="e">
        <f>AI77-(AQ77/100*1)+#REF!</f>
        <v>#REF!</v>
      </c>
      <c r="BB77" s="297">
        <f t="shared" si="14"/>
        <v>6997</v>
      </c>
      <c r="BC77" s="298" t="e">
        <f>#REF!</f>
        <v>#REF!</v>
      </c>
    </row>
    <row r="78" spans="1:55" ht="13.5" thickBot="1">
      <c r="A78" s="307" t="s">
        <v>260</v>
      </c>
      <c r="B78" s="308">
        <v>48444038</v>
      </c>
      <c r="C78" s="186">
        <v>31825617</v>
      </c>
      <c r="D78" s="190">
        <v>11282779</v>
      </c>
      <c r="E78" s="309">
        <v>5335642</v>
      </c>
      <c r="F78" s="310">
        <f t="shared" si="15"/>
        <v>48135</v>
      </c>
      <c r="G78" s="331">
        <v>31776</v>
      </c>
      <c r="H78" s="310">
        <v>11122</v>
      </c>
      <c r="I78" s="331">
        <v>5237</v>
      </c>
      <c r="J78" s="311"/>
      <c r="K78" s="311">
        <v>216</v>
      </c>
      <c r="L78" s="311">
        <v>76</v>
      </c>
      <c r="M78" s="311"/>
      <c r="N78" s="190">
        <f t="shared" si="16"/>
        <v>47843</v>
      </c>
      <c r="O78" s="186">
        <f t="shared" si="17"/>
        <v>31560</v>
      </c>
      <c r="P78" s="190">
        <f t="shared" si="17"/>
        <v>11046</v>
      </c>
      <c r="Q78" s="331">
        <v>5237</v>
      </c>
      <c r="R78" s="308">
        <v>47842</v>
      </c>
      <c r="S78" s="190">
        <v>31059</v>
      </c>
      <c r="T78" s="312">
        <v>230</v>
      </c>
      <c r="U78" s="190">
        <v>10838</v>
      </c>
      <c r="V78" s="192">
        <v>5945</v>
      </c>
      <c r="W78" s="313">
        <v>110.83</v>
      </c>
      <c r="X78" s="314">
        <f t="shared" si="18"/>
        <v>0</v>
      </c>
      <c r="Y78" s="190"/>
      <c r="Z78" s="312"/>
      <c r="AA78" s="190"/>
      <c r="AB78" s="192"/>
      <c r="AC78" s="315"/>
      <c r="AD78" s="316">
        <f t="shared" si="11"/>
        <v>47842</v>
      </c>
      <c r="AE78" s="190">
        <f t="shared" si="11"/>
        <v>31059</v>
      </c>
      <c r="AF78" s="190">
        <f t="shared" si="19"/>
        <v>30829</v>
      </c>
      <c r="AG78" s="312">
        <f t="shared" si="20"/>
        <v>230</v>
      </c>
      <c r="AH78" s="312">
        <f t="shared" si="13"/>
        <v>10530</v>
      </c>
      <c r="AI78" s="312">
        <v>308</v>
      </c>
      <c r="AJ78" s="190">
        <f t="shared" si="12"/>
        <v>10838</v>
      </c>
      <c r="AK78" s="192">
        <f t="shared" si="12"/>
        <v>5945</v>
      </c>
      <c r="AL78" s="317">
        <f t="shared" si="12"/>
        <v>110.83</v>
      </c>
      <c r="AM78" s="318">
        <v>355</v>
      </c>
      <c r="AN78" s="317">
        <v>6</v>
      </c>
      <c r="AO78" s="319">
        <v>1217</v>
      </c>
      <c r="AP78" s="332">
        <v>-6</v>
      </c>
      <c r="AQ78" s="333">
        <v>867</v>
      </c>
      <c r="AR78" s="333">
        <v>303.45</v>
      </c>
      <c r="AS78" s="333">
        <v>0</v>
      </c>
      <c r="AT78" s="334">
        <v>1170.45</v>
      </c>
      <c r="AU78" s="335">
        <v>1409361.84</v>
      </c>
      <c r="AV78" s="336">
        <v>355</v>
      </c>
      <c r="AW78" s="337" t="e">
        <f t="shared" si="21"/>
        <v>#REF!</v>
      </c>
      <c r="AX78" s="338" t="e">
        <f>AE78+#REF!-AQ78+#REF!</f>
        <v>#REF!</v>
      </c>
      <c r="AY78" s="338" t="e">
        <f>AG78+#REF!</f>
        <v>#REF!</v>
      </c>
      <c r="AZ78" s="338" t="e">
        <f>AH78-(AQ78/100*34)+#REF!</f>
        <v>#REF!</v>
      </c>
      <c r="BA78" s="338" t="e">
        <f>AI78-(AQ78/100*1)+#REF!</f>
        <v>#REF!</v>
      </c>
      <c r="BB78" s="338">
        <f t="shared" si="14"/>
        <v>5945</v>
      </c>
      <c r="BC78" s="339" t="e">
        <f>#REF!</f>
        <v>#REF!</v>
      </c>
    </row>
    <row r="79" spans="1:48" ht="13.5" thickBot="1">
      <c r="A79" s="340" t="s">
        <v>153</v>
      </c>
      <c r="B79" s="41"/>
      <c r="C79" s="208"/>
      <c r="D79" s="41"/>
      <c r="E79" s="41"/>
      <c r="F79" s="41"/>
      <c r="G79" s="41"/>
      <c r="H79" s="41"/>
      <c r="I79" s="41"/>
      <c r="J79" s="39"/>
      <c r="K79" s="39"/>
      <c r="L79" s="39"/>
      <c r="M79" s="39"/>
      <c r="N79" s="39"/>
      <c r="O79" s="238"/>
      <c r="P79" s="39"/>
      <c r="Q79" s="39"/>
      <c r="R79" s="41"/>
      <c r="S79" s="41"/>
      <c r="T79" s="61"/>
      <c r="U79" s="41"/>
      <c r="V79" s="41"/>
      <c r="W79" s="341"/>
      <c r="X79" s="39"/>
      <c r="Y79" s="39"/>
      <c r="Z79" s="342"/>
      <c r="AA79" s="39"/>
      <c r="AB79" s="39"/>
      <c r="AC79" s="341"/>
      <c r="AD79" s="41">
        <v>2111580</v>
      </c>
      <c r="AE79" s="41"/>
      <c r="AF79" s="41">
        <v>1267949</v>
      </c>
      <c r="AG79" s="61">
        <v>12807</v>
      </c>
      <c r="AH79" s="61">
        <v>435459</v>
      </c>
      <c r="AI79" s="61">
        <v>12683</v>
      </c>
      <c r="AJ79" s="41"/>
      <c r="AK79" s="41">
        <v>382682</v>
      </c>
      <c r="AL79" s="341"/>
      <c r="AM79" s="39"/>
      <c r="AN79" s="39"/>
      <c r="AO79" s="39"/>
      <c r="AP79" s="343">
        <f aca="true" t="shared" si="22" ref="AP79:AV79">SUM(AP6:AP78)</f>
        <v>-240.93</v>
      </c>
      <c r="AQ79" s="344">
        <f t="shared" si="22"/>
        <v>-80677</v>
      </c>
      <c r="AR79" s="344">
        <f t="shared" si="22"/>
        <v>-28236.950000000004</v>
      </c>
      <c r="AS79" s="344">
        <f t="shared" si="22"/>
        <v>-26533</v>
      </c>
      <c r="AT79" s="344">
        <f t="shared" si="22"/>
        <v>-137321.49999999994</v>
      </c>
      <c r="AU79" s="345">
        <f t="shared" si="22"/>
        <v>50211429.84</v>
      </c>
      <c r="AV79" s="96">
        <f t="shared" si="22"/>
        <v>14305</v>
      </c>
    </row>
    <row r="80" spans="2:5" ht="12.75">
      <c r="B80" s="31">
        <v>2111580000</v>
      </c>
      <c r="C80" s="224">
        <v>1280756000</v>
      </c>
      <c r="D80" s="31">
        <v>448142000</v>
      </c>
      <c r="E80" s="31">
        <v>382682000</v>
      </c>
    </row>
    <row r="81" spans="2:17" ht="12.75">
      <c r="B81" s="31" t="e">
        <f>B80-#REF!</f>
        <v>#REF!</v>
      </c>
      <c r="C81" s="224" t="e">
        <f>C80-#REF!</f>
        <v>#REF!</v>
      </c>
      <c r="D81" s="31" t="e">
        <f>D80-#REF!</f>
        <v>#REF!</v>
      </c>
      <c r="E81" s="31" t="e">
        <f>E80-#REF!</f>
        <v>#REF!</v>
      </c>
      <c r="F81" s="31" t="e">
        <f>G81+H81+I81</f>
        <v>#REF!</v>
      </c>
      <c r="G81" s="31" t="e">
        <f>C80/1000-#REF!</f>
        <v>#REF!</v>
      </c>
      <c r="H81" s="31" t="e">
        <f>D80/1000-#REF!</f>
        <v>#REF!</v>
      </c>
      <c r="I81" s="31" t="e">
        <f>E80/1000-#REF!</f>
        <v>#REF!</v>
      </c>
      <c r="N81" s="31" t="e">
        <f>B80/1000-#REF!</f>
        <v>#REF!</v>
      </c>
      <c r="O81" s="224" t="e">
        <f>C80/1000-#REF!</f>
        <v>#REF!</v>
      </c>
      <c r="P81" s="31" t="e">
        <f>D80/1000-#REF!</f>
        <v>#REF!</v>
      </c>
      <c r="Q81" s="31" t="e">
        <f>E80/1000-#REF!</f>
        <v>#REF!</v>
      </c>
    </row>
  </sheetData>
  <sheetProtection/>
  <mergeCells count="3">
    <mergeCell ref="AM3:AO3"/>
    <mergeCell ref="AP3:AT3"/>
    <mergeCell ref="AW3:BC3"/>
  </mergeCells>
  <printOptions/>
  <pageMargins left="0.984251968503937" right="0.6299212598425197" top="0.68" bottom="0.5905511811023623" header="0.44" footer="0.5118110236220472"/>
  <pageSetup fitToHeight="1" fitToWidth="1" horizontalDpi="600" verticalDpi="600" orientation="portrait" paperSize="9" scale="74" r:id="rId1"/>
  <headerFooter scaleWithDoc="0" alignWithMargins="0">
    <oddHeader>&amp;R&amp;"Arial,Kurzíva"Kapitola B.3.III&amp;"Arial,Obyčejné"
&amp;"Arial,Tučné"Tabulka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duskovam</cp:lastModifiedBy>
  <cp:lastPrinted>2012-01-27T11:29:00Z</cp:lastPrinted>
  <dcterms:created xsi:type="dcterms:W3CDTF">2005-03-23T13:09:30Z</dcterms:created>
  <dcterms:modified xsi:type="dcterms:W3CDTF">2012-01-27T11:30:08Z</dcterms:modified>
  <cp:category/>
  <cp:version/>
  <cp:contentType/>
  <cp:contentStatus/>
</cp:coreProperties>
</file>