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20340" windowHeight="904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B" sheetId="8" state="hidden" r:id="rId8"/>
    <sheet name="Komentáře" sheetId="9" r:id="rId9"/>
    <sheet name="KNIHOVNA" sheetId="10" r:id="rId10"/>
  </sheets>
  <externalReferences>
    <externalReference r:id="rId13"/>
    <externalReference r:id="rId14"/>
  </externalReferences>
  <definedNames>
    <definedName name="A">'[1]Úvod'!$D$25</definedName>
    <definedName name="Datova_oblast" localSheetId="1">'A1'!$J$14:$R$23</definedName>
    <definedName name="Datova_oblast" localSheetId="2">'A2'!$J$16:$R$24</definedName>
    <definedName name="Datova_oblast" localSheetId="3">'A3'!$J$14:$R$14</definedName>
    <definedName name="Datova_oblast" localSheetId="4">'A4'!$J$14:$R$14</definedName>
    <definedName name="Datova_oblast" localSheetId="5">'A5'!$J$15:$R$29</definedName>
    <definedName name="Datova_oblast" localSheetId="6">'A6'!$J$14:$R$28</definedName>
    <definedName name="Datova_oblast">#REF!</definedName>
    <definedName name="_xlnm.Print_Titles" localSheetId="0">'Obsah'!$2:$4</definedName>
    <definedName name="_xlnm.Print_Area" localSheetId="1">'A1'!$D$3:$R$27</definedName>
    <definedName name="_xlnm.Print_Area" localSheetId="2">'A2'!$D$3:$R$29</definedName>
    <definedName name="_xlnm.Print_Area" localSheetId="3">'A3'!$D$3:$R$23</definedName>
    <definedName name="_xlnm.Print_Area" localSheetId="4">'A4'!$D$3:$R$23</definedName>
    <definedName name="_xlnm.Print_Area" localSheetId="5">'A5'!$D$3:$R$52</definedName>
    <definedName name="_xlnm.Print_Area" localSheetId="6">'A6'!$D$3:$R$51</definedName>
    <definedName name="_xlnm.Print_Area" localSheetId="8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<sst xmlns="http://schemas.openxmlformats.org/spreadsheetml/2006/main" count="659" uniqueCount="325">
  <si>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</si>
  <si>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</si>
  <si>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</si>
  <si>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</si>
  <si>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</si>
  <si>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</si>
  <si>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</si>
  <si>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</si>
  <si>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</si>
  <si>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</si>
  <si>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</si>
  <si>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</si>
  <si>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A. Souhrnné informace</t>
  </si>
  <si>
    <t>v mil. Kč</t>
  </si>
  <si>
    <t>Hrubý domácí produkt v běžných cenách</t>
  </si>
  <si>
    <t xml:space="preserve">x </t>
  </si>
  <si>
    <t>1)</t>
  </si>
  <si>
    <t>2)</t>
  </si>
  <si>
    <t>3)</t>
  </si>
  <si>
    <t>Střední stav obyvatelstva (v tis.)</t>
  </si>
  <si>
    <t>V běžných cenách</t>
  </si>
  <si>
    <t>HDP v Kč na jednoho obyvatele</t>
  </si>
  <si>
    <t>HDP a výdaje na školství na jednoho ekonomicky aktivního obyvatele</t>
  </si>
  <si>
    <t xml:space="preserve">2010
</t>
  </si>
  <si>
    <t>Roční průměr ekonomicky aktivního obyvatelstva (v tis.)</t>
  </si>
  <si>
    <t>HDP na 1 ekonomicky aktivního obyvatele</t>
  </si>
  <si>
    <t>2010</t>
  </si>
  <si>
    <t>v tom</t>
  </si>
  <si>
    <t>základní umělecké školy</t>
  </si>
  <si>
    <t>z toho</t>
  </si>
  <si>
    <t>Základní vzdělávání</t>
  </si>
  <si>
    <t>4)</t>
  </si>
  <si>
    <t>5)</t>
  </si>
  <si>
    <t>6)</t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</si>
  <si>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</si>
  <si>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</si>
  <si>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</si>
  <si>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</si>
  <si>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</si>
  <si>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</si>
  <si>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</si>
  <si>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</si>
  <si>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 tis. Kč</t>
  </si>
  <si>
    <t>Tab. A1:</t>
  </si>
  <si>
    <t>Tab. A2:</t>
  </si>
  <si>
    <t>Tab. A3:</t>
  </si>
  <si>
    <t>Tab. A4:</t>
  </si>
  <si>
    <t>Tab. A5:</t>
  </si>
  <si>
    <t>Tab. A6: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</si>
  <si>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</si>
  <si>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</si>
  <si>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</si>
  <si>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</si>
  <si>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</si>
  <si>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</si>
  <si>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</si>
  <si>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</si>
  <si>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</si>
  <si>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</si>
  <si>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</si>
  <si>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</si>
  <si>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</si>
  <si>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</si>
  <si>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</si>
  <si>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</si>
  <si>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</si>
  <si>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</si>
  <si>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</si>
  <si>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</si>
  <si>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</si>
  <si>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</si>
  <si>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</si>
  <si>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</si>
  <si>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</si>
  <si>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</si>
  <si>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</si>
  <si>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</si>
  <si>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</si>
  <si>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</si>
  <si>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</si>
  <si>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</si>
  <si>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</si>
  <si>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</si>
  <si>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</si>
  <si>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</si>
  <si>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</si>
  <si>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</si>
  <si>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</si>
  <si>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</si>
  <si>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</si>
  <si>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</si>
  <si>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</si>
  <si>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</si>
  <si>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</si>
  <si>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</si>
  <si>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</si>
  <si>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</si>
  <si>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</si>
  <si>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</si>
  <si>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</si>
  <si>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</si>
  <si>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</si>
  <si>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</si>
  <si>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</si>
  <si>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</si>
  <si>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</si>
  <si>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</si>
  <si>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</si>
  <si>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</si>
  <si>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</si>
  <si>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</si>
  <si>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</si>
  <si>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</si>
  <si>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</si>
  <si>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</si>
  <si>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</si>
  <si>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</si>
  <si>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</si>
  <si>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</si>
  <si>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</si>
  <si>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</si>
  <si>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</si>
  <si>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</si>
  <si>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</si>
  <si>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</si>
  <si>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</si>
  <si>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</si>
  <si>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</si>
  <si>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</si>
  <si>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</si>
  <si>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</si>
  <si>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</si>
  <si>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</si>
  <si>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</si>
  <si>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</si>
  <si>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</si>
  <si>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</si>
  <si>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</si>
  <si>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</si>
  <si>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</si>
  <si>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</si>
  <si>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</si>
  <si>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</si>
  <si>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</si>
  <si>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</si>
  <si>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</si>
  <si>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</si>
  <si>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</si>
  <si>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</si>
  <si>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</si>
  <si>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</si>
  <si>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</si>
  <si>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</si>
  <si>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</si>
  <si>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</si>
  <si>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</si>
  <si>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</si>
  <si>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</si>
  <si>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</si>
  <si>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</si>
  <si>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</si>
  <si>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</si>
  <si>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</si>
  <si>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</si>
  <si>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</si>
  <si>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</si>
  <si>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</si>
  <si>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</si>
  <si>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</si>
  <si>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</si>
  <si>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</si>
  <si>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</si>
  <si>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</si>
  <si>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</si>
  <si>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</si>
  <si>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</si>
  <si>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</si>
  <si>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</si>
  <si>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</si>
  <si>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</si>
  <si>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</si>
  <si>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</si>
  <si>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</si>
  <si>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</si>
  <si>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</si>
  <si>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</si>
  <si>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</si>
  <si>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</si>
  <si>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</si>
  <si>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</si>
  <si>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</si>
  <si>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</si>
  <si>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</si>
  <si>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</si>
  <si>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</si>
  <si>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</si>
  <si>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</si>
  <si>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</si>
  <si>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</si>
  <si>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A5   A6</t>
  </si>
  <si>
    <t xml:space="preserve">   A1   A2</t>
  </si>
  <si>
    <t xml:space="preserve">   A7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</si>
  <si>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</si>
  <si>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</si>
  <si>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</si>
  <si>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</si>
  <si>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</si>
  <si>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</si>
  <si>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</si>
  <si>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</si>
  <si>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</si>
  <si>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</si>
  <si>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</si>
  <si>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</si>
  <si>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</si>
  <si>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</si>
  <si>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</si>
  <si>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</si>
  <si>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</si>
  <si>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</si>
  <si>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</si>
  <si>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</si>
  <si>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</si>
  <si>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>FUNKCE</t>
  </si>
  <si>
    <t xml:space="preserve">2013
</t>
  </si>
  <si>
    <t>2013</t>
  </si>
  <si>
    <t>2014</t>
  </si>
  <si>
    <t xml:space="preserve">2014
</t>
  </si>
  <si>
    <t xml:space="preserve">2015
</t>
  </si>
  <si>
    <t>2015</t>
  </si>
  <si>
    <t xml:space="preserve">2016
</t>
  </si>
  <si>
    <t>Ve stálých cenách roku 2015</t>
  </si>
  <si>
    <t>2016</t>
  </si>
  <si>
    <t>Index spotřebitelských cen (2015 = 100)</t>
  </si>
  <si>
    <t xml:space="preserve">2017
</t>
  </si>
  <si>
    <t>2017</t>
  </si>
  <si>
    <t xml:space="preserve">2018
</t>
  </si>
  <si>
    <t xml:space="preserve">v tom </t>
  </si>
  <si>
    <t>Veřejné výdaje na vzdělávání a školské služby v % HDP</t>
  </si>
  <si>
    <t>Veřejné výdaje na vzdělávání a školské služby ve stálých cenách</t>
  </si>
  <si>
    <t>Výdaje na vzdělávání a školské služby na jednoho obyvatele</t>
  </si>
  <si>
    <t>Výdaje na vzdělávání a školské služby na 1 ekon. aktivního obyvatele</t>
  </si>
  <si>
    <t>V procentech z veřejných výdajů na vzdělávání a školské služby</t>
  </si>
  <si>
    <t>Zdroj: monitor.statnipokladna.cz, ČSÚ</t>
  </si>
  <si>
    <t>2018</t>
  </si>
  <si>
    <t>Celkové výdaje na vzdělávání a školské služby - Oddíl 31 a 32 odvětvového třídění rozpočtové skladby po konsolidaci na úrovni územních rozpočtů a státního rozpočtu.</t>
  </si>
  <si>
    <t xml:space="preserve">Konsolidovány položky rozpočtové skladby: na úrovni územních rozpočtů - 5321, 5323, 5325, 5329, 5342, 5344, 5345, 5347, 5349, 5366, 5367, 5368, 5369, 5641, 5642, 5643, 5649, 6341, 6342, 6345, 6349, 6441, 6442, 6443, 6449; </t>
  </si>
  <si>
    <t>Konsolidovány položky rozpočtové skladby: na úrovni státního rozpočtu - 5321, 5323, 5329, 5342, 5345, 5346, 5349, 6341, 6342, 6343, 6344, 6345, 6349, 6361, 6362 a podseskupení položek 64xx.</t>
  </si>
  <si>
    <t>Veřejné výdaje na vzdělávání a školské služby v běžných cenách (konsolidované)</t>
  </si>
  <si>
    <t>CHECK!</t>
  </si>
  <si>
    <t>Stravování žáků MŠ, ZŠ a SŠ, VOŠ</t>
  </si>
  <si>
    <t>Školská zařízení pro výkon ústavní a ochranné výchovy</t>
  </si>
  <si>
    <t xml:space="preserve">   A1   A2   </t>
  </si>
  <si>
    <r>
      <t>předškolní vzdělávání</t>
    </r>
    <r>
      <rPr>
        <vertAlign val="superscript"/>
        <sz val="10"/>
        <rFont val="Arial Narrow"/>
        <family val="2"/>
      </rPr>
      <t>1)</t>
    </r>
  </si>
  <si>
    <r>
      <t xml:space="preserve"> ze státního rozpočtu (nekonsolidované)</t>
    </r>
    <r>
      <rPr>
        <vertAlign val="superscript"/>
        <sz val="10"/>
        <rFont val="Arial Narrow"/>
        <family val="2"/>
      </rPr>
      <t>1)</t>
    </r>
  </si>
  <si>
    <r>
      <t xml:space="preserve"> z územních rozpočtů (konsolidované)</t>
    </r>
    <r>
      <rPr>
        <vertAlign val="superscript"/>
        <sz val="10"/>
        <rFont val="Arial Narrow"/>
        <family val="2"/>
      </rPr>
      <t>2)</t>
    </r>
  </si>
  <si>
    <r>
      <t xml:space="preserve"> konsolidace výdajů</t>
    </r>
    <r>
      <rPr>
        <vertAlign val="superscript"/>
        <sz val="10"/>
        <rFont val="Arial Narrow"/>
        <family val="2"/>
      </rPr>
      <t>3)</t>
    </r>
  </si>
  <si>
    <r>
      <t>základní vzdělávání</t>
    </r>
    <r>
      <rPr>
        <vertAlign val="superscript"/>
        <sz val="10"/>
        <rFont val="Arial Narrow"/>
        <family val="2"/>
      </rPr>
      <t>3)</t>
    </r>
  </si>
  <si>
    <r>
      <t>základní umělecké školy</t>
    </r>
    <r>
      <rPr>
        <vertAlign val="superscript"/>
        <sz val="10"/>
        <rFont val="Arial Narrow"/>
        <family val="2"/>
      </rPr>
      <t>5)</t>
    </r>
  </si>
  <si>
    <r>
      <t>střední vzdělávání včetně konzervatoří a VOŠ</t>
    </r>
    <r>
      <rPr>
        <vertAlign val="superscript"/>
        <sz val="10"/>
        <rFont val="Arial Narrow"/>
        <family val="2"/>
      </rPr>
      <t>6)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</si>
  <si>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9)</t>
    </r>
  </si>
  <si>
    <r>
      <t>vysoké školy</t>
    </r>
    <r>
      <rPr>
        <vertAlign val="superscript"/>
        <sz val="10"/>
        <rFont val="Arial Narrow"/>
        <family val="2"/>
      </rPr>
      <t>12)</t>
    </r>
  </si>
  <si>
    <r>
      <t>státní správa</t>
    </r>
    <r>
      <rPr>
        <vertAlign val="superscript"/>
        <sz val="10"/>
        <rFont val="Arial Narrow"/>
        <family val="2"/>
      </rPr>
      <t>13)</t>
    </r>
  </si>
  <si>
    <r>
      <t>ostatní výdaje</t>
    </r>
    <r>
      <rPr>
        <vertAlign val="superscript"/>
        <sz val="10"/>
        <rFont val="Arial Narrow"/>
        <family val="2"/>
      </rPr>
      <t>14)</t>
    </r>
  </si>
  <si>
    <t>z toho mateřské školy</t>
  </si>
  <si>
    <t xml:space="preserve"> z toho základní školy, včetně školních družin a klubů</t>
  </si>
  <si>
    <t xml:space="preserve"> gymnázia, včetně sportovních škol</t>
  </si>
  <si>
    <t xml:space="preserve"> střední odborné školy a konzervatoře, včetně VOŠ</t>
  </si>
  <si>
    <t xml:space="preserve"> střední odborná učiliště, učiliště, SPV</t>
  </si>
  <si>
    <t>Vysoké školy</t>
  </si>
  <si>
    <t>Státní správa</t>
  </si>
  <si>
    <t>Ostatní výdaje</t>
  </si>
  <si>
    <t>§ 3111</t>
  </si>
  <si>
    <t>§ 3111, 3112, 3115</t>
  </si>
  <si>
    <t>§ 3113, 3114, 3117, 3118, 3119, 3143</t>
  </si>
  <si>
    <t>§ 3113, 3117, 3118, 3143</t>
  </si>
  <si>
    <t>§ 3231</t>
  </si>
  <si>
    <t>§ 312x; 3150</t>
  </si>
  <si>
    <t>§ 3121, 3128</t>
  </si>
  <si>
    <t>§ 3122, 3124, 3126, 3127, 3150</t>
  </si>
  <si>
    <t>§ 3123, 3125</t>
  </si>
  <si>
    <t>§ 3141, 3142</t>
  </si>
  <si>
    <t>§ 313x</t>
  </si>
  <si>
    <t>§ 321x, 322x</t>
  </si>
  <si>
    <t>§ 326x</t>
  </si>
  <si>
    <t>§ 3144, 3145, 3146, 3147, 3148, 3149, 3232, 3233, 3239, 3280, 329x</t>
  </si>
  <si>
    <t>7)</t>
  </si>
  <si>
    <r>
      <t xml:space="preserve"> gymnázia, včetně sportovních škol</t>
    </r>
    <r>
      <rPr>
        <vertAlign val="superscript"/>
        <sz val="10"/>
        <rFont val="Arial Narrow"/>
        <family val="2"/>
      </rPr>
      <t>7)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</si>
  <si>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8)</t>
    </r>
  </si>
  <si>
    <t>8)</t>
  </si>
  <si>
    <t>9)</t>
  </si>
  <si>
    <t>10)</t>
  </si>
  <si>
    <t>11)</t>
  </si>
  <si>
    <t>12)</t>
  </si>
  <si>
    <t>13)</t>
  </si>
  <si>
    <t>14)</t>
  </si>
  <si>
    <t>Zdroj: monitor.statnipokladna.cz</t>
  </si>
  <si>
    <t>Ministerstvo školství, mládeže a tělovýchovy</t>
  </si>
  <si>
    <t>Ministerstvo obrany</t>
  </si>
  <si>
    <t>Ministerstvo vnitra</t>
  </si>
  <si>
    <t>Ministerstvo financí  a Všeobecná pokladní správa</t>
  </si>
  <si>
    <t>Případné aktualizace údajů publikovaných ČSÚ                                  byly zpětně promítnuty i do předchozích období.</t>
  </si>
  <si>
    <t>Případné aktualizace údajů publikovaných ČSÚ                                                 byly zpětně promítnuty i do předchozích období.</t>
  </si>
  <si>
    <t xml:space="preserve">2019
</t>
  </si>
  <si>
    <t>Veřejné výdaje na vzdělávání a školské služby v běžných cenách, jejich podíl na HDP v letech 2010 až 2019</t>
  </si>
  <si>
    <t>2019</t>
  </si>
  <si>
    <t>Veřejné výdaje na vzdělávání a školské služby ve stálých cenách roku 2015, jejich podíl na HDP v letech 2010 až 2019</t>
  </si>
  <si>
    <t>HDP a výdaje na vzdělávání a školské služby na jednoho obyvatele v letech 2010 až 2019</t>
  </si>
  <si>
    <t>HDP a výdaje na vzdělávání a školské služby na jednoho ekonomicky aktivního obyvatele v letech 2010 až 2019</t>
  </si>
  <si>
    <t>Struktura veřejných výdajů na vzdělávání a školské služby v letech 2010 až 2019 v běžných cenách</t>
  </si>
  <si>
    <t>15)</t>
  </si>
  <si>
    <t>Od ledna 2017 je nově zavedena časová řada bazických indexů se základem průměr roku 2015 = 100. Z této časové řady jsou počítány indexy k dalším základům (předchozí měsíc = 100, stejné období předchozího roku = 100 a index klouzavých průměrů za posledních 12 měsíců k průměru 12 předcházejících měsíců). Indexy vypočtené z dosavadní časové řady bazických indexů průměr roku 2005 = 100 zůstávají platné, nedochází k revizi již publikovaných údajů.</t>
  </si>
  <si>
    <r>
      <t>stravování žáků MŠ, ZŠ a SŠ, VOŠ</t>
    </r>
    <r>
      <rPr>
        <vertAlign val="superscript"/>
        <sz val="10"/>
        <rFont val="Arial Narrow"/>
        <family val="2"/>
      </rPr>
      <t>10)</t>
    </r>
  </si>
  <si>
    <r>
      <t>školská zařízení pro výkon ústavní a ochranné výchovy</t>
    </r>
    <r>
      <rPr>
        <vertAlign val="superscript"/>
        <sz val="10"/>
        <rFont val="Arial Narrow"/>
        <family val="2"/>
      </rPr>
      <t>11)</t>
    </r>
  </si>
  <si>
    <t>Veřejné výdaje na vzdělávání a školské služby ve stálých cenách roku 2015</t>
  </si>
  <si>
    <r>
      <t xml:space="preserve">předškolní vzdělávání </t>
    </r>
    <r>
      <rPr>
        <vertAlign val="superscript"/>
        <sz val="10"/>
        <rFont val="Arial Narrow"/>
        <family val="2"/>
      </rPr>
      <t>1)</t>
    </r>
  </si>
  <si>
    <t>Hrubý domácí produkt ve stálých cenách</t>
  </si>
  <si>
    <t>Případné aktualizace údajů publikovaných ČSÚ byly zpětně promítnuty i do předchozích období.</t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</si>
  <si>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4)</t>
    </r>
  </si>
  <si>
    <r>
      <t xml:space="preserve">základní vzdělávání </t>
    </r>
    <r>
      <rPr>
        <vertAlign val="superscript"/>
        <sz val="10"/>
        <rFont val="Arial Narrow"/>
        <family val="2"/>
      </rPr>
      <t>3)</t>
    </r>
  </si>
  <si>
    <r>
      <t xml:space="preserve"> základní umělecké školy</t>
    </r>
    <r>
      <rPr>
        <vertAlign val="superscript"/>
        <sz val="10"/>
        <rFont val="Arial Narrow"/>
        <family val="2"/>
      </rPr>
      <t xml:space="preserve"> 5)</t>
    </r>
  </si>
  <si>
    <r>
      <t xml:space="preserve">střední vzdělávání včetně konzervatoří a VOŠ </t>
    </r>
    <r>
      <rPr>
        <vertAlign val="superscript"/>
        <sz val="10"/>
        <rFont val="Arial Narrow"/>
        <family val="2"/>
      </rPr>
      <t>6)</t>
    </r>
  </si>
  <si>
    <r>
      <t xml:space="preserve">stravování žáků MŠ, ZŠ a SŠ, VOŠ </t>
    </r>
    <r>
      <rPr>
        <vertAlign val="superscript"/>
        <sz val="10"/>
        <rFont val="Arial Narrow"/>
        <family val="2"/>
      </rPr>
      <t>10)</t>
    </r>
  </si>
  <si>
    <r>
      <t xml:space="preserve">školská zařízení pro výkon ústavní a ochranné výchovy </t>
    </r>
    <r>
      <rPr>
        <vertAlign val="superscript"/>
        <sz val="10"/>
        <rFont val="Arial Narrow"/>
        <family val="2"/>
      </rPr>
      <t>11)</t>
    </r>
  </si>
  <si>
    <t>Struktura veřejných výdajů na vzdělávání a školské služby v letech 2010 až 2019 ve stálých cenách roku 2015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</si>
</sst>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  <numFmt numFmtId="207" formatCode="[$¥€-2]\ #\ ##,000_);[Red]\([$€-2]\ #\ ##,000\)"/>
    <numFmt numFmtId="208" formatCode="_-* #,##0.0\ _K_č_-;\-* #,##0.0\ _K_č_-;_-* &quot;-&quot;??\ _K_č_-;_-@_-"/>
    <numFmt numFmtId="209" formatCode="#,##0.00_ ;[Red]\-#,##0.00\ ;\–\ "/>
    <numFmt numFmtId="210" formatCode="#,##0.0000_ ;[Red]\-#,##0.0000\ ;\–\ "/>
    <numFmt numFmtId="211" formatCode="#,##0.000_ ;[Red]\-#,##0.000\ "/>
    <numFmt numFmtId="212" formatCode="#,##0.00_ ;[Red]\-#,##0.00\ "/>
    <numFmt numFmtId="213" formatCode="#,##0.0_ ;[Red]\-#,##0.0\ "/>
  </numFmts>
  <fonts count="7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  <font>
      <sz val="12"/>
      <name val="Arial CE"/>
      <family val="0"/>
    </font>
    <font>
      <sz val="10"/>
      <name val="System"/>
      <family val="2"/>
    </font>
    <font>
      <sz val="10"/>
      <name val="Helv"/>
      <family val="0"/>
    </font>
    <font>
      <sz val="1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Narrow"/>
      <family val="2"/>
    </font>
    <font>
      <b/>
      <sz val="10"/>
      <color indexed="26"/>
      <name val="Arial Narrow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medium"/>
      <top style="double"/>
      <bottom style="double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hair"/>
      <right style="medium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2" fillId="2" borderId="0">
      <alignment/>
      <protection/>
    </xf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4" borderId="0" applyNumberFormat="0" applyBorder="0" applyAlignment="0" applyProtection="0"/>
    <xf numFmtId="0" fontId="57" fillId="4" borderId="0" applyNumberFormat="0" applyBorder="0" applyAlignment="0" applyProtection="0"/>
    <xf numFmtId="0" fontId="7" fillId="5" borderId="0" applyNumberFormat="0" applyBorder="0" applyAlignment="0" applyProtection="0"/>
    <xf numFmtId="0" fontId="57" fillId="5" borderId="0" applyNumberFormat="0" applyBorder="0" applyAlignment="0" applyProtection="0"/>
    <xf numFmtId="0" fontId="7" fillId="6" borderId="0" applyNumberFormat="0" applyBorder="0" applyAlignment="0" applyProtection="0"/>
    <xf numFmtId="0" fontId="57" fillId="6" borderId="0" applyNumberFormat="0" applyBorder="0" applyAlignment="0" applyProtection="0"/>
    <xf numFmtId="0" fontId="7" fillId="7" borderId="0" applyNumberFormat="0" applyBorder="0" applyAlignment="0" applyProtection="0"/>
    <xf numFmtId="0" fontId="57" fillId="7" borderId="0" applyNumberFormat="0" applyBorder="0" applyAlignment="0" applyProtection="0"/>
    <xf numFmtId="0" fontId="7" fillId="8" borderId="0" applyNumberFormat="0" applyBorder="0" applyAlignment="0" applyProtection="0"/>
    <xf numFmtId="0" fontId="57" fillId="8" borderId="0" applyNumberFormat="0" applyBorder="0" applyAlignment="0" applyProtection="0"/>
    <xf numFmtId="0" fontId="7" fillId="9" borderId="0" applyNumberFormat="0" applyBorder="0" applyAlignment="0" applyProtection="0"/>
    <xf numFmtId="0" fontId="57" fillId="9" borderId="0" applyNumberFormat="0" applyBorder="0" applyAlignment="0" applyProtection="0"/>
    <xf numFmtId="0" fontId="7" fillId="10" borderId="0" applyNumberFormat="0" applyBorder="0" applyAlignment="0" applyProtection="0"/>
    <xf numFmtId="0" fontId="57" fillId="10" borderId="0" applyNumberFormat="0" applyBorder="0" applyAlignment="0" applyProtection="0"/>
    <xf numFmtId="0" fontId="7" fillId="11" borderId="0" applyNumberFormat="0" applyBorder="0" applyAlignment="0" applyProtection="0"/>
    <xf numFmtId="0" fontId="57" fillId="11" borderId="0" applyNumberFormat="0" applyBorder="0" applyAlignment="0" applyProtection="0"/>
    <xf numFmtId="0" fontId="7" fillId="6" borderId="0" applyNumberFormat="0" applyBorder="0" applyAlignment="0" applyProtection="0"/>
    <xf numFmtId="0" fontId="57" fillId="6" borderId="0" applyNumberFormat="0" applyBorder="0" applyAlignment="0" applyProtection="0"/>
    <xf numFmtId="0" fontId="7" fillId="9" borderId="0" applyNumberFormat="0" applyBorder="0" applyAlignment="0" applyProtection="0"/>
    <xf numFmtId="0" fontId="57" fillId="9" borderId="0" applyNumberFormat="0" applyBorder="0" applyAlignment="0" applyProtection="0"/>
    <xf numFmtId="0" fontId="7" fillId="12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58" fillId="13" borderId="0" applyNumberFormat="0" applyBorder="0" applyAlignment="0" applyProtection="0"/>
    <xf numFmtId="0" fontId="8" fillId="10" borderId="0" applyNumberFormat="0" applyBorder="0" applyAlignment="0" applyProtection="0"/>
    <xf numFmtId="0" fontId="58" fillId="10" borderId="0" applyNumberFormat="0" applyBorder="0" applyAlignment="0" applyProtection="0"/>
    <xf numFmtId="0" fontId="8" fillId="11" borderId="0" applyNumberFormat="0" applyBorder="0" applyAlignment="0" applyProtection="0"/>
    <xf numFmtId="0" fontId="58" fillId="11" borderId="0" applyNumberFormat="0" applyBorder="0" applyAlignment="0" applyProtection="0"/>
    <xf numFmtId="0" fontId="8" fillId="14" borderId="0" applyNumberFormat="0" applyBorder="0" applyAlignment="0" applyProtection="0"/>
    <xf numFmtId="0" fontId="58" fillId="14" borderId="0" applyNumberFormat="0" applyBorder="0" applyAlignment="0" applyProtection="0"/>
    <xf numFmtId="0" fontId="8" fillId="15" borderId="0" applyNumberFormat="0" applyBorder="0" applyAlignment="0" applyProtection="0"/>
    <xf numFmtId="0" fontId="58" fillId="15" borderId="0" applyNumberFormat="0" applyBorder="0" applyAlignment="0" applyProtection="0"/>
    <xf numFmtId="0" fontId="8" fillId="16" borderId="0" applyNumberFormat="0" applyBorder="0" applyAlignment="0" applyProtection="0"/>
    <xf numFmtId="0" fontId="58" fillId="16" borderId="0" applyNumberFormat="0" applyBorder="0" applyAlignment="0" applyProtection="0"/>
    <xf numFmtId="0" fontId="9" fillId="0" borderId="1" applyNumberFormat="0" applyFill="0" applyAlignment="0" applyProtection="0"/>
    <xf numFmtId="0" fontId="59" fillId="0" borderId="1" applyNumberFormat="0" applyFill="0" applyAlignment="0" applyProtection="0"/>
    <xf numFmtId="0" fontId="52" fillId="2" borderId="2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" borderId="0">
      <alignment/>
      <protection/>
    </xf>
    <xf numFmtId="3" fontId="53" fillId="0" borderId="0" applyFont="0" applyFill="0" applyBorder="0" applyAlignment="0" applyProtection="0"/>
    <xf numFmtId="4" fontId="52" fillId="2" borderId="0">
      <alignment/>
      <protection/>
    </xf>
    <xf numFmtId="3" fontId="52" fillId="2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4" borderId="0" applyNumberFormat="0" applyBorder="0" applyAlignment="0" applyProtection="0"/>
    <xf numFmtId="0" fontId="11" fillId="17" borderId="3" applyNumberFormat="0" applyAlignment="0" applyProtection="0"/>
    <xf numFmtId="0" fontId="61" fillId="17" borderId="3" applyNumberFormat="0" applyAlignment="0" applyProtection="0"/>
    <xf numFmtId="5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52" fillId="2" borderId="0">
      <alignment/>
      <protection/>
    </xf>
    <xf numFmtId="5" fontId="52" fillId="2" borderId="0">
      <alignment/>
      <protection/>
    </xf>
    <xf numFmtId="0" fontId="12" fillId="0" borderId="4" applyNumberFormat="0" applyFill="0" applyAlignment="0" applyProtection="0"/>
    <xf numFmtId="0" fontId="62" fillId="0" borderId="4" applyNumberFormat="0" applyFill="0" applyAlignment="0" applyProtection="0"/>
    <xf numFmtId="0" fontId="13" fillId="0" borderId="5" applyNumberFormat="0" applyFill="0" applyAlignment="0" applyProtection="0"/>
    <xf numFmtId="0" fontId="63" fillId="0" borderId="5" applyNumberFormat="0" applyFill="0" applyAlignment="0" applyProtection="0"/>
    <xf numFmtId="0" fontId="14" fillId="0" borderId="6" applyNumberFormat="0" applyFill="0" applyAlignment="0" applyProtection="0"/>
    <xf numFmtId="0" fontId="6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66" fillId="18" borderId="0" applyNumberFormat="0" applyBorder="0" applyAlignment="0" applyProtection="0"/>
    <xf numFmtId="0" fontId="17" fillId="0" borderId="0">
      <alignment/>
      <protection/>
    </xf>
    <xf numFmtId="0" fontId="57" fillId="0" borderId="0">
      <alignment/>
      <protection/>
    </xf>
    <xf numFmtId="0" fontId="17" fillId="0" borderId="0">
      <alignment/>
      <protection/>
    </xf>
    <xf numFmtId="2" fontId="52" fillId="2" borderId="0">
      <alignment/>
      <protection/>
    </xf>
    <xf numFmtId="0" fontId="0" fillId="19" borderId="7" applyNumberFormat="0" applyFont="0" applyAlignment="0" applyProtection="0"/>
    <xf numFmtId="0" fontId="57" fillId="19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67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68" fillId="5" borderId="0" applyNumberFormat="0" applyBorder="0" applyAlignment="0" applyProtection="0"/>
    <xf numFmtId="0" fontId="54" fillId="0" borderId="0">
      <alignment/>
      <protection/>
    </xf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8" borderId="9" applyNumberFormat="0" applyAlignment="0" applyProtection="0"/>
    <xf numFmtId="0" fontId="70" fillId="8" borderId="9" applyNumberFormat="0" applyAlignment="0" applyProtection="0"/>
    <xf numFmtId="0" fontId="22" fillId="20" borderId="9" applyNumberFormat="0" applyAlignment="0" applyProtection="0"/>
    <xf numFmtId="0" fontId="71" fillId="20" borderId="9" applyNumberFormat="0" applyAlignment="0" applyProtection="0"/>
    <xf numFmtId="0" fontId="23" fillId="20" borderId="10" applyNumberFormat="0" applyAlignment="0" applyProtection="0"/>
    <xf numFmtId="0" fontId="72" fillId="20" borderId="10" applyNumberFormat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2" borderId="0">
      <alignment/>
      <protection/>
    </xf>
    <xf numFmtId="0" fontId="56" fillId="2" borderId="0">
      <alignment/>
      <protection/>
    </xf>
    <xf numFmtId="0" fontId="8" fillId="21" borderId="0" applyNumberFormat="0" applyBorder="0" applyAlignment="0" applyProtection="0"/>
    <xf numFmtId="0" fontId="58" fillId="21" borderId="0" applyNumberFormat="0" applyBorder="0" applyAlignment="0" applyProtection="0"/>
    <xf numFmtId="0" fontId="8" fillId="22" borderId="0" applyNumberFormat="0" applyBorder="0" applyAlignment="0" applyProtection="0"/>
    <xf numFmtId="0" fontId="58" fillId="22" borderId="0" applyNumberFormat="0" applyBorder="0" applyAlignment="0" applyProtection="0"/>
    <xf numFmtId="0" fontId="8" fillId="23" borderId="0" applyNumberFormat="0" applyBorder="0" applyAlignment="0" applyProtection="0"/>
    <xf numFmtId="0" fontId="58" fillId="23" borderId="0" applyNumberFormat="0" applyBorder="0" applyAlignment="0" applyProtection="0"/>
    <xf numFmtId="0" fontId="8" fillId="14" borderId="0" applyNumberFormat="0" applyBorder="0" applyAlignment="0" applyProtection="0"/>
    <xf numFmtId="0" fontId="58" fillId="14" borderId="0" applyNumberFormat="0" applyBorder="0" applyAlignment="0" applyProtection="0"/>
    <xf numFmtId="0" fontId="8" fillId="15" borderId="0" applyNumberFormat="0" applyBorder="0" applyAlignment="0" applyProtection="0"/>
    <xf numFmtId="0" fontId="58" fillId="15" borderId="0" applyNumberFormat="0" applyBorder="0" applyAlignment="0" applyProtection="0"/>
    <xf numFmtId="0" fontId="8" fillId="24" borderId="0" applyNumberFormat="0" applyBorder="0" applyAlignment="0" applyProtection="0"/>
    <xf numFmtId="0" fontId="58" fillId="2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18" borderId="0" xfId="0" applyFont="1" applyFill="1" applyAlignment="1" applyProtection="1">
      <alignment horizontal="right"/>
      <protection hidden="1"/>
    </xf>
    <xf numFmtId="0" fontId="1" fillId="18" borderId="0" xfId="0" applyFont="1" applyFill="1" applyAlignment="1" applyProtection="1">
      <alignment horizontal="right"/>
      <protection hidden="1" locked="0"/>
    </xf>
    <xf numFmtId="0" fontId="1" fillId="18" borderId="0" xfId="0" applyFont="1" applyFill="1" applyBorder="1" applyAlignment="1" applyProtection="1">
      <alignment horizontal="right" vertical="center"/>
      <protection hidden="1"/>
    </xf>
    <xf numFmtId="0" fontId="1" fillId="18" borderId="0" xfId="0" applyFont="1" applyFill="1" applyAlignment="1" applyProtection="1">
      <alignment horizontal="right" vertical="center"/>
      <protection hidden="1"/>
    </xf>
    <xf numFmtId="0" fontId="2" fillId="18" borderId="0" xfId="0" applyFont="1" applyFill="1" applyAlignment="1" applyProtection="1">
      <alignment horizontal="centerContinuous" vertical="center"/>
      <protection hidden="1"/>
    </xf>
    <xf numFmtId="0" fontId="1" fillId="18" borderId="0" xfId="0" applyFont="1" applyFill="1" applyBorder="1" applyAlignment="1" applyProtection="1">
      <alignment horizontal="center" vertical="center"/>
      <protection hidden="1"/>
    </xf>
    <xf numFmtId="0" fontId="3" fillId="18" borderId="0" xfId="0" applyFont="1" applyFill="1" applyAlignment="1" applyProtection="1">
      <alignment horizontal="centerContinuous" vertical="top"/>
      <protection hidden="1"/>
    </xf>
    <xf numFmtId="0" fontId="1" fillId="18" borderId="11" xfId="0" applyFont="1" applyFill="1" applyBorder="1" applyAlignment="1" applyProtection="1">
      <alignment horizontal="left" vertical="center"/>
      <protection hidden="1"/>
    </xf>
    <xf numFmtId="0" fontId="1" fillId="18" borderId="11" xfId="0" applyFont="1" applyFill="1" applyBorder="1" applyAlignment="1" applyProtection="1">
      <alignment horizontal="right" vertical="center"/>
      <protection hidden="1"/>
    </xf>
    <xf numFmtId="0" fontId="1" fillId="18" borderId="0" xfId="0" applyFont="1" applyFill="1" applyAlignment="1" applyProtection="1">
      <alignment horizontal="left" vertical="center"/>
      <protection hidden="1"/>
    </xf>
    <xf numFmtId="0" fontId="1" fillId="18" borderId="11" xfId="0" applyFont="1" applyFill="1" applyBorder="1" applyAlignment="1" applyProtection="1">
      <alignment horizontal="right" vertical="center" wrapText="1"/>
      <protection hidden="1"/>
    </xf>
    <xf numFmtId="0" fontId="1" fillId="18" borderId="0" xfId="0" applyFont="1" applyFill="1" applyBorder="1" applyAlignment="1" applyProtection="1">
      <alignment horizontal="left"/>
      <protection hidden="1"/>
    </xf>
    <xf numFmtId="0" fontId="4" fillId="18" borderId="0" xfId="0" applyFont="1" applyFill="1" applyAlignment="1" applyProtection="1">
      <alignment horizontal="right" vertical="center"/>
      <protection hidden="1"/>
    </xf>
    <xf numFmtId="0" fontId="3" fillId="18" borderId="0" xfId="0" applyFont="1" applyFill="1" applyAlignment="1" applyProtection="1">
      <alignment horizontal="left" vertical="center"/>
      <protection hidden="1"/>
    </xf>
    <xf numFmtId="175" fontId="25" fillId="25" borderId="12" xfId="0" applyNumberFormat="1" applyFont="1" applyFill="1" applyBorder="1" applyAlignment="1" applyProtection="1">
      <alignment horizontal="centerContinuous" vertical="center"/>
      <protection/>
    </xf>
    <xf numFmtId="175" fontId="26" fillId="25" borderId="13" xfId="0" applyNumberFormat="1" applyFont="1" applyFill="1" applyBorder="1" applyAlignment="1" applyProtection="1">
      <alignment horizontal="centerContinuous" vertical="center"/>
      <protection/>
    </xf>
    <xf numFmtId="202" fontId="26" fillId="19" borderId="14" xfId="0" applyNumberFormat="1" applyFont="1" applyFill="1" applyBorder="1" applyAlignment="1" applyProtection="1">
      <alignment horizontal="right" vertical="center"/>
      <protection/>
    </xf>
    <xf numFmtId="202" fontId="25" fillId="19" borderId="15" xfId="0" applyNumberFormat="1" applyFont="1" applyFill="1" applyBorder="1" applyAlignment="1" applyProtection="1">
      <alignment horizontal="right" vertical="center"/>
      <protection/>
    </xf>
    <xf numFmtId="202" fontId="25" fillId="19" borderId="16" xfId="0" applyNumberFormat="1" applyFont="1" applyFill="1" applyBorder="1" applyAlignment="1" applyProtection="1">
      <alignment horizontal="right" vertical="center"/>
      <protection/>
    </xf>
    <xf numFmtId="175" fontId="36" fillId="25" borderId="13" xfId="0" applyNumberFormat="1" applyFont="1" applyFill="1" applyBorder="1" applyAlignment="1" applyProtection="1">
      <alignment horizontal="centerContinuous" vertical="center"/>
      <protection/>
    </xf>
    <xf numFmtId="175" fontId="36" fillId="25" borderId="17" xfId="0" applyNumberFormat="1" applyFont="1" applyFill="1" applyBorder="1" applyAlignment="1" applyProtection="1">
      <alignment horizontal="centerContinuous" vertical="center"/>
      <protection/>
    </xf>
    <xf numFmtId="202" fontId="26" fillId="19" borderId="15" xfId="0" applyNumberFormat="1" applyFont="1" applyFill="1" applyBorder="1" applyAlignment="1" applyProtection="1">
      <alignment horizontal="right" vertical="center"/>
      <protection/>
    </xf>
    <xf numFmtId="175" fontId="25" fillId="25" borderId="17" xfId="0" applyNumberFormat="1" applyFont="1" applyFill="1" applyBorder="1" applyAlignment="1" applyProtection="1">
      <alignment horizontal="centerContinuous" vertical="center"/>
      <protection/>
    </xf>
    <xf numFmtId="200" fontId="26" fillId="19" borderId="18" xfId="0" applyNumberFormat="1" applyFont="1" applyFill="1" applyBorder="1" applyAlignment="1" applyProtection="1">
      <alignment horizontal="right" vertical="center"/>
      <protection/>
    </xf>
    <xf numFmtId="200" fontId="26" fillId="19" borderId="14" xfId="0" applyNumberFormat="1" applyFont="1" applyFill="1" applyBorder="1" applyAlignment="1" applyProtection="1">
      <alignment horizontal="right" vertical="center"/>
      <protection/>
    </xf>
    <xf numFmtId="200" fontId="26" fillId="19" borderId="19" xfId="0" applyNumberFormat="1" applyFont="1" applyFill="1" applyBorder="1" applyAlignment="1" applyProtection="1">
      <alignment horizontal="right" vertical="center"/>
      <protection/>
    </xf>
    <xf numFmtId="200" fontId="26" fillId="19" borderId="20" xfId="0" applyNumberFormat="1" applyFont="1" applyFill="1" applyBorder="1" applyAlignment="1" applyProtection="1">
      <alignment horizontal="right" vertical="center"/>
      <protection/>
    </xf>
    <xf numFmtId="200" fontId="26" fillId="19" borderId="21" xfId="0" applyNumberFormat="1" applyFont="1" applyFill="1" applyBorder="1" applyAlignment="1" applyProtection="1">
      <alignment horizontal="right" vertical="center"/>
      <protection/>
    </xf>
    <xf numFmtId="200" fontId="26" fillId="19" borderId="22" xfId="0" applyNumberFormat="1" applyFont="1" applyFill="1" applyBorder="1" applyAlignment="1" applyProtection="1">
      <alignment horizontal="right" vertical="center"/>
      <protection/>
    </xf>
    <xf numFmtId="200" fontId="26" fillId="19" borderId="23" xfId="0" applyNumberFormat="1" applyFont="1" applyFill="1" applyBorder="1" applyAlignment="1" applyProtection="1">
      <alignment horizontal="right" vertical="center"/>
      <protection/>
    </xf>
    <xf numFmtId="200" fontId="26" fillId="19" borderId="24" xfId="0" applyNumberFormat="1" applyFont="1" applyFill="1" applyBorder="1" applyAlignment="1" applyProtection="1">
      <alignment horizontal="right" vertical="center"/>
      <protection/>
    </xf>
    <xf numFmtId="200" fontId="26" fillId="19" borderId="25" xfId="0" applyNumberFormat="1" applyFont="1" applyFill="1" applyBorder="1" applyAlignment="1" applyProtection="1">
      <alignment horizontal="right" vertical="center"/>
      <protection/>
    </xf>
    <xf numFmtId="200" fontId="26" fillId="19" borderId="26" xfId="0" applyNumberFormat="1" applyFont="1" applyFill="1" applyBorder="1" applyAlignment="1" applyProtection="1">
      <alignment horizontal="right" vertical="center"/>
      <protection/>
    </xf>
    <xf numFmtId="200" fontId="26" fillId="19" borderId="27" xfId="0" applyNumberFormat="1" applyFont="1" applyFill="1" applyBorder="1" applyAlignment="1" applyProtection="1">
      <alignment horizontal="right" vertical="center"/>
      <protection/>
    </xf>
    <xf numFmtId="200" fontId="26" fillId="19" borderId="28" xfId="0" applyNumberFormat="1" applyFont="1" applyFill="1" applyBorder="1" applyAlignment="1" applyProtection="1">
      <alignment horizontal="right" vertical="center"/>
      <protection/>
    </xf>
    <xf numFmtId="200" fontId="26" fillId="19" borderId="29" xfId="0" applyNumberFormat="1" applyFont="1" applyFill="1" applyBorder="1" applyAlignment="1" applyProtection="1">
      <alignment horizontal="right" vertical="center"/>
      <protection/>
    </xf>
    <xf numFmtId="200" fontId="26" fillId="19" borderId="15" xfId="0" applyNumberFormat="1" applyFont="1" applyFill="1" applyBorder="1" applyAlignment="1" applyProtection="1">
      <alignment horizontal="right" vertical="center"/>
      <protection/>
    </xf>
    <xf numFmtId="200" fontId="26" fillId="19" borderId="30" xfId="0" applyNumberFormat="1" applyFont="1" applyFill="1" applyBorder="1" applyAlignment="1" applyProtection="1">
      <alignment horizontal="right" vertical="center"/>
      <protection/>
    </xf>
    <xf numFmtId="200" fontId="26" fillId="19" borderId="31" xfId="0" applyNumberFormat="1" applyFont="1" applyFill="1" applyBorder="1" applyAlignment="1" applyProtection="1">
      <alignment horizontal="right" vertical="center"/>
      <protection/>
    </xf>
    <xf numFmtId="200" fontId="26" fillId="19" borderId="32" xfId="0" applyNumberFormat="1" applyFont="1" applyFill="1" applyBorder="1" applyAlignment="1" applyProtection="1">
      <alignment horizontal="right" vertical="center"/>
      <protection/>
    </xf>
    <xf numFmtId="200" fontId="26" fillId="19" borderId="33" xfId="0" applyNumberFormat="1" applyFont="1" applyFill="1" applyBorder="1" applyAlignment="1" applyProtection="1">
      <alignment horizontal="right" vertical="center"/>
      <protection/>
    </xf>
    <xf numFmtId="0" fontId="37" fillId="26" borderId="0" xfId="0" applyFont="1" applyFill="1" applyAlignment="1" applyProtection="1">
      <alignment horizontal="center" vertical="center"/>
      <protection hidden="1"/>
    </xf>
    <xf numFmtId="0" fontId="37" fillId="20" borderId="0" xfId="0" applyFont="1" applyFill="1" applyAlignment="1" applyProtection="1">
      <alignment horizontal="center" vertical="center"/>
      <protection hidden="1"/>
    </xf>
    <xf numFmtId="0" fontId="37" fillId="20" borderId="0" xfId="0" applyFont="1" applyFill="1" applyAlignment="1" applyProtection="1">
      <alignment horizontal="right" vertical="center"/>
      <protection hidden="1"/>
    </xf>
    <xf numFmtId="0" fontId="38" fillId="5" borderId="0" xfId="0" applyFont="1" applyFill="1" applyAlignment="1" applyProtection="1">
      <alignment horizontal="right" vertical="center"/>
      <protection locked="0"/>
    </xf>
    <xf numFmtId="0" fontId="38" fillId="5" borderId="0" xfId="0" applyFont="1" applyFill="1" applyAlignment="1" applyProtection="1">
      <alignment horizontal="center" vertical="center"/>
      <protection locked="0"/>
    </xf>
    <xf numFmtId="0" fontId="25" fillId="20" borderId="0" xfId="0" applyFont="1" applyFill="1" applyAlignment="1" applyProtection="1">
      <alignment horizontal="center" vertical="center"/>
      <protection hidden="1"/>
    </xf>
    <xf numFmtId="0" fontId="25" fillId="20" borderId="0" xfId="0" applyFont="1" applyFill="1" applyAlignment="1" applyProtection="1">
      <alignment horizontal="right" vertical="center"/>
      <protection hidden="1"/>
    </xf>
    <xf numFmtId="0" fontId="25" fillId="5" borderId="0" xfId="0" applyFont="1" applyFill="1" applyAlignment="1" applyProtection="1">
      <alignment horizontal="center" vertical="center"/>
      <protection locked="0"/>
    </xf>
    <xf numFmtId="0" fontId="25" fillId="20" borderId="0" xfId="0" applyFont="1" applyFill="1" applyAlignment="1" applyProtection="1">
      <alignment horizontal="left" vertical="center"/>
      <protection hidden="1"/>
    </xf>
    <xf numFmtId="0" fontId="37" fillId="26" borderId="0" xfId="0" applyFont="1" applyFill="1" applyAlignment="1" applyProtection="1">
      <alignment horizontal="center" vertical="center"/>
      <protection hidden="1" locked="0"/>
    </xf>
    <xf numFmtId="0" fontId="26" fillId="20" borderId="0" xfId="0" applyFont="1" applyFill="1" applyAlignment="1" applyProtection="1">
      <alignment horizontal="center" vertical="center"/>
      <protection hidden="1"/>
    </xf>
    <xf numFmtId="0" fontId="26" fillId="20" borderId="0" xfId="0" applyFont="1" applyFill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 locked="0"/>
    </xf>
    <xf numFmtId="0" fontId="27" fillId="20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25" fillId="25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39" fillId="20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20" borderId="0" xfId="0" applyFont="1" applyFill="1" applyAlignment="1" applyProtection="1">
      <alignment vertical="center"/>
      <protection hidden="1"/>
    </xf>
    <xf numFmtId="0" fontId="26" fillId="0" borderId="34" xfId="0" applyNumberFormat="1" applyFont="1" applyFill="1" applyBorder="1" applyAlignment="1" applyProtection="1">
      <alignment vertical="center"/>
      <protection hidden="1"/>
    </xf>
    <xf numFmtId="49" fontId="26" fillId="0" borderId="34" xfId="0" applyNumberFormat="1" applyFont="1" applyFill="1" applyBorder="1" applyAlignment="1" applyProtection="1">
      <alignment vertical="center"/>
      <protection hidden="1"/>
    </xf>
    <xf numFmtId="49" fontId="29" fillId="0" borderId="34" xfId="0" applyNumberFormat="1" applyFont="1" applyFill="1" applyBorder="1" applyAlignment="1" applyProtection="1">
      <alignment vertical="center"/>
      <protection hidden="1"/>
    </xf>
    <xf numFmtId="49" fontId="25" fillId="0" borderId="34" xfId="0" applyNumberFormat="1" applyFont="1" applyFill="1" applyBorder="1" applyAlignment="1" applyProtection="1">
      <alignment horizontal="right" vertical="center"/>
      <protection locked="0"/>
    </xf>
    <xf numFmtId="0" fontId="26" fillId="20" borderId="35" xfId="0" applyFont="1" applyFill="1" applyBorder="1" applyAlignment="1" applyProtection="1">
      <alignment vertical="center"/>
      <protection hidden="1"/>
    </xf>
    <xf numFmtId="0" fontId="25" fillId="20" borderId="0" xfId="0" applyFont="1" applyFill="1" applyAlignment="1" applyProtection="1">
      <alignment horizontal="center" vertical="center"/>
      <protection locked="0"/>
    </xf>
    <xf numFmtId="0" fontId="26" fillId="20" borderId="35" xfId="0" applyFont="1" applyFill="1" applyBorder="1" applyAlignment="1" applyProtection="1">
      <alignment vertical="center"/>
      <protection locked="0"/>
    </xf>
    <xf numFmtId="49" fontId="25" fillId="25" borderId="36" xfId="0" applyNumberFormat="1" applyFont="1" applyFill="1" applyBorder="1" applyAlignment="1" applyProtection="1">
      <alignment vertical="center"/>
      <protection locked="0"/>
    </xf>
    <xf numFmtId="49" fontId="25" fillId="25" borderId="37" xfId="0" applyNumberFormat="1" applyFont="1" applyFill="1" applyBorder="1" applyAlignment="1" applyProtection="1">
      <alignment horizontal="left" vertical="center"/>
      <protection locked="0"/>
    </xf>
    <xf numFmtId="49" fontId="25" fillId="25" borderId="37" xfId="0" applyNumberFormat="1" applyFont="1" applyFill="1" applyBorder="1" applyAlignment="1" applyProtection="1">
      <alignment horizontal="right" vertical="center"/>
      <protection locked="0"/>
    </xf>
    <xf numFmtId="49" fontId="25" fillId="25" borderId="38" xfId="0" applyNumberFormat="1" applyFont="1" applyFill="1" applyBorder="1" applyAlignment="1" applyProtection="1">
      <alignment horizontal="left" vertical="center"/>
      <protection locked="0"/>
    </xf>
    <xf numFmtId="198" fontId="25" fillId="19" borderId="39" xfId="0" applyNumberFormat="1" applyFont="1" applyFill="1" applyBorder="1" applyAlignment="1" applyProtection="1">
      <alignment horizontal="right" vertical="center"/>
      <protection locked="0"/>
    </xf>
    <xf numFmtId="49" fontId="26" fillId="25" borderId="40" xfId="0" applyNumberFormat="1" applyFont="1" applyFill="1" applyBorder="1" applyAlignment="1" applyProtection="1">
      <alignment horizontal="left" vertical="center"/>
      <protection locked="0"/>
    </xf>
    <xf numFmtId="49" fontId="25" fillId="25" borderId="37" xfId="0" applyNumberFormat="1" applyFont="1" applyFill="1" applyBorder="1" applyAlignment="1" applyProtection="1">
      <alignment horizontal="left" vertical="center" wrapText="1"/>
      <protection locked="0"/>
    </xf>
    <xf numFmtId="49" fontId="25" fillId="25" borderId="38" xfId="0" applyNumberFormat="1" applyFont="1" applyFill="1" applyBorder="1" applyAlignment="1" applyProtection="1">
      <alignment horizontal="left" vertical="center" wrapText="1"/>
      <protection locked="0"/>
    </xf>
    <xf numFmtId="49" fontId="26" fillId="25" borderId="41" xfId="0" applyNumberFormat="1" applyFont="1" applyFill="1" applyBorder="1" applyAlignment="1" applyProtection="1">
      <alignment vertical="center"/>
      <protection locked="0"/>
    </xf>
    <xf numFmtId="49" fontId="26" fillId="25" borderId="42" xfId="0" applyNumberFormat="1" applyFont="1" applyFill="1" applyBorder="1" applyAlignment="1" applyProtection="1">
      <alignment horizontal="left" vertical="center"/>
      <protection locked="0"/>
    </xf>
    <xf numFmtId="49" fontId="26" fillId="25" borderId="42" xfId="0" applyNumberFormat="1" applyFont="1" applyFill="1" applyBorder="1" applyAlignment="1" applyProtection="1">
      <alignment horizontal="right" vertical="center"/>
      <protection locked="0"/>
    </xf>
    <xf numFmtId="49" fontId="26" fillId="25" borderId="43" xfId="0" applyNumberFormat="1" applyFont="1" applyFill="1" applyBorder="1" applyAlignment="1" applyProtection="1">
      <alignment horizontal="left" vertical="center"/>
      <protection locked="0"/>
    </xf>
    <xf numFmtId="198" fontId="26" fillId="19" borderId="29" xfId="0" applyNumberFormat="1" applyFont="1" applyFill="1" applyBorder="1" applyAlignment="1" applyProtection="1">
      <alignment horizontal="right" vertical="center"/>
      <protection locked="0"/>
    </xf>
    <xf numFmtId="198" fontId="26" fillId="19" borderId="30" xfId="0" applyNumberFormat="1" applyFont="1" applyFill="1" applyBorder="1" applyAlignment="1" applyProtection="1">
      <alignment horizontal="right" vertical="center"/>
      <protection locked="0"/>
    </xf>
    <xf numFmtId="198" fontId="26" fillId="19" borderId="15" xfId="0" applyNumberFormat="1" applyFont="1" applyFill="1" applyBorder="1" applyAlignment="1" applyProtection="1">
      <alignment horizontal="right" vertical="center"/>
      <protection locked="0"/>
    </xf>
    <xf numFmtId="49" fontId="26" fillId="25" borderId="44" xfId="0" applyNumberFormat="1" applyFont="1" applyFill="1" applyBorder="1" applyAlignment="1" applyProtection="1">
      <alignment vertical="center"/>
      <protection locked="0"/>
    </xf>
    <xf numFmtId="49" fontId="26" fillId="25" borderId="21" xfId="0" applyNumberFormat="1" applyFont="1" applyFill="1" applyBorder="1" applyAlignment="1" applyProtection="1">
      <alignment horizontal="left" vertical="center"/>
      <protection locked="0"/>
    </xf>
    <xf numFmtId="49" fontId="26" fillId="25" borderId="45" xfId="0" applyNumberFormat="1" applyFont="1" applyFill="1" applyBorder="1" applyAlignment="1" applyProtection="1">
      <alignment horizontal="left" vertical="center"/>
      <protection locked="0"/>
    </xf>
    <xf numFmtId="49" fontId="26" fillId="25" borderId="45" xfId="0" applyNumberFormat="1" applyFont="1" applyFill="1" applyBorder="1" applyAlignment="1" applyProtection="1">
      <alignment horizontal="right" vertical="center"/>
      <protection locked="0"/>
    </xf>
    <xf numFmtId="49" fontId="26" fillId="25" borderId="46" xfId="0" applyNumberFormat="1" applyFont="1" applyFill="1" applyBorder="1" applyAlignment="1" applyProtection="1">
      <alignment horizontal="left" vertical="center"/>
      <protection locked="0"/>
    </xf>
    <xf numFmtId="198" fontId="26" fillId="19" borderId="20" xfId="0" applyNumberFormat="1" applyFont="1" applyFill="1" applyBorder="1" applyAlignment="1" applyProtection="1">
      <alignment horizontal="right" vertical="center"/>
      <protection locked="0"/>
    </xf>
    <xf numFmtId="198" fontId="26" fillId="19" borderId="22" xfId="0" applyNumberFormat="1" applyFont="1" applyFill="1" applyBorder="1" applyAlignment="1" applyProtection="1">
      <alignment horizontal="right" vertical="center"/>
      <protection locked="0"/>
    </xf>
    <xf numFmtId="198" fontId="26" fillId="19" borderId="21" xfId="0" applyNumberFormat="1" applyFont="1" applyFill="1" applyBorder="1" applyAlignment="1" applyProtection="1">
      <alignment horizontal="right" vertical="center"/>
      <protection locked="0"/>
    </xf>
    <xf numFmtId="49" fontId="25" fillId="25" borderId="47" xfId="0" applyNumberFormat="1" applyFont="1" applyFill="1" applyBorder="1" applyAlignment="1" applyProtection="1">
      <alignment vertical="center"/>
      <protection locked="0"/>
    </xf>
    <xf numFmtId="49" fontId="25" fillId="25" borderId="48" xfId="0" applyNumberFormat="1" applyFont="1" applyFill="1" applyBorder="1" applyAlignment="1" applyProtection="1">
      <alignment horizontal="left" vertical="center"/>
      <protection locked="0"/>
    </xf>
    <xf numFmtId="49" fontId="25" fillId="25" borderId="48" xfId="0" applyNumberFormat="1" applyFont="1" applyFill="1" applyBorder="1" applyAlignment="1" applyProtection="1">
      <alignment horizontal="right" vertical="center"/>
      <protection locked="0"/>
    </xf>
    <xf numFmtId="49" fontId="25" fillId="25" borderId="49" xfId="0" applyNumberFormat="1" applyFont="1" applyFill="1" applyBorder="1" applyAlignment="1" applyProtection="1">
      <alignment horizontal="left" vertical="center"/>
      <protection locked="0"/>
    </xf>
    <xf numFmtId="178" fontId="25" fillId="19" borderId="28" xfId="0" applyNumberFormat="1" applyFont="1" applyFill="1" applyBorder="1" applyAlignment="1" applyProtection="1">
      <alignment horizontal="right" vertical="center"/>
      <protection locked="0"/>
    </xf>
    <xf numFmtId="49" fontId="25" fillId="25" borderId="50" xfId="0" applyNumberFormat="1" applyFont="1" applyFill="1" applyBorder="1" applyAlignment="1" applyProtection="1">
      <alignment vertical="center"/>
      <protection locked="0"/>
    </xf>
    <xf numFmtId="49" fontId="25" fillId="25" borderId="51" xfId="0" applyNumberFormat="1" applyFont="1" applyFill="1" applyBorder="1" applyAlignment="1" applyProtection="1">
      <alignment horizontal="left" vertical="center"/>
      <protection locked="0"/>
    </xf>
    <xf numFmtId="49" fontId="25" fillId="25" borderId="51" xfId="0" applyNumberFormat="1" applyFont="1" applyFill="1" applyBorder="1" applyAlignment="1" applyProtection="1">
      <alignment horizontal="right" vertical="center"/>
      <protection locked="0"/>
    </xf>
    <xf numFmtId="49" fontId="25" fillId="25" borderId="52" xfId="0" applyNumberFormat="1" applyFont="1" applyFill="1" applyBorder="1" applyAlignment="1" applyProtection="1">
      <alignment horizontal="left" vertical="center"/>
      <protection locked="0"/>
    </xf>
    <xf numFmtId="0" fontId="26" fillId="20" borderId="0" xfId="0" applyFont="1" applyFill="1" applyBorder="1" applyAlignment="1" applyProtection="1">
      <alignment vertical="center"/>
      <protection locked="0"/>
    </xf>
    <xf numFmtId="0" fontId="32" fillId="0" borderId="53" xfId="0" applyFont="1" applyFill="1" applyBorder="1" applyAlignment="1" applyProtection="1">
      <alignment/>
      <protection hidden="1"/>
    </xf>
    <xf numFmtId="0" fontId="33" fillId="0" borderId="53" xfId="0" applyFont="1" applyFill="1" applyBorder="1" applyAlignment="1" applyProtection="1">
      <alignment/>
      <protection hidden="1"/>
    </xf>
    <xf numFmtId="0" fontId="33" fillId="0" borderId="53" xfId="0" applyFont="1" applyFill="1" applyBorder="1" applyAlignment="1" applyProtection="1">
      <alignment horizontal="right"/>
      <protection locked="0"/>
    </xf>
    <xf numFmtId="0" fontId="26" fillId="2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center" vertical="top"/>
      <protection locked="0"/>
    </xf>
    <xf numFmtId="198" fontId="26" fillId="20" borderId="0" xfId="0" applyNumberFormat="1" applyFont="1" applyFill="1" applyAlignment="1" applyProtection="1">
      <alignment vertical="center"/>
      <protection hidden="1"/>
    </xf>
    <xf numFmtId="198" fontId="26" fillId="19" borderId="54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49" fontId="35" fillId="0" borderId="34" xfId="0" applyNumberFormat="1" applyFont="1" applyFill="1" applyBorder="1" applyAlignment="1" applyProtection="1">
      <alignment vertical="center"/>
      <protection hidden="1"/>
    </xf>
    <xf numFmtId="49" fontId="26" fillId="0" borderId="34" xfId="0" applyNumberFormat="1" applyFont="1" applyFill="1" applyBorder="1" applyAlignment="1" applyProtection="1">
      <alignment horizontal="right" vertical="center"/>
      <protection locked="0"/>
    </xf>
    <xf numFmtId="49" fontId="26" fillId="25" borderId="55" xfId="0" applyNumberFormat="1" applyFont="1" applyFill="1" applyBorder="1" applyAlignment="1" applyProtection="1">
      <alignment vertical="center"/>
      <protection locked="0"/>
    </xf>
    <xf numFmtId="49" fontId="26" fillId="25" borderId="56" xfId="0" applyNumberFormat="1" applyFont="1" applyFill="1" applyBorder="1" applyAlignment="1" applyProtection="1">
      <alignment horizontal="left" vertical="center"/>
      <protection locked="0"/>
    </xf>
    <xf numFmtId="49" fontId="26" fillId="25" borderId="56" xfId="0" applyNumberFormat="1" applyFont="1" applyFill="1" applyBorder="1" applyAlignment="1" applyProtection="1">
      <alignment horizontal="right" vertical="center"/>
      <protection locked="0"/>
    </xf>
    <xf numFmtId="49" fontId="26" fillId="25" borderId="57" xfId="0" applyNumberFormat="1" applyFont="1" applyFill="1" applyBorder="1" applyAlignment="1" applyProtection="1">
      <alignment horizontal="left" vertical="center"/>
      <protection locked="0"/>
    </xf>
    <xf numFmtId="201" fontId="26" fillId="19" borderId="58" xfId="0" applyNumberFormat="1" applyFont="1" applyFill="1" applyBorder="1" applyAlignment="1" applyProtection="1">
      <alignment horizontal="right" vertical="center"/>
      <protection locked="0"/>
    </xf>
    <xf numFmtId="49" fontId="25" fillId="25" borderId="59" xfId="0" applyNumberFormat="1" applyFont="1" applyFill="1" applyBorder="1" applyAlignment="1" applyProtection="1">
      <alignment horizontal="centerContinuous" vertical="center"/>
      <protection locked="0"/>
    </xf>
    <xf numFmtId="49" fontId="25" fillId="25" borderId="12" xfId="0" applyNumberFormat="1" applyFont="1" applyFill="1" applyBorder="1" applyAlignment="1" applyProtection="1">
      <alignment horizontal="centerContinuous" vertical="center"/>
      <protection locked="0"/>
    </xf>
    <xf numFmtId="49" fontId="26" fillId="25" borderId="60" xfId="0" applyNumberFormat="1" applyFont="1" applyFill="1" applyBorder="1" applyAlignment="1" applyProtection="1">
      <alignment vertical="center"/>
      <protection locked="0"/>
    </xf>
    <xf numFmtId="49" fontId="26" fillId="25" borderId="61" xfId="0" applyNumberFormat="1" applyFont="1" applyFill="1" applyBorder="1" applyAlignment="1" applyProtection="1">
      <alignment horizontal="left" vertical="center"/>
      <protection locked="0"/>
    </xf>
    <xf numFmtId="49" fontId="26" fillId="25" borderId="61" xfId="0" applyNumberFormat="1" applyFont="1" applyFill="1" applyBorder="1" applyAlignment="1" applyProtection="1">
      <alignment horizontal="right" vertical="center"/>
      <protection locked="0"/>
    </xf>
    <xf numFmtId="49" fontId="26" fillId="25" borderId="62" xfId="0" applyNumberFormat="1" applyFont="1" applyFill="1" applyBorder="1" applyAlignment="1" applyProtection="1">
      <alignment horizontal="left" vertical="center"/>
      <protection locked="0"/>
    </xf>
    <xf numFmtId="49" fontId="25" fillId="25" borderId="63" xfId="0" applyNumberFormat="1" applyFont="1" applyFill="1" applyBorder="1" applyAlignment="1" applyProtection="1">
      <alignment vertical="center"/>
      <protection locked="0"/>
    </xf>
    <xf numFmtId="49" fontId="25" fillId="25" borderId="42" xfId="0" applyNumberFormat="1" applyFont="1" applyFill="1" applyBorder="1" applyAlignment="1" applyProtection="1">
      <alignment horizontal="left" vertical="center"/>
      <protection locked="0"/>
    </xf>
    <xf numFmtId="49" fontId="25" fillId="25" borderId="42" xfId="0" applyNumberFormat="1" applyFont="1" applyFill="1" applyBorder="1" applyAlignment="1" applyProtection="1">
      <alignment horizontal="right" vertical="center"/>
      <protection locked="0"/>
    </xf>
    <xf numFmtId="49" fontId="25" fillId="25" borderId="43" xfId="0" applyNumberFormat="1" applyFont="1" applyFill="1" applyBorder="1" applyAlignment="1" applyProtection="1">
      <alignment horizontal="left" vertical="center"/>
      <protection locked="0"/>
    </xf>
    <xf numFmtId="49" fontId="26" fillId="25" borderId="63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6" fillId="19" borderId="58" xfId="0" applyNumberFormat="1" applyFont="1" applyFill="1" applyBorder="1" applyAlignment="1" applyProtection="1">
      <alignment horizontal="right" vertical="center"/>
      <protection locked="0"/>
    </xf>
    <xf numFmtId="198" fontId="26" fillId="19" borderId="64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 quotePrefix="1">
      <alignment vertical="top"/>
      <protection locked="0"/>
    </xf>
    <xf numFmtId="49" fontId="25" fillId="25" borderId="65" xfId="0" applyNumberFormat="1" applyFont="1" applyFill="1" applyBorder="1" applyAlignment="1" applyProtection="1">
      <alignment vertical="center"/>
      <protection locked="0"/>
    </xf>
    <xf numFmtId="49" fontId="25" fillId="25" borderId="66" xfId="0" applyNumberFormat="1" applyFont="1" applyFill="1" applyBorder="1" applyAlignment="1" applyProtection="1">
      <alignment horizontal="left" vertical="center"/>
      <protection locked="0"/>
    </xf>
    <xf numFmtId="49" fontId="25" fillId="25" borderId="66" xfId="0" applyNumberFormat="1" applyFont="1" applyFill="1" applyBorder="1" applyAlignment="1" applyProtection="1">
      <alignment horizontal="left" vertical="center" wrapText="1"/>
      <protection locked="0"/>
    </xf>
    <xf numFmtId="49" fontId="25" fillId="25" borderId="67" xfId="0" applyNumberFormat="1" applyFont="1" applyFill="1" applyBorder="1" applyAlignment="1" applyProtection="1">
      <alignment horizontal="left" vertical="center" wrapText="1"/>
      <protection locked="0"/>
    </xf>
    <xf numFmtId="198" fontId="25" fillId="19" borderId="68" xfId="0" applyNumberFormat="1" applyFont="1" applyFill="1" applyBorder="1" applyAlignment="1" applyProtection="1">
      <alignment horizontal="right" vertical="center"/>
      <protection locked="0"/>
    </xf>
    <xf numFmtId="49" fontId="26" fillId="25" borderId="69" xfId="0" applyNumberFormat="1" applyFont="1" applyFill="1" applyBorder="1" applyAlignment="1" applyProtection="1">
      <alignment vertical="center"/>
      <protection locked="0"/>
    </xf>
    <xf numFmtId="49" fontId="26" fillId="25" borderId="70" xfId="0" applyNumberFormat="1" applyFont="1" applyFill="1" applyBorder="1" applyAlignment="1" applyProtection="1">
      <alignment horizontal="left" vertical="center"/>
      <protection locked="0"/>
    </xf>
    <xf numFmtId="49" fontId="26" fillId="25" borderId="71" xfId="0" applyNumberFormat="1" applyFont="1" applyFill="1" applyBorder="1" applyAlignment="1" applyProtection="1">
      <alignment horizontal="left" vertical="center"/>
      <protection locked="0"/>
    </xf>
    <xf numFmtId="49" fontId="26" fillId="25" borderId="72" xfId="0" applyNumberFormat="1" applyFont="1" applyFill="1" applyBorder="1" applyAlignment="1" applyProtection="1">
      <alignment horizontal="left" vertical="center"/>
      <protection locked="0"/>
    </xf>
    <xf numFmtId="198" fontId="26" fillId="19" borderId="73" xfId="0" applyNumberFormat="1" applyFont="1" applyFill="1" applyBorder="1" applyAlignment="1" applyProtection="1">
      <alignment horizontal="right" vertical="center"/>
      <protection locked="0"/>
    </xf>
    <xf numFmtId="198" fontId="26" fillId="19" borderId="23" xfId="0" applyNumberFormat="1" applyFont="1" applyFill="1" applyBorder="1" applyAlignment="1" applyProtection="1">
      <alignment horizontal="right" vertical="center"/>
      <protection locked="0"/>
    </xf>
    <xf numFmtId="198" fontId="26" fillId="19" borderId="24" xfId="0" applyNumberFormat="1" applyFont="1" applyFill="1" applyBorder="1" applyAlignment="1" applyProtection="1">
      <alignment horizontal="right" vertical="center"/>
      <protection locked="0"/>
    </xf>
    <xf numFmtId="198" fontId="26" fillId="19" borderId="25" xfId="0" applyNumberFormat="1" applyFont="1" applyFill="1" applyBorder="1" applyAlignment="1" applyProtection="1">
      <alignment horizontal="right" vertical="center"/>
      <protection locked="0"/>
    </xf>
    <xf numFmtId="49" fontId="26" fillId="25" borderId="74" xfId="0" applyNumberFormat="1" applyFont="1" applyFill="1" applyBorder="1" applyAlignment="1" applyProtection="1">
      <alignment horizontal="left" vertical="center"/>
      <protection locked="0"/>
    </xf>
    <xf numFmtId="49" fontId="26" fillId="25" borderId="75" xfId="0" applyNumberFormat="1" applyFont="1" applyFill="1" applyBorder="1" applyAlignment="1" applyProtection="1">
      <alignment horizontal="left" vertical="center"/>
      <protection locked="0"/>
    </xf>
    <xf numFmtId="49" fontId="26" fillId="25" borderId="48" xfId="0" applyNumberFormat="1" applyFont="1" applyFill="1" applyBorder="1" applyAlignment="1" applyProtection="1">
      <alignment horizontal="left" vertical="center"/>
      <protection locked="0"/>
    </xf>
    <xf numFmtId="49" fontId="26" fillId="25" borderId="49" xfId="0" applyNumberFormat="1" applyFont="1" applyFill="1" applyBorder="1" applyAlignment="1" applyProtection="1">
      <alignment horizontal="left" vertical="center"/>
      <protection locked="0"/>
    </xf>
    <xf numFmtId="198" fontId="26" fillId="19" borderId="76" xfId="0" applyNumberFormat="1" applyFont="1" applyFill="1" applyBorder="1" applyAlignment="1" applyProtection="1">
      <alignment horizontal="right" vertical="center"/>
      <protection locked="0"/>
    </xf>
    <xf numFmtId="198" fontId="26" fillId="19" borderId="26" xfId="0" applyNumberFormat="1" applyFont="1" applyFill="1" applyBorder="1" applyAlignment="1" applyProtection="1">
      <alignment horizontal="right" vertical="center"/>
      <protection locked="0"/>
    </xf>
    <xf numFmtId="198" fontId="26" fillId="19" borderId="27" xfId="0" applyNumberFormat="1" applyFont="1" applyFill="1" applyBorder="1" applyAlignment="1" applyProtection="1">
      <alignment horizontal="right" vertical="center"/>
      <protection locked="0"/>
    </xf>
    <xf numFmtId="198" fontId="26" fillId="19" borderId="28" xfId="0" applyNumberFormat="1" applyFont="1" applyFill="1" applyBorder="1" applyAlignment="1" applyProtection="1">
      <alignment horizontal="right" vertical="center"/>
      <protection locked="0"/>
    </xf>
    <xf numFmtId="49" fontId="26" fillId="25" borderId="15" xfId="0" applyNumberFormat="1" applyFont="1" applyFill="1" applyBorder="1" applyAlignment="1" applyProtection="1">
      <alignment horizontal="left" vertical="center"/>
      <protection locked="0"/>
    </xf>
    <xf numFmtId="49" fontId="26" fillId="25" borderId="77" xfId="0" applyNumberFormat="1" applyFont="1" applyFill="1" applyBorder="1" applyAlignment="1" applyProtection="1">
      <alignment vertical="center"/>
      <protection locked="0"/>
    </xf>
    <xf numFmtId="49" fontId="26" fillId="25" borderId="78" xfId="0" applyNumberFormat="1" applyFont="1" applyFill="1" applyBorder="1" applyAlignment="1" applyProtection="1">
      <alignment horizontal="left" vertical="center"/>
      <protection locked="0"/>
    </xf>
    <xf numFmtId="49" fontId="26" fillId="25" borderId="79" xfId="0" applyNumberFormat="1" applyFont="1" applyFill="1" applyBorder="1" applyAlignment="1" applyProtection="1">
      <alignment horizontal="left" vertical="center"/>
      <protection locked="0"/>
    </xf>
    <xf numFmtId="49" fontId="26" fillId="25" borderId="80" xfId="0" applyNumberFormat="1" applyFont="1" applyFill="1" applyBorder="1" applyAlignment="1" applyProtection="1">
      <alignment horizontal="left" vertical="center"/>
      <protection locked="0"/>
    </xf>
    <xf numFmtId="198" fontId="26" fillId="19" borderId="81" xfId="0" applyNumberFormat="1" applyFont="1" applyFill="1" applyBorder="1" applyAlignment="1" applyProtection="1">
      <alignment horizontal="right" vertical="center"/>
      <protection locked="0"/>
    </xf>
    <xf numFmtId="198" fontId="26" fillId="19" borderId="31" xfId="0" applyNumberFormat="1" applyFont="1" applyFill="1" applyBorder="1" applyAlignment="1" applyProtection="1">
      <alignment horizontal="right" vertical="center"/>
      <protection locked="0"/>
    </xf>
    <xf numFmtId="198" fontId="26" fillId="19" borderId="32" xfId="0" applyNumberFormat="1" applyFont="1" applyFill="1" applyBorder="1" applyAlignment="1" applyProtection="1">
      <alignment horizontal="right" vertical="center"/>
      <protection locked="0"/>
    </xf>
    <xf numFmtId="198" fontId="26" fillId="19" borderId="33" xfId="0" applyNumberFormat="1" applyFont="1" applyFill="1" applyBorder="1" applyAlignment="1" applyProtection="1">
      <alignment horizontal="right" vertical="center"/>
      <protection locked="0"/>
    </xf>
    <xf numFmtId="175" fontId="25" fillId="25" borderId="12" xfId="0" applyNumberFormat="1" applyFont="1" applyFill="1" applyBorder="1" applyAlignment="1" applyProtection="1">
      <alignment horizontal="centerContinuous" vertical="center"/>
      <protection locked="0"/>
    </xf>
    <xf numFmtId="175" fontId="25" fillId="25" borderId="13" xfId="0" applyNumberFormat="1" applyFont="1" applyFill="1" applyBorder="1" applyAlignment="1" applyProtection="1">
      <alignment horizontal="centerContinuous" vertical="center"/>
      <protection locked="0"/>
    </xf>
    <xf numFmtId="175" fontId="25" fillId="25" borderId="82" xfId="0" applyNumberFormat="1" applyFont="1" applyFill="1" applyBorder="1" applyAlignment="1" applyProtection="1">
      <alignment horizontal="centerContinuous" vertical="center"/>
      <protection locked="0"/>
    </xf>
    <xf numFmtId="175" fontId="25" fillId="25" borderId="17" xfId="0" applyNumberFormat="1" applyFont="1" applyFill="1" applyBorder="1" applyAlignment="1" applyProtection="1">
      <alignment horizontal="centerContinuous" vertical="center"/>
      <protection locked="0"/>
    </xf>
    <xf numFmtId="49" fontId="26" fillId="25" borderId="83" xfId="0" applyNumberFormat="1" applyFont="1" applyFill="1" applyBorder="1" applyAlignment="1" applyProtection="1">
      <alignment vertical="center"/>
      <protection locked="0"/>
    </xf>
    <xf numFmtId="49" fontId="26" fillId="25" borderId="84" xfId="0" applyNumberFormat="1" applyFont="1" applyFill="1" applyBorder="1" applyAlignment="1" applyProtection="1">
      <alignment horizontal="left" vertical="center"/>
      <protection locked="0"/>
    </xf>
    <xf numFmtId="49" fontId="26" fillId="25" borderId="84" xfId="0" applyNumberFormat="1" applyFont="1" applyFill="1" applyBorder="1" applyAlignment="1" applyProtection="1">
      <alignment horizontal="right" vertical="center"/>
      <protection locked="0"/>
    </xf>
    <xf numFmtId="49" fontId="26" fillId="25" borderId="85" xfId="0" applyNumberFormat="1" applyFont="1" applyFill="1" applyBorder="1" applyAlignment="1" applyProtection="1">
      <alignment horizontal="left" vertical="center"/>
      <protection locked="0"/>
    </xf>
    <xf numFmtId="49" fontId="26" fillId="25" borderId="86" xfId="0" applyNumberFormat="1" applyFont="1" applyFill="1" applyBorder="1" applyAlignment="1" applyProtection="1">
      <alignment vertical="center"/>
      <protection locked="0"/>
    </xf>
    <xf numFmtId="49" fontId="26" fillId="25" borderId="87" xfId="0" applyNumberFormat="1" applyFont="1" applyFill="1" applyBorder="1" applyAlignment="1" applyProtection="1">
      <alignment vertical="center"/>
      <protection locked="0"/>
    </xf>
    <xf numFmtId="49" fontId="26" fillId="25" borderId="71" xfId="0" applyNumberFormat="1" applyFont="1" applyFill="1" applyBorder="1" applyAlignment="1" applyProtection="1">
      <alignment horizontal="right" vertical="center"/>
      <protection locked="0"/>
    </xf>
    <xf numFmtId="49" fontId="26" fillId="25" borderId="47" xfId="0" applyNumberFormat="1" applyFont="1" applyFill="1" applyBorder="1" applyAlignment="1" applyProtection="1">
      <alignment vertical="center"/>
      <protection locked="0"/>
    </xf>
    <xf numFmtId="49" fontId="26" fillId="25" borderId="48" xfId="0" applyNumberFormat="1" applyFont="1" applyFill="1" applyBorder="1" applyAlignment="1" applyProtection="1">
      <alignment horizontal="right" vertical="center"/>
      <protection locked="0"/>
    </xf>
    <xf numFmtId="49" fontId="26" fillId="25" borderId="88" xfId="0" applyNumberFormat="1" applyFont="1" applyFill="1" applyBorder="1" applyAlignment="1" applyProtection="1">
      <alignment vertical="center"/>
      <protection locked="0"/>
    </xf>
    <xf numFmtId="49" fontId="26" fillId="25" borderId="89" xfId="0" applyNumberFormat="1" applyFont="1" applyFill="1" applyBorder="1" applyAlignment="1" applyProtection="1">
      <alignment vertical="center"/>
      <protection locked="0"/>
    </xf>
    <xf numFmtId="49" fontId="26" fillId="25" borderId="79" xfId="0" applyNumberFormat="1" applyFont="1" applyFill="1" applyBorder="1" applyAlignment="1" applyProtection="1">
      <alignment horizontal="right" vertical="center"/>
      <protection locked="0"/>
    </xf>
    <xf numFmtId="175" fontId="25" fillId="25" borderId="90" xfId="0" applyNumberFormat="1" applyFont="1" applyFill="1" applyBorder="1" applyAlignment="1" applyProtection="1">
      <alignment horizontal="centerContinuous" vertical="center"/>
      <protection locked="0"/>
    </xf>
    <xf numFmtId="49" fontId="25" fillId="25" borderId="53" xfId="0" applyNumberFormat="1" applyFont="1" applyFill="1" applyBorder="1" applyAlignment="1" applyProtection="1">
      <alignment vertical="center" wrapText="1"/>
      <protection locked="0"/>
    </xf>
    <xf numFmtId="49" fontId="25" fillId="25" borderId="91" xfId="0" applyNumberFormat="1" applyFont="1" applyFill="1" applyBorder="1" applyAlignment="1" applyProtection="1">
      <alignment vertical="center" wrapText="1"/>
      <protection locked="0"/>
    </xf>
    <xf numFmtId="49" fontId="25" fillId="25" borderId="0" xfId="0" applyNumberFormat="1" applyFont="1" applyFill="1" applyBorder="1" applyAlignment="1" applyProtection="1">
      <alignment vertical="center" wrapText="1"/>
      <protection locked="0"/>
    </xf>
    <xf numFmtId="49" fontId="25" fillId="25" borderId="92" xfId="0" applyNumberFormat="1" applyFont="1" applyFill="1" applyBorder="1" applyAlignment="1" applyProtection="1">
      <alignment vertical="center" wrapText="1"/>
      <protection locked="0"/>
    </xf>
    <xf numFmtId="49" fontId="25" fillId="25" borderId="93" xfId="0" applyNumberFormat="1" applyFont="1" applyFill="1" applyBorder="1" applyAlignment="1" applyProtection="1">
      <alignment vertical="center" wrapText="1"/>
      <protection locked="0"/>
    </xf>
    <xf numFmtId="49" fontId="25" fillId="25" borderId="94" xfId="0" applyNumberFormat="1" applyFont="1" applyFill="1" applyBorder="1" applyAlignment="1" applyProtection="1">
      <alignment vertical="center" wrapText="1"/>
      <protection locked="0"/>
    </xf>
    <xf numFmtId="49" fontId="26" fillId="25" borderId="95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97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98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55" xfId="0" applyNumberFormat="1" applyFont="1" applyFill="1" applyBorder="1" applyAlignment="1" applyProtection="1">
      <alignment vertical="center"/>
      <protection locked="0"/>
    </xf>
    <xf numFmtId="49" fontId="25" fillId="25" borderId="56" xfId="0" applyNumberFormat="1" applyFont="1" applyFill="1" applyBorder="1" applyAlignment="1" applyProtection="1">
      <alignment horizontal="left" vertical="center"/>
      <protection locked="0"/>
    </xf>
    <xf numFmtId="49" fontId="25" fillId="25" borderId="56" xfId="0" applyNumberFormat="1" applyFont="1" applyFill="1" applyBorder="1" applyAlignment="1" applyProtection="1">
      <alignment horizontal="right" vertical="center"/>
      <protection locked="0"/>
    </xf>
    <xf numFmtId="49" fontId="25" fillId="25" borderId="57" xfId="0" applyNumberFormat="1" applyFont="1" applyFill="1" applyBorder="1" applyAlignment="1" applyProtection="1">
      <alignment horizontal="left" vertical="center"/>
      <protection locked="0"/>
    </xf>
    <xf numFmtId="198" fontId="25" fillId="19" borderId="100" xfId="0" applyNumberFormat="1" applyFont="1" applyFill="1" applyBorder="1" applyAlignment="1" applyProtection="1">
      <alignment horizontal="right" vertical="center"/>
      <protection locked="0"/>
    </xf>
    <xf numFmtId="200" fontId="25" fillId="19" borderId="101" xfId="0" applyNumberFormat="1" applyFont="1" applyFill="1" applyBorder="1" applyAlignment="1" applyProtection="1">
      <alignment horizontal="right" vertical="center"/>
      <protection locked="0"/>
    </xf>
    <xf numFmtId="198" fontId="25" fillId="19" borderId="102" xfId="0" applyNumberFormat="1" applyFont="1" applyFill="1" applyBorder="1" applyAlignment="1" applyProtection="1">
      <alignment horizontal="right" vertical="center"/>
      <protection locked="0"/>
    </xf>
    <xf numFmtId="200" fontId="25" fillId="19" borderId="64" xfId="0" applyNumberFormat="1" applyFont="1" applyFill="1" applyBorder="1" applyAlignment="1" applyProtection="1">
      <alignment horizontal="right" vertical="center"/>
      <protection locked="0"/>
    </xf>
    <xf numFmtId="49" fontId="25" fillId="25" borderId="103" xfId="0" applyNumberFormat="1" applyFont="1" applyFill="1" applyBorder="1" applyAlignment="1" applyProtection="1">
      <alignment vertical="center"/>
      <protection locked="0"/>
    </xf>
    <xf numFmtId="49" fontId="25" fillId="25" borderId="104" xfId="0" applyNumberFormat="1" applyFont="1" applyFill="1" applyBorder="1" applyAlignment="1" applyProtection="1">
      <alignment horizontal="left" vertical="center"/>
      <protection locked="0"/>
    </xf>
    <xf numFmtId="49" fontId="25" fillId="25" borderId="104" xfId="0" applyNumberFormat="1" applyFont="1" applyFill="1" applyBorder="1" applyAlignment="1" applyProtection="1">
      <alignment horizontal="right" vertical="center"/>
      <protection locked="0"/>
    </xf>
    <xf numFmtId="49" fontId="25" fillId="25" borderId="105" xfId="0" applyNumberFormat="1" applyFont="1" applyFill="1" applyBorder="1" applyAlignment="1" applyProtection="1">
      <alignment horizontal="left" vertical="center"/>
      <protection locked="0"/>
    </xf>
    <xf numFmtId="198" fontId="25" fillId="19" borderId="106" xfId="0" applyNumberFormat="1" applyFont="1" applyFill="1" applyBorder="1" applyAlignment="1" applyProtection="1">
      <alignment horizontal="right" vertical="center"/>
      <protection locked="0"/>
    </xf>
    <xf numFmtId="200" fontId="25" fillId="19" borderId="107" xfId="0" applyNumberFormat="1" applyFont="1" applyFill="1" applyBorder="1" applyAlignment="1" applyProtection="1">
      <alignment horizontal="right" vertical="center"/>
      <protection locked="0"/>
    </xf>
    <xf numFmtId="198" fontId="25" fillId="19" borderId="108" xfId="0" applyNumberFormat="1" applyFont="1" applyFill="1" applyBorder="1" applyAlignment="1" applyProtection="1">
      <alignment horizontal="right" vertical="center"/>
      <protection locked="0"/>
    </xf>
    <xf numFmtId="200" fontId="25" fillId="19" borderId="109" xfId="0" applyNumberFormat="1" applyFont="1" applyFill="1" applyBorder="1" applyAlignment="1" applyProtection="1">
      <alignment horizontal="right" vertical="center"/>
      <protection locked="0"/>
    </xf>
    <xf numFmtId="0" fontId="26" fillId="25" borderId="110" xfId="0" applyNumberFormat="1" applyFont="1" applyFill="1" applyBorder="1" applyAlignment="1" applyProtection="1">
      <alignment vertical="center"/>
      <protection locked="0"/>
    </xf>
    <xf numFmtId="49" fontId="26" fillId="25" borderId="111" xfId="0" applyNumberFormat="1" applyFont="1" applyFill="1" applyBorder="1" applyAlignment="1" applyProtection="1">
      <alignment horizontal="left" vertical="center"/>
      <protection locked="0"/>
    </xf>
    <xf numFmtId="200" fontId="26" fillId="19" borderId="112" xfId="0" applyNumberFormat="1" applyFont="1" applyFill="1" applyBorder="1" applyAlignment="1" applyProtection="1">
      <alignment horizontal="right" vertical="center"/>
      <protection locked="0"/>
    </xf>
    <xf numFmtId="198" fontId="26" fillId="19" borderId="113" xfId="0" applyNumberFormat="1" applyFont="1" applyFill="1" applyBorder="1" applyAlignment="1" applyProtection="1">
      <alignment horizontal="right" vertical="center"/>
      <protection locked="0"/>
    </xf>
    <xf numFmtId="200" fontId="26" fillId="19" borderId="25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Alignment="1">
      <alignment/>
    </xf>
    <xf numFmtId="204" fontId="0" fillId="0" borderId="0" xfId="0" applyNumberFormat="1" applyAlignment="1">
      <alignment/>
    </xf>
    <xf numFmtId="200" fontId="26" fillId="19" borderId="114" xfId="0" applyNumberFormat="1" applyFont="1" applyFill="1" applyBorder="1" applyAlignment="1" applyProtection="1">
      <alignment horizontal="right" vertical="center"/>
      <protection locked="0"/>
    </xf>
    <xf numFmtId="198" fontId="26" fillId="19" borderId="115" xfId="0" applyNumberFormat="1" applyFont="1" applyFill="1" applyBorder="1" applyAlignment="1" applyProtection="1">
      <alignment horizontal="right" vertical="center"/>
      <protection locked="0"/>
    </xf>
    <xf numFmtId="200" fontId="26" fillId="19" borderId="30" xfId="0" applyNumberFormat="1" applyFont="1" applyFill="1" applyBorder="1" applyAlignment="1" applyProtection="1">
      <alignment horizontal="right" vertical="center"/>
      <protection locked="0"/>
    </xf>
    <xf numFmtId="0" fontId="26" fillId="25" borderId="42" xfId="0" applyNumberFormat="1" applyFont="1" applyFill="1" applyBorder="1" applyAlignment="1" applyProtection="1">
      <alignment vertical="center"/>
      <protection locked="0"/>
    </xf>
    <xf numFmtId="0" fontId="26" fillId="25" borderId="110" xfId="0" applyNumberFormat="1" applyFont="1" applyFill="1" applyBorder="1" applyAlignment="1" applyProtection="1">
      <alignment horizontal="left" vertical="center"/>
      <protection locked="0"/>
    </xf>
    <xf numFmtId="49" fontId="26" fillId="25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27" borderId="0" xfId="0" applyFill="1" applyAlignment="1">
      <alignment/>
    </xf>
    <xf numFmtId="198" fontId="25" fillId="19" borderId="115" xfId="0" applyNumberFormat="1" applyFont="1" applyFill="1" applyBorder="1" applyAlignment="1" applyProtection="1">
      <alignment horizontal="right" vertical="center"/>
      <protection locked="0"/>
    </xf>
    <xf numFmtId="200" fontId="25" fillId="19" borderId="114" xfId="0" applyNumberFormat="1" applyFont="1" applyFill="1" applyBorder="1" applyAlignment="1" applyProtection="1">
      <alignment horizontal="right" vertical="center"/>
      <protection locked="0"/>
    </xf>
    <xf numFmtId="0" fontId="25" fillId="25" borderId="48" xfId="0" applyNumberFormat="1" applyFont="1" applyFill="1" applyBorder="1" applyAlignment="1" applyProtection="1">
      <alignment vertical="center"/>
      <protection locked="0"/>
    </xf>
    <xf numFmtId="198" fontId="25" fillId="19" borderId="76" xfId="0" applyNumberFormat="1" applyFont="1" applyFill="1" applyBorder="1" applyAlignment="1" applyProtection="1">
      <alignment horizontal="right" vertical="center"/>
      <protection locked="0"/>
    </xf>
    <xf numFmtId="200" fontId="25" fillId="19" borderId="116" xfId="0" applyNumberFormat="1" applyFont="1" applyFill="1" applyBorder="1" applyAlignment="1" applyProtection="1">
      <alignment horizontal="right" vertical="center"/>
      <protection locked="0"/>
    </xf>
    <xf numFmtId="198" fontId="25" fillId="19" borderId="117" xfId="0" applyNumberFormat="1" applyFont="1" applyFill="1" applyBorder="1" applyAlignment="1" applyProtection="1">
      <alignment horizontal="right" vertical="center"/>
      <protection locked="0"/>
    </xf>
    <xf numFmtId="200" fontId="25" fillId="19" borderId="28" xfId="0" applyNumberFormat="1" applyFont="1" applyFill="1" applyBorder="1" applyAlignment="1" applyProtection="1">
      <alignment horizontal="right" vertical="center"/>
      <protection locked="0"/>
    </xf>
    <xf numFmtId="200" fontId="26" fillId="19" borderId="118" xfId="0" applyNumberFormat="1" applyFont="1" applyFill="1" applyBorder="1" applyAlignment="1" applyProtection="1">
      <alignment horizontal="right" vertical="center"/>
      <protection locked="0"/>
    </xf>
    <xf numFmtId="198" fontId="26" fillId="19" borderId="119" xfId="0" applyNumberFormat="1" applyFont="1" applyFill="1" applyBorder="1" applyAlignment="1" applyProtection="1">
      <alignment horizontal="right" vertical="center"/>
      <protection locked="0"/>
    </xf>
    <xf numFmtId="200" fontId="26" fillId="19" borderId="120" xfId="0" applyNumberFormat="1" applyFont="1" applyFill="1" applyBorder="1" applyAlignment="1" applyProtection="1">
      <alignment horizontal="right" vertical="center"/>
      <protection locked="0"/>
    </xf>
    <xf numFmtId="0" fontId="26" fillId="25" borderId="121" xfId="0" applyNumberFormat="1" applyFont="1" applyFill="1" applyBorder="1" applyAlignment="1" applyProtection="1">
      <alignment vertical="center"/>
      <protection locked="0"/>
    </xf>
    <xf numFmtId="198" fontId="26" fillId="19" borderId="122" xfId="0" applyNumberFormat="1" applyFont="1" applyFill="1" applyBorder="1" applyAlignment="1" applyProtection="1">
      <alignment horizontal="right" vertical="center"/>
      <protection locked="0"/>
    </xf>
    <xf numFmtId="0" fontId="26" fillId="25" borderId="123" xfId="0" applyNumberFormat="1" applyFont="1" applyFill="1" applyBorder="1" applyAlignment="1" applyProtection="1">
      <alignment vertical="center"/>
      <protection locked="0"/>
    </xf>
    <xf numFmtId="200" fontId="26" fillId="19" borderId="116" xfId="0" applyNumberFormat="1" applyFont="1" applyFill="1" applyBorder="1" applyAlignment="1" applyProtection="1">
      <alignment horizontal="right" vertical="center"/>
      <protection locked="0"/>
    </xf>
    <xf numFmtId="198" fontId="26" fillId="19" borderId="117" xfId="0" applyNumberFormat="1" applyFont="1" applyFill="1" applyBorder="1" applyAlignment="1" applyProtection="1">
      <alignment horizontal="right" vertical="center"/>
      <protection locked="0"/>
    </xf>
    <xf numFmtId="200" fontId="26" fillId="19" borderId="28" xfId="0" applyNumberFormat="1" applyFont="1" applyFill="1" applyBorder="1" applyAlignment="1" applyProtection="1">
      <alignment horizontal="right" vertical="center"/>
      <protection locked="0"/>
    </xf>
    <xf numFmtId="0" fontId="26" fillId="25" borderId="48" xfId="0" applyNumberFormat="1" applyFont="1" applyFill="1" applyBorder="1" applyAlignment="1" applyProtection="1">
      <alignment vertical="center"/>
      <protection locked="0"/>
    </xf>
    <xf numFmtId="49" fontId="25" fillId="25" borderId="48" xfId="0" applyNumberFormat="1" applyFont="1" applyFill="1" applyBorder="1" applyAlignment="1" applyProtection="1">
      <alignment horizontal="left" vertical="center"/>
      <protection locked="0"/>
    </xf>
    <xf numFmtId="198" fontId="25" fillId="19" borderId="76" xfId="0" applyNumberFormat="1" applyFont="1" applyFill="1" applyBorder="1" applyAlignment="1" applyProtection="1">
      <alignment horizontal="right" vertical="center"/>
      <protection locked="0"/>
    </xf>
    <xf numFmtId="200" fontId="25" fillId="19" borderId="116" xfId="0" applyNumberFormat="1" applyFont="1" applyFill="1" applyBorder="1" applyAlignment="1" applyProtection="1">
      <alignment horizontal="right" vertical="center"/>
      <protection locked="0"/>
    </xf>
    <xf numFmtId="198" fontId="25" fillId="19" borderId="117" xfId="0" applyNumberFormat="1" applyFont="1" applyFill="1" applyBorder="1" applyAlignment="1" applyProtection="1">
      <alignment horizontal="right" vertical="center"/>
      <protection locked="0"/>
    </xf>
    <xf numFmtId="200" fontId="25" fillId="19" borderId="28" xfId="0" applyNumberFormat="1" applyFont="1" applyFill="1" applyBorder="1" applyAlignment="1" applyProtection="1">
      <alignment horizontal="right" vertical="center"/>
      <protection locked="0"/>
    </xf>
    <xf numFmtId="0" fontId="26" fillId="25" borderId="124" xfId="0" applyNumberFormat="1" applyFont="1" applyFill="1" applyBorder="1" applyAlignment="1" applyProtection="1">
      <alignment vertical="center"/>
      <protection locked="0"/>
    </xf>
    <xf numFmtId="49" fontId="26" fillId="25" borderId="79" xfId="0" applyNumberFormat="1" applyFont="1" applyFill="1" applyBorder="1" applyAlignment="1" applyProtection="1">
      <alignment horizontal="left" vertical="center" wrapText="1"/>
      <protection locked="0"/>
    </xf>
    <xf numFmtId="200" fontId="26" fillId="19" borderId="125" xfId="0" applyNumberFormat="1" applyFont="1" applyFill="1" applyBorder="1" applyAlignment="1" applyProtection="1">
      <alignment horizontal="right" vertical="center"/>
      <protection locked="0"/>
    </xf>
    <xf numFmtId="198" fontId="26" fillId="19" borderId="126" xfId="0" applyNumberFormat="1" applyFont="1" applyFill="1" applyBorder="1" applyAlignment="1" applyProtection="1">
      <alignment horizontal="right" vertical="center"/>
      <protection locked="0"/>
    </xf>
    <xf numFmtId="200" fontId="26" fillId="19" borderId="33" xfId="0" applyNumberFormat="1" applyFont="1" applyFill="1" applyBorder="1" applyAlignment="1" applyProtection="1">
      <alignment horizontal="right" vertical="center"/>
      <protection locked="0"/>
    </xf>
    <xf numFmtId="49" fontId="25" fillId="25" borderId="59" xfId="0" applyNumberFormat="1" applyFont="1" applyFill="1" applyBorder="1" applyAlignment="1" applyProtection="1">
      <alignment vertical="center"/>
      <protection locked="0"/>
    </xf>
    <xf numFmtId="0" fontId="25" fillId="25" borderId="12" xfId="0" applyNumberFormat="1" applyFont="1" applyFill="1" applyBorder="1" applyAlignment="1" applyProtection="1">
      <alignment vertical="center"/>
      <protection locked="0"/>
    </xf>
    <xf numFmtId="49" fontId="25" fillId="25" borderId="12" xfId="0" applyNumberFormat="1" applyFont="1" applyFill="1" applyBorder="1" applyAlignment="1" applyProtection="1">
      <alignment horizontal="left" vertical="center"/>
      <protection locked="0"/>
    </xf>
    <xf numFmtId="49" fontId="25" fillId="25" borderId="12" xfId="0" applyNumberFormat="1" applyFont="1" applyFill="1" applyBorder="1" applyAlignment="1" applyProtection="1">
      <alignment horizontal="right" vertical="center"/>
      <protection locked="0"/>
    </xf>
    <xf numFmtId="49" fontId="25" fillId="25" borderId="127" xfId="0" applyNumberFormat="1" applyFont="1" applyFill="1" applyBorder="1" applyAlignment="1" applyProtection="1">
      <alignment horizontal="left" vertical="center"/>
      <protection locked="0"/>
    </xf>
    <xf numFmtId="198" fontId="25" fillId="19" borderId="128" xfId="0" applyNumberFormat="1" applyFont="1" applyFill="1" applyBorder="1" applyAlignment="1" applyProtection="1">
      <alignment horizontal="right" vertical="center"/>
      <protection locked="0"/>
    </xf>
    <xf numFmtId="200" fontId="25" fillId="19" borderId="129" xfId="0" applyNumberFormat="1" applyFont="1" applyFill="1" applyBorder="1" applyAlignment="1" applyProtection="1">
      <alignment horizontal="right" vertical="center"/>
      <protection locked="0"/>
    </xf>
    <xf numFmtId="198" fontId="25" fillId="19" borderId="130" xfId="0" applyNumberFormat="1" applyFont="1" applyFill="1" applyBorder="1" applyAlignment="1" applyProtection="1">
      <alignment horizontal="right" vertical="center"/>
      <protection locked="0"/>
    </xf>
    <xf numFmtId="200" fontId="25" fillId="19" borderId="17" xfId="0" applyNumberFormat="1" applyFont="1" applyFill="1" applyBorder="1" applyAlignment="1" applyProtection="1">
      <alignment horizontal="right" vertical="center"/>
      <protection locked="0"/>
    </xf>
    <xf numFmtId="0" fontId="25" fillId="25" borderId="104" xfId="0" applyNumberFormat="1" applyFont="1" applyFill="1" applyBorder="1" applyAlignment="1" applyProtection="1">
      <alignment vertical="center"/>
      <protection locked="0"/>
    </xf>
    <xf numFmtId="49" fontId="26" fillId="25" borderId="50" xfId="0" applyNumberFormat="1" applyFont="1" applyFill="1" applyBorder="1" applyAlignment="1" applyProtection="1">
      <alignment vertical="center"/>
      <protection locked="0"/>
    </xf>
    <xf numFmtId="0" fontId="26" fillId="25" borderId="131" xfId="0" applyNumberFormat="1" applyFont="1" applyFill="1" applyBorder="1" applyAlignment="1" applyProtection="1">
      <alignment vertical="center"/>
      <protection locked="0"/>
    </xf>
    <xf numFmtId="49" fontId="26" fillId="25" borderId="132" xfId="0" applyNumberFormat="1" applyFont="1" applyFill="1" applyBorder="1" applyAlignment="1" applyProtection="1">
      <alignment horizontal="left" vertical="center"/>
      <protection locked="0"/>
    </xf>
    <xf numFmtId="49" fontId="26" fillId="25" borderId="51" xfId="0" applyNumberFormat="1" applyFont="1" applyFill="1" applyBorder="1" applyAlignment="1" applyProtection="1">
      <alignment horizontal="left" vertical="center"/>
      <protection locked="0"/>
    </xf>
    <xf numFmtId="49" fontId="26" fillId="25" borderId="51" xfId="0" applyNumberFormat="1" applyFont="1" applyFill="1" applyBorder="1" applyAlignment="1" applyProtection="1">
      <alignment horizontal="right" vertical="center"/>
      <protection locked="0"/>
    </xf>
    <xf numFmtId="49" fontId="26" fillId="25" borderId="52" xfId="0" applyNumberFormat="1" applyFont="1" applyFill="1" applyBorder="1" applyAlignment="1" applyProtection="1">
      <alignment horizontal="left" vertical="center"/>
      <protection locked="0"/>
    </xf>
    <xf numFmtId="198" fontId="26" fillId="19" borderId="133" xfId="0" applyNumberFormat="1" applyFont="1" applyFill="1" applyBorder="1" applyAlignment="1" applyProtection="1">
      <alignment horizontal="right" vertical="center"/>
      <protection locked="0"/>
    </xf>
    <xf numFmtId="200" fontId="26" fillId="19" borderId="134" xfId="0" applyNumberFormat="1" applyFont="1" applyFill="1" applyBorder="1" applyAlignment="1" applyProtection="1">
      <alignment horizontal="right" vertical="center"/>
      <protection locked="0"/>
    </xf>
    <xf numFmtId="198" fontId="26" fillId="19" borderId="135" xfId="0" applyNumberFormat="1" applyFont="1" applyFill="1" applyBorder="1" applyAlignment="1" applyProtection="1">
      <alignment horizontal="right" vertical="center"/>
      <protection locked="0"/>
    </xf>
    <xf numFmtId="200" fontId="26" fillId="19" borderId="136" xfId="0" applyNumberFormat="1" applyFont="1" applyFill="1" applyBorder="1" applyAlignment="1" applyProtection="1">
      <alignment horizontal="right" vertical="center"/>
      <protection locked="0"/>
    </xf>
    <xf numFmtId="198" fontId="25" fillId="19" borderId="108" xfId="0" applyNumberFormat="1" applyFont="1" applyFill="1" applyBorder="1" applyAlignment="1" applyProtection="1">
      <alignment horizontal="right" vertical="center"/>
      <protection locked="0"/>
    </xf>
    <xf numFmtId="198" fontId="25" fillId="19" borderId="126" xfId="0" applyNumberFormat="1" applyFont="1" applyFill="1" applyBorder="1" applyAlignment="1" applyProtection="1">
      <alignment horizontal="right" vertical="center"/>
      <protection locked="0"/>
    </xf>
    <xf numFmtId="0" fontId="40" fillId="28" borderId="0" xfId="0" applyFont="1" applyFill="1" applyAlignment="1">
      <alignment/>
    </xf>
    <xf numFmtId="0" fontId="17" fillId="29" borderId="137" xfId="86" applyFont="1" applyFill="1" applyBorder="1" applyAlignment="1">
      <alignment horizontal="right"/>
      <protection/>
    </xf>
    <xf numFmtId="0" fontId="41" fillId="0" borderId="0" xfId="0" applyFont="1" applyAlignment="1">
      <alignment/>
    </xf>
    <xf numFmtId="0" fontId="32" fillId="20" borderId="0" xfId="0" applyFont="1" applyFill="1" applyAlignment="1" applyProtection="1">
      <alignment horizontal="left" vertical="center" wrapText="1"/>
      <protection hidden="1"/>
    </xf>
    <xf numFmtId="0" fontId="42" fillId="20" borderId="0" xfId="0" applyFont="1" applyFill="1" applyAlignment="1" applyProtection="1">
      <alignment horizontal="left" vertical="center" wrapText="1"/>
      <protection locked="0"/>
    </xf>
    <xf numFmtId="0" fontId="43" fillId="26" borderId="138" xfId="0" applyFont="1" applyFill="1" applyBorder="1" applyAlignment="1" applyProtection="1">
      <alignment horizontal="center" vertical="center" wrapText="1"/>
      <protection hidden="1"/>
    </xf>
    <xf numFmtId="22" fontId="42" fillId="20" borderId="0" xfId="0" applyNumberFormat="1" applyFont="1" applyFill="1" applyAlignment="1" applyProtection="1">
      <alignment horizontal="left" vertical="center" wrapText="1"/>
      <protection locked="0"/>
    </xf>
    <xf numFmtId="0" fontId="44" fillId="20" borderId="0" xfId="0" applyFont="1" applyFill="1" applyAlignment="1" applyProtection="1">
      <alignment horizontal="center" vertical="center" wrapText="1"/>
      <protection hidden="1"/>
    </xf>
    <xf numFmtId="0" fontId="32" fillId="18" borderId="139" xfId="0" applyFont="1" applyFill="1" applyBorder="1" applyAlignment="1" applyProtection="1">
      <alignment horizontal="left" vertical="center" wrapText="1"/>
      <protection locked="0"/>
    </xf>
    <xf numFmtId="0" fontId="45" fillId="5" borderId="139" xfId="0" applyFont="1" applyFill="1" applyBorder="1" applyAlignment="1" applyProtection="1">
      <alignment horizontal="center" vertical="center" wrapText="1"/>
      <protection hidden="1"/>
    </xf>
    <xf numFmtId="0" fontId="32" fillId="18" borderId="140" xfId="0" applyFont="1" applyFill="1" applyBorder="1" applyAlignment="1" applyProtection="1">
      <alignment horizontal="left" vertical="center" wrapText="1"/>
      <protection locked="0"/>
    </xf>
    <xf numFmtId="0" fontId="45" fillId="5" borderId="140" xfId="0" applyFont="1" applyFill="1" applyBorder="1" applyAlignment="1" applyProtection="1">
      <alignment horizontal="center" vertical="center" wrapText="1"/>
      <protection hidden="1"/>
    </xf>
    <xf numFmtId="0" fontId="32" fillId="19" borderId="140" xfId="0" applyFont="1" applyFill="1" applyBorder="1" applyAlignment="1" applyProtection="1">
      <alignment horizontal="left" vertical="center" wrapText="1"/>
      <protection locked="0"/>
    </xf>
    <xf numFmtId="0" fontId="32" fillId="19" borderId="141" xfId="0" applyFont="1" applyFill="1" applyBorder="1" applyAlignment="1" applyProtection="1">
      <alignment horizontal="left" vertical="center" wrapText="1"/>
      <protection locked="0"/>
    </xf>
    <xf numFmtId="0" fontId="45" fillId="5" borderId="141" xfId="0" applyFont="1" applyFill="1" applyBorder="1" applyAlignment="1" applyProtection="1">
      <alignment horizontal="center" vertical="center" wrapText="1"/>
      <protection hidden="1"/>
    </xf>
    <xf numFmtId="0" fontId="46" fillId="20" borderId="0" xfId="0" applyFont="1" applyFill="1" applyAlignment="1" applyProtection="1">
      <alignment horizontal="center" vertical="center"/>
      <protection hidden="1" locked="0"/>
    </xf>
    <xf numFmtId="0" fontId="46" fillId="20" borderId="0" xfId="0" applyFont="1" applyFill="1" applyAlignment="1" applyProtection="1">
      <alignment horizontal="center" vertical="center"/>
      <protection hidden="1"/>
    </xf>
    <xf numFmtId="0" fontId="47" fillId="20" borderId="0" xfId="0" applyFont="1" applyFill="1" applyAlignment="1" applyProtection="1">
      <alignment horizontal="left" vertical="center" wrapText="1"/>
      <protection locked="0"/>
    </xf>
    <xf numFmtId="14" fontId="48" fillId="20" borderId="0" xfId="0" applyNumberFormat="1" applyFont="1" applyFill="1" applyAlignment="1" applyProtection="1">
      <alignment horizontal="center" vertical="center"/>
      <protection hidden="1"/>
    </xf>
    <xf numFmtId="0" fontId="49" fillId="20" borderId="0" xfId="0" applyFont="1" applyFill="1" applyAlignment="1" applyProtection="1">
      <alignment horizontal="center" vertical="center"/>
      <protection hidden="1"/>
    </xf>
    <xf numFmtId="22" fontId="47" fillId="20" borderId="0" xfId="0" applyNumberFormat="1" applyFont="1" applyFill="1" applyAlignment="1" applyProtection="1">
      <alignment horizontal="left" vertical="center" wrapText="1"/>
      <protection locked="0"/>
    </xf>
    <xf numFmtId="0" fontId="50" fillId="26" borderId="142" xfId="0" applyFont="1" applyFill="1" applyBorder="1" applyAlignment="1" applyProtection="1">
      <alignment horizontal="center" vertical="center"/>
      <protection hidden="1"/>
    </xf>
    <xf numFmtId="0" fontId="50" fillId="26" borderId="142" xfId="0" applyFont="1" applyFill="1" applyBorder="1" applyAlignment="1" applyProtection="1">
      <alignment horizontal="left" vertical="center" indent="1"/>
      <protection hidden="1"/>
    </xf>
    <xf numFmtId="0" fontId="51" fillId="20" borderId="138" xfId="0" applyFont="1" applyFill="1" applyBorder="1" applyAlignment="1" applyProtection="1">
      <alignment horizontal="center" vertical="center"/>
      <protection hidden="1"/>
    </xf>
    <xf numFmtId="49" fontId="51" fillId="20" borderId="138" xfId="0" applyNumberFormat="1" applyFont="1" applyFill="1" applyBorder="1" applyAlignment="1" applyProtection="1">
      <alignment horizontal="center" vertical="center" wrapText="1"/>
      <protection locked="0"/>
    </xf>
    <xf numFmtId="0" fontId="51" fillId="20" borderId="138" xfId="0" applyNumberFormat="1" applyFont="1" applyFill="1" applyBorder="1" applyAlignment="1" applyProtection="1">
      <alignment horizontal="center" vertical="center"/>
      <protection hidden="1"/>
    </xf>
    <xf numFmtId="0" fontId="51" fillId="20" borderId="138" xfId="0" applyNumberFormat="1" applyFont="1" applyFill="1" applyBorder="1" applyAlignment="1" applyProtection="1">
      <alignment horizontal="left" vertical="center" wrapText="1" indent="1"/>
      <protection locked="0"/>
    </xf>
    <xf numFmtId="49" fontId="51" fillId="20" borderId="138" xfId="0" applyNumberFormat="1" applyFont="1" applyFill="1" applyBorder="1" applyAlignment="1" applyProtection="1">
      <alignment horizontal="center" vertical="center"/>
      <protection locked="0"/>
    </xf>
    <xf numFmtId="0" fontId="49" fillId="20" borderId="0" xfId="0" applyFont="1" applyFill="1" applyAlignment="1" applyProtection="1">
      <alignment horizontal="center" vertical="center"/>
      <protection hidden="1" locked="0"/>
    </xf>
    <xf numFmtId="0" fontId="47" fillId="20" borderId="0" xfId="0" applyFont="1" applyFill="1" applyAlignment="1" applyProtection="1">
      <alignment horizontal="right" vertical="center"/>
      <protection hidden="1"/>
    </xf>
    <xf numFmtId="49" fontId="51" fillId="20" borderId="138" xfId="0" applyNumberFormat="1" applyFont="1" applyFill="1" applyBorder="1" applyAlignment="1" applyProtection="1">
      <alignment horizontal="center" vertical="center"/>
      <protection hidden="1"/>
    </xf>
    <xf numFmtId="49" fontId="1" fillId="18" borderId="11" xfId="0" applyNumberFormat="1" applyFont="1" applyFill="1" applyBorder="1" applyAlignment="1" applyProtection="1">
      <alignment horizontal="right" vertical="center" wrapText="1"/>
      <protection hidden="1"/>
    </xf>
    <xf numFmtId="49" fontId="25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92" xfId="0" applyNumberFormat="1" applyFont="1" applyFill="1" applyBorder="1" applyAlignment="1" applyProtection="1">
      <alignment horizontal="center" vertical="center" wrapText="1"/>
      <protection locked="0"/>
    </xf>
    <xf numFmtId="203" fontId="26" fillId="19" borderId="143" xfId="0" applyNumberFormat="1" applyFont="1" applyFill="1" applyBorder="1" applyAlignment="1" applyProtection="1">
      <alignment horizontal="right" vertical="center"/>
      <protection locked="0"/>
    </xf>
    <xf numFmtId="203" fontId="26" fillId="19" borderId="144" xfId="0" applyNumberFormat="1" applyFont="1" applyFill="1" applyBorder="1" applyAlignment="1" applyProtection="1">
      <alignment horizontal="right" vertical="center"/>
      <protection locked="0"/>
    </xf>
    <xf numFmtId="2" fontId="27" fillId="0" borderId="0" xfId="0" applyNumberFormat="1" applyFont="1" applyFill="1" applyAlignment="1" applyProtection="1">
      <alignment vertical="top"/>
      <protection hidden="1"/>
    </xf>
    <xf numFmtId="202" fontId="32" fillId="0" borderId="53" xfId="0" applyNumberFormat="1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211" fontId="26" fillId="19" borderId="0" xfId="0" applyNumberFormat="1" applyFont="1" applyFill="1" applyBorder="1" applyAlignment="1" applyProtection="1">
      <alignment/>
      <protection hidden="1"/>
    </xf>
    <xf numFmtId="213" fontId="26" fillId="19" borderId="0" xfId="0" applyNumberFormat="1" applyFont="1" applyFill="1" applyBorder="1" applyAlignment="1" applyProtection="1">
      <alignment/>
      <protection hidden="1"/>
    </xf>
    <xf numFmtId="213" fontId="26" fillId="19" borderId="15" xfId="0" applyNumberFormat="1" applyFont="1" applyFill="1" applyBorder="1" applyAlignment="1" applyProtection="1">
      <alignment horizontal="right" vertical="center"/>
      <protection locked="0"/>
    </xf>
    <xf numFmtId="178" fontId="25" fillId="19" borderId="32" xfId="90" applyNumberFormat="1" applyFont="1" applyFill="1" applyBorder="1" applyAlignment="1" applyProtection="1">
      <alignment horizontal="right" vertical="center"/>
      <protection locked="0"/>
    </xf>
    <xf numFmtId="4" fontId="25" fillId="25" borderId="145" xfId="0" applyNumberFormat="1" applyFont="1" applyFill="1" applyBorder="1" applyAlignment="1" applyProtection="1">
      <alignment horizontal="center" vertical="center" wrapText="1"/>
      <protection locked="0"/>
    </xf>
    <xf numFmtId="201" fontId="25" fillId="19" borderId="39" xfId="0" applyNumberFormat="1" applyFont="1" applyFill="1" applyBorder="1" applyAlignment="1" applyProtection="1">
      <alignment horizontal="right" vertical="center"/>
      <protection locked="0"/>
    </xf>
    <xf numFmtId="201" fontId="25" fillId="19" borderId="146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vertical="center"/>
      <protection hidden="1"/>
    </xf>
    <xf numFmtId="211" fontId="26" fillId="19" borderId="0" xfId="0" applyNumberFormat="1" applyFont="1" applyFill="1" applyBorder="1" applyAlignment="1" applyProtection="1">
      <alignment horizontal="right"/>
      <protection hidden="1"/>
    </xf>
    <xf numFmtId="198" fontId="25" fillId="19" borderId="146" xfId="0" applyNumberFormat="1" applyFont="1" applyFill="1" applyBorder="1" applyAlignment="1" applyProtection="1">
      <alignment horizontal="right" vertical="center"/>
      <protection locked="0"/>
    </xf>
    <xf numFmtId="198" fontId="26" fillId="19" borderId="147" xfId="0" applyNumberFormat="1" applyFont="1" applyFill="1" applyBorder="1" applyAlignment="1" applyProtection="1">
      <alignment horizontal="right" vertical="center"/>
      <protection locked="0"/>
    </xf>
    <xf numFmtId="198" fontId="74" fillId="19" borderId="22" xfId="0" applyNumberFormat="1" applyFont="1" applyFill="1" applyBorder="1" applyAlignment="1" applyProtection="1">
      <alignment horizontal="right" vertical="center"/>
      <protection locked="0"/>
    </xf>
    <xf numFmtId="178" fontId="25" fillId="19" borderId="27" xfId="0" applyNumberFormat="1" applyFont="1" applyFill="1" applyBorder="1" applyAlignment="1" applyProtection="1">
      <alignment horizontal="right" vertical="center"/>
      <protection locked="0"/>
    </xf>
    <xf numFmtId="198" fontId="25" fillId="19" borderId="36" xfId="0" applyNumberFormat="1" applyFont="1" applyFill="1" applyBorder="1" applyAlignment="1" applyProtection="1">
      <alignment horizontal="right" vertical="center"/>
      <protection locked="0"/>
    </xf>
    <xf numFmtId="198" fontId="26" fillId="19" borderId="63" xfId="0" applyNumberFormat="1" applyFont="1" applyFill="1" applyBorder="1" applyAlignment="1" applyProtection="1">
      <alignment horizontal="right" vertical="center"/>
      <protection locked="0"/>
    </xf>
    <xf numFmtId="178" fontId="25" fillId="19" borderId="148" xfId="0" applyNumberFormat="1" applyFont="1" applyFill="1" applyBorder="1" applyAlignment="1" applyProtection="1">
      <alignment horizontal="right" vertical="center"/>
      <protection locked="0"/>
    </xf>
    <xf numFmtId="201" fontId="25" fillId="19" borderId="36" xfId="0" applyNumberFormat="1" applyFont="1" applyFill="1" applyBorder="1" applyAlignment="1" applyProtection="1">
      <alignment horizontal="right" vertical="center"/>
      <protection locked="0"/>
    </xf>
    <xf numFmtId="201" fontId="25" fillId="19" borderId="149" xfId="0" applyNumberFormat="1" applyFont="1" applyFill="1" applyBorder="1" applyAlignment="1" applyProtection="1">
      <alignment horizontal="right" vertical="center"/>
      <protection locked="0"/>
    </xf>
    <xf numFmtId="198" fontId="26" fillId="19" borderId="150" xfId="0" applyNumberFormat="1" applyFont="1" applyFill="1" applyBorder="1" applyAlignment="1" applyProtection="1">
      <alignment horizontal="right" vertical="center"/>
      <protection locked="0"/>
    </xf>
    <xf numFmtId="203" fontId="26" fillId="19" borderId="151" xfId="0" applyNumberFormat="1" applyFont="1" applyFill="1" applyBorder="1" applyAlignment="1" applyProtection="1">
      <alignment horizontal="right" vertical="center"/>
      <protection locked="0"/>
    </xf>
    <xf numFmtId="213" fontId="26" fillId="19" borderId="63" xfId="0" applyNumberFormat="1" applyFont="1" applyFill="1" applyBorder="1" applyAlignment="1" applyProtection="1">
      <alignment horizontal="right" vertical="center"/>
      <protection locked="0"/>
    </xf>
    <xf numFmtId="178" fontId="25" fillId="19" borderId="89" xfId="90" applyNumberFormat="1" applyFont="1" applyFill="1" applyBorder="1" applyAlignment="1" applyProtection="1">
      <alignment horizontal="right" vertical="center"/>
      <protection locked="0"/>
    </xf>
    <xf numFmtId="213" fontId="26" fillId="19" borderId="30" xfId="0" applyNumberFormat="1" applyFont="1" applyFill="1" applyBorder="1" applyAlignment="1" applyProtection="1">
      <alignment horizontal="right" vertical="center"/>
      <protection locked="0"/>
    </xf>
    <xf numFmtId="178" fontId="25" fillId="19" borderId="33" xfId="9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 vertical="center"/>
      <protection hidden="1"/>
    </xf>
    <xf numFmtId="198" fontId="25" fillId="19" borderId="152" xfId="0" applyNumberFormat="1" applyFont="1" applyFill="1" applyBorder="1" applyAlignment="1" applyProtection="1">
      <alignment horizontal="right" vertical="center"/>
      <protection locked="0"/>
    </xf>
    <xf numFmtId="200" fontId="26" fillId="19" borderId="17" xfId="0" applyNumberFormat="1" applyFont="1" applyFill="1" applyBorder="1" applyAlignment="1" applyProtection="1">
      <alignment horizontal="right" vertical="center"/>
      <protection/>
    </xf>
    <xf numFmtId="198" fontId="25" fillId="19" borderId="153" xfId="0" applyNumberFormat="1" applyFont="1" applyFill="1" applyBorder="1" applyAlignment="1" applyProtection="1">
      <alignment horizontal="right" vertical="center"/>
      <protection locked="0"/>
    </xf>
    <xf numFmtId="198" fontId="25" fillId="19" borderId="154" xfId="0" applyNumberFormat="1" applyFont="1" applyFill="1" applyBorder="1" applyAlignment="1" applyProtection="1">
      <alignment horizontal="right" vertical="center"/>
      <protection locked="0"/>
    </xf>
    <xf numFmtId="198" fontId="26" fillId="19" borderId="155" xfId="0" applyNumberFormat="1" applyFont="1" applyFill="1" applyBorder="1" applyAlignment="1" applyProtection="1">
      <alignment horizontal="right" vertical="center"/>
      <protection locked="0"/>
    </xf>
    <xf numFmtId="198" fontId="26" fillId="19" borderId="156" xfId="0" applyNumberFormat="1" applyFont="1" applyFill="1" applyBorder="1" applyAlignment="1" applyProtection="1">
      <alignment horizontal="right" vertical="center"/>
      <protection locked="0"/>
    </xf>
    <xf numFmtId="200" fontId="26" fillId="19" borderId="157" xfId="0" applyNumberFormat="1" applyFont="1" applyFill="1" applyBorder="1" applyAlignment="1" applyProtection="1">
      <alignment horizontal="right" vertical="center"/>
      <protection/>
    </xf>
    <xf numFmtId="200" fontId="26" fillId="19" borderId="158" xfId="0" applyNumberFormat="1" applyFont="1" applyFill="1" applyBorder="1" applyAlignment="1" applyProtection="1">
      <alignment horizontal="right" vertical="center"/>
      <protection/>
    </xf>
    <xf numFmtId="202" fontId="26" fillId="19" borderId="157" xfId="0" applyNumberFormat="1" applyFont="1" applyFill="1" applyBorder="1" applyAlignment="1" applyProtection="1">
      <alignment horizontal="right" vertical="center"/>
      <protection/>
    </xf>
    <xf numFmtId="202" fontId="25" fillId="19" borderId="159" xfId="0" applyNumberFormat="1" applyFont="1" applyFill="1" applyBorder="1" applyAlignment="1" applyProtection="1">
      <alignment horizontal="right" vertical="center"/>
      <protection/>
    </xf>
    <xf numFmtId="4" fontId="25" fillId="25" borderId="16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32" fillId="0" borderId="53" xfId="0" applyFont="1" applyFill="1" applyBorder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right" vertical="center"/>
      <protection hidden="1"/>
    </xf>
    <xf numFmtId="4" fontId="25" fillId="25" borderId="161" xfId="0" applyNumberFormat="1" applyFont="1" applyFill="1" applyBorder="1" applyAlignment="1" applyProtection="1">
      <alignment horizontal="center" vertical="center" wrapText="1"/>
      <protection locked="0"/>
    </xf>
    <xf numFmtId="4" fontId="25" fillId="25" borderId="162" xfId="0" applyNumberFormat="1" applyFont="1" applyFill="1" applyBorder="1" applyAlignment="1" applyProtection="1">
      <alignment horizontal="center" vertical="center" wrapText="1"/>
      <protection locked="0"/>
    </xf>
    <xf numFmtId="198" fontId="25" fillId="19" borderId="65" xfId="0" applyNumberFormat="1" applyFont="1" applyFill="1" applyBorder="1" applyAlignment="1" applyProtection="1">
      <alignment horizontal="right" vertical="center"/>
      <protection locked="0"/>
    </xf>
    <xf numFmtId="202" fontId="26" fillId="19" borderId="19" xfId="0" applyNumberFormat="1" applyFont="1" applyFill="1" applyBorder="1" applyAlignment="1" applyProtection="1">
      <alignment horizontal="right" vertical="center"/>
      <protection/>
    </xf>
    <xf numFmtId="202" fontId="25" fillId="19" borderId="136" xfId="0" applyNumberFormat="1" applyFont="1" applyFill="1" applyBorder="1" applyAlignment="1" applyProtection="1">
      <alignment horizontal="right" vertical="center"/>
      <protection/>
    </xf>
    <xf numFmtId="202" fontId="25" fillId="19" borderId="30" xfId="0" applyNumberFormat="1" applyFont="1" applyFill="1" applyBorder="1" applyAlignment="1" applyProtection="1">
      <alignment horizontal="right" vertical="center"/>
      <protection/>
    </xf>
    <xf numFmtId="202" fontId="26" fillId="19" borderId="30" xfId="0" applyNumberFormat="1" applyFont="1" applyFill="1" applyBorder="1" applyAlignment="1" applyProtection="1">
      <alignment horizontal="right" vertical="center"/>
      <protection/>
    </xf>
    <xf numFmtId="49" fontId="25" fillId="25" borderId="2" xfId="0" applyNumberFormat="1" applyFont="1" applyFill="1" applyBorder="1" applyAlignment="1" applyProtection="1">
      <alignment horizontal="left" vertical="center"/>
      <protection locked="0"/>
    </xf>
    <xf numFmtId="49" fontId="25" fillId="25" borderId="151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4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63" xfId="0" applyNumberFormat="1" applyFont="1" applyFill="1" applyBorder="1" applyAlignment="1" applyProtection="1">
      <alignment horizontal="center" vertical="center" wrapText="1"/>
      <protection locked="0"/>
    </xf>
    <xf numFmtId="201" fontId="26" fillId="19" borderId="164" xfId="0" applyNumberFormat="1" applyFont="1" applyFill="1" applyBorder="1" applyAlignment="1" applyProtection="1">
      <alignment horizontal="right" vertical="center"/>
      <protection locked="0"/>
    </xf>
    <xf numFmtId="201" fontId="26" fillId="19" borderId="64" xfId="0" applyNumberFormat="1" applyFont="1" applyFill="1" applyBorder="1" applyAlignment="1" applyProtection="1">
      <alignment horizontal="right" vertical="center"/>
      <protection locked="0"/>
    </xf>
    <xf numFmtId="49" fontId="25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92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5" fillId="25" borderId="165" xfId="0" applyNumberFormat="1" applyFont="1" applyFill="1" applyBorder="1" applyAlignment="1" applyProtection="1">
      <alignment horizontal="center" wrapText="1"/>
      <protection locked="0"/>
    </xf>
    <xf numFmtId="49" fontId="25" fillId="25" borderId="160" xfId="0" applyNumberFormat="1" applyFont="1" applyFill="1" applyBorder="1" applyAlignment="1" applyProtection="1">
      <alignment horizontal="center" wrapText="1"/>
      <protection locked="0"/>
    </xf>
    <xf numFmtId="49" fontId="25" fillId="25" borderId="166" xfId="0" applyNumberFormat="1" applyFont="1" applyFill="1" applyBorder="1" applyAlignment="1" applyProtection="1">
      <alignment horizontal="center" wrapText="1"/>
      <protection locked="0"/>
    </xf>
    <xf numFmtId="49" fontId="28" fillId="25" borderId="167" xfId="0" applyNumberFormat="1" applyFont="1" applyFill="1" applyBorder="1" applyAlignment="1" applyProtection="1">
      <alignment horizontal="center" vertical="center" textRotation="90"/>
      <protection locked="0"/>
    </xf>
    <xf numFmtId="49" fontId="28" fillId="25" borderId="16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68" xfId="0" applyBorder="1" applyAlignment="1">
      <alignment horizontal="center" vertical="center"/>
    </xf>
    <xf numFmtId="49" fontId="25" fillId="25" borderId="169" xfId="0" applyNumberFormat="1" applyFont="1" applyFill="1" applyBorder="1" applyAlignment="1" applyProtection="1">
      <alignment horizontal="center" wrapText="1"/>
      <protection locked="0"/>
    </xf>
    <xf numFmtId="49" fontId="25" fillId="25" borderId="161" xfId="0" applyNumberFormat="1" applyFont="1" applyFill="1" applyBorder="1" applyAlignment="1" applyProtection="1">
      <alignment horizontal="center" wrapText="1"/>
      <protection locked="0"/>
    </xf>
    <xf numFmtId="49" fontId="25" fillId="25" borderId="170" xfId="0" applyNumberFormat="1" applyFont="1" applyFill="1" applyBorder="1" applyAlignment="1" applyProtection="1">
      <alignment horizontal="center" wrapText="1"/>
      <protection locked="0"/>
    </xf>
    <xf numFmtId="49" fontId="25" fillId="25" borderId="171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72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93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25" fillId="25" borderId="169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61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7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0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49" fontId="25" fillId="25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49" fontId="25" fillId="25" borderId="173" xfId="0" applyNumberFormat="1" applyFont="1" applyFill="1" applyBorder="1" applyAlignment="1" applyProtection="1">
      <alignment horizontal="center" wrapText="1"/>
      <protection locked="0"/>
    </xf>
    <xf numFmtId="49" fontId="25" fillId="25" borderId="145" xfId="0" applyNumberFormat="1" applyFont="1" applyFill="1" applyBorder="1" applyAlignment="1" applyProtection="1">
      <alignment horizontal="center" wrapText="1"/>
      <protection locked="0"/>
    </xf>
    <xf numFmtId="49" fontId="25" fillId="25" borderId="174" xfId="0" applyNumberFormat="1" applyFont="1" applyFill="1" applyBorder="1" applyAlignment="1" applyProtection="1">
      <alignment horizontal="center" wrapText="1"/>
      <protection locked="0"/>
    </xf>
    <xf numFmtId="49" fontId="25" fillId="25" borderId="161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7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75" xfId="0" applyNumberFormat="1" applyFont="1" applyFill="1" applyBorder="1" applyAlignment="1" applyProtection="1">
      <alignment horizontal="center" vertical="center" textRotation="90"/>
      <protection locked="0"/>
    </xf>
    <xf numFmtId="49" fontId="28" fillId="25" borderId="176" xfId="0" applyNumberFormat="1" applyFont="1" applyFill="1" applyBorder="1" applyAlignment="1" applyProtection="1">
      <alignment horizontal="center" vertical="center" textRotation="90"/>
      <protection locked="0"/>
    </xf>
    <xf numFmtId="0" fontId="28" fillId="0" borderId="176" xfId="0" applyFont="1" applyBorder="1" applyAlignment="1">
      <alignment horizontal="center" vertical="center" textRotation="90"/>
    </xf>
    <xf numFmtId="0" fontId="28" fillId="0" borderId="177" xfId="0" applyFont="1" applyBorder="1" applyAlignment="1">
      <alignment horizontal="center" vertical="center" textRotation="90"/>
    </xf>
    <xf numFmtId="49" fontId="28" fillId="25" borderId="1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5" borderId="115" xfId="0" applyFont="1" applyFill="1" applyBorder="1" applyAlignment="1" applyProtection="1">
      <alignment horizontal="center" vertical="center" textRotation="90" shrinkToFit="1"/>
      <protection hidden="1"/>
    </xf>
    <xf numFmtId="49" fontId="28" fillId="25" borderId="17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25" borderId="179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5" borderId="179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5" borderId="1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5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45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74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6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66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5" borderId="168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5" borderId="18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5" borderId="115" xfId="0" applyFill="1" applyBorder="1" applyAlignment="1">
      <alignment horizontal="center" vertical="center" textRotation="90" shrinkToFit="1"/>
    </xf>
    <xf numFmtId="0" fontId="0" fillId="25" borderId="178" xfId="0" applyFill="1" applyBorder="1" applyAlignment="1">
      <alignment horizontal="center" vertical="center" textRotation="90" shrinkToFit="1"/>
    </xf>
    <xf numFmtId="0" fontId="33" fillId="0" borderId="53" xfId="0" applyFont="1" applyFill="1" applyBorder="1" applyAlignment="1" applyProtection="1">
      <alignment horizontal="right"/>
      <protection locked="0"/>
    </xf>
    <xf numFmtId="49" fontId="25" fillId="25" borderId="104" xfId="0" applyNumberFormat="1" applyFont="1" applyFill="1" applyBorder="1" applyAlignment="1" applyProtection="1">
      <alignment horizontal="left" vertical="center" wrapText="1"/>
      <protection locked="0"/>
    </xf>
    <xf numFmtId="49" fontId="26" fillId="25" borderId="48" xfId="0" applyNumberFormat="1" applyFont="1" applyFill="1" applyBorder="1" applyAlignment="1" applyProtection="1">
      <alignment horizontal="left" vertical="center" wrapText="1"/>
      <protection locked="0"/>
    </xf>
    <xf numFmtId="49" fontId="25" fillId="25" borderId="182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3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4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76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5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6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7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35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8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1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83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6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2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89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53" xfId="0" applyNumberFormat="1" applyFont="1" applyFill="1" applyBorder="1" applyAlignment="1" applyProtection="1">
      <alignment vertical="center" wrapText="1"/>
      <protection locked="0"/>
    </xf>
    <xf numFmtId="49" fontId="25" fillId="25" borderId="0" xfId="0" applyNumberFormat="1" applyFont="1" applyFill="1" applyBorder="1" applyAlignment="1" applyProtection="1">
      <alignment vertical="center" wrapText="1"/>
      <protection locked="0"/>
    </xf>
    <xf numFmtId="49" fontId="25" fillId="25" borderId="93" xfId="0" applyNumberFormat="1" applyFont="1" applyFill="1" applyBorder="1" applyAlignment="1" applyProtection="1">
      <alignment vertical="center" wrapText="1"/>
      <protection locked="0"/>
    </xf>
    <xf numFmtId="49" fontId="25" fillId="25" borderId="190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91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92" xfId="0" applyNumberFormat="1" applyFont="1" applyFill="1" applyBorder="1" applyAlignment="1" applyProtection="1">
      <alignment horizontal="center" vertical="center" wrapText="1"/>
      <protection locked="0"/>
    </xf>
  </cellXfs>
  <cellStyles count="107">
    <cellStyle name="Normal" xfId="0"/>
    <cellStyle name="% procenta" xfId="15"/>
    <cellStyle name="20 % – Zvýraznění1" xfId="16"/>
    <cellStyle name="20 % – Zvýraznění1 2" xfId="17"/>
    <cellStyle name="20 % – Zvýraznění2" xfId="18"/>
    <cellStyle name="20 % – Zvýraznění2 2" xfId="19"/>
    <cellStyle name="20 % – Zvýraznění3" xfId="20"/>
    <cellStyle name="20 % – Zvýraznění3 2" xfId="21"/>
    <cellStyle name="20 % – Zvýraznění4" xfId="22"/>
    <cellStyle name="20 % – Zvýraznění4 2" xfId="23"/>
    <cellStyle name="20 % – Zvýraznění5" xfId="24"/>
    <cellStyle name="20 % – Zvýraznění5 2" xfId="25"/>
    <cellStyle name="20 % – Zvýraznění6" xfId="26"/>
    <cellStyle name="20 % – Zvýraznění6 2" xfId="27"/>
    <cellStyle name="40 % – Zvýraznění1" xfId="28"/>
    <cellStyle name="40 % – Zvýraznění1 2" xfId="29"/>
    <cellStyle name="40 % – Zvýraznění2" xfId="30"/>
    <cellStyle name="40 % – Zvýraznění2 2" xfId="31"/>
    <cellStyle name="40 % – Zvýraznění3" xfId="32"/>
    <cellStyle name="40 % – Zvýraznění3 2" xfId="33"/>
    <cellStyle name="40 % – Zvýraznění4" xfId="34"/>
    <cellStyle name="40 % – Zvýraznění4 2" xfId="35"/>
    <cellStyle name="40 % – Zvýraznění5" xfId="36"/>
    <cellStyle name="40 % – Zvýraznění5 2" xfId="37"/>
    <cellStyle name="40 % – Zvýraznění6" xfId="38"/>
    <cellStyle name="40 % – Zvýraznění6 2" xfId="39"/>
    <cellStyle name="60 % – Zvýraznění1" xfId="40"/>
    <cellStyle name="60 % – Zvýraznění1 2" xfId="41"/>
    <cellStyle name="60 % – Zvýraznění2" xfId="42"/>
    <cellStyle name="60 % – Zvýraznění2 2" xfId="43"/>
    <cellStyle name="60 % – Zvýraznění3" xfId="44"/>
    <cellStyle name="60 % – Zvýraznění3 2" xfId="45"/>
    <cellStyle name="60 % – Zvýraznění4" xfId="46"/>
    <cellStyle name="60 % – Zvýraznění4 2" xfId="47"/>
    <cellStyle name="60 % – Zvýraznění5" xfId="48"/>
    <cellStyle name="60 % – Zvýraznění5 2" xfId="49"/>
    <cellStyle name="60 % – Zvýraznění6" xfId="50"/>
    <cellStyle name="60 % – Zvýraznění6 2" xfId="51"/>
    <cellStyle name="Celkem" xfId="52"/>
    <cellStyle name="Celkem 2" xfId="53"/>
    <cellStyle name="Celkem 3" xfId="54"/>
    <cellStyle name="Comma" xfId="55"/>
    <cellStyle name="Comma [0]" xfId="56"/>
    <cellStyle name="Datum" xfId="57"/>
    <cellStyle name="Finanční0" xfId="58"/>
    <cellStyle name="Finanèní" xfId="59"/>
    <cellStyle name="Finanèní0" xfId="60"/>
    <cellStyle name="Hyperlink" xfId="61"/>
    <cellStyle name="Hypertextový odkaz 2" xfId="62"/>
    <cellStyle name="Chybně" xfId="63"/>
    <cellStyle name="Chybně 2" xfId="64"/>
    <cellStyle name="Kontrolní buňka" xfId="65"/>
    <cellStyle name="Kontrolní buňka 2" xfId="66"/>
    <cellStyle name="Měna0" xfId="67"/>
    <cellStyle name="Currency" xfId="68"/>
    <cellStyle name="Currency [0]" xfId="69"/>
    <cellStyle name="Mìna" xfId="70"/>
    <cellStyle name="Mìna0" xfId="71"/>
    <cellStyle name="Nadpis 1" xfId="72"/>
    <cellStyle name="Nadpis 1 2" xfId="73"/>
    <cellStyle name="Nadpis 2" xfId="74"/>
    <cellStyle name="Nadpis 2 2" xfId="75"/>
    <cellStyle name="Nadpis 3" xfId="76"/>
    <cellStyle name="Nadpis 3 2" xfId="77"/>
    <cellStyle name="Nadpis 4" xfId="78"/>
    <cellStyle name="Nadpis 4 2" xfId="79"/>
    <cellStyle name="Název" xfId="80"/>
    <cellStyle name="Název 2" xfId="81"/>
    <cellStyle name="Neutrální" xfId="82"/>
    <cellStyle name="Neutrální 2" xfId="83"/>
    <cellStyle name="Normal_Austria" xfId="84"/>
    <cellStyle name="Normální 2" xfId="85"/>
    <cellStyle name="normální_B" xfId="86"/>
    <cellStyle name="Pevný" xfId="87"/>
    <cellStyle name="Poznámka" xfId="88"/>
    <cellStyle name="Poznámka 2" xfId="89"/>
    <cellStyle name="Percent" xfId="90"/>
    <cellStyle name="Propojená buňka" xfId="91"/>
    <cellStyle name="Propojená buňka 2" xfId="92"/>
    <cellStyle name="Followed Hyperlink" xfId="93"/>
    <cellStyle name="Správně" xfId="94"/>
    <cellStyle name="Správně 2" xfId="95"/>
    <cellStyle name="Standard_Scheidungen97" xfId="96"/>
    <cellStyle name="Text upozornění" xfId="97"/>
    <cellStyle name="Text upozornění 2" xfId="98"/>
    <cellStyle name="Vstup" xfId="99"/>
    <cellStyle name="Vstup 2" xfId="100"/>
    <cellStyle name="Výpočet" xfId="101"/>
    <cellStyle name="Výpočet 2" xfId="102"/>
    <cellStyle name="Výstup" xfId="103"/>
    <cellStyle name="Výstup 2" xfId="104"/>
    <cellStyle name="Vysvětlující text" xfId="105"/>
    <cellStyle name="Vysvětlující text 2" xfId="106"/>
    <cellStyle name="Záhlaví 1" xfId="107"/>
    <cellStyle name="Záhlaví 2" xfId="108"/>
    <cellStyle name="Zvýraznění 1" xfId="109"/>
    <cellStyle name="Zvýraznění 1 2" xfId="110"/>
    <cellStyle name="Zvýraznění 2" xfId="111"/>
    <cellStyle name="Zvýraznění 2 2" xfId="112"/>
    <cellStyle name="Zvýraznění 3" xfId="113"/>
    <cellStyle name="Zvýraznění 3 2" xfId="114"/>
    <cellStyle name="Zvýraznění 4" xfId="115"/>
    <cellStyle name="Zvýraznění 4 2" xfId="116"/>
    <cellStyle name="Zvýraznění 5" xfId="117"/>
    <cellStyle name="Zvýraznění 5 2" xfId="118"/>
    <cellStyle name="Zvýraznění 6" xfId="119"/>
    <cellStyle name="Zvýraznění 6 2" xfId="120"/>
  </cellStyles>
  <dxfs count="55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829425" y="1228725"/>
          <a:ext cx="819150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209550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829425" y="16573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38100</xdr:rowOff>
    </xdr:from>
    <xdr:to>
      <xdr:col>7</xdr:col>
      <xdr:colOff>0</xdr:colOff>
      <xdr:row>10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829425" y="1981200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209550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829425" y="236220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209550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829425" y="266700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209550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829425" y="297180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209550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829425" y="327660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829425" y="360045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zoomScalePageLayoutView="0" workbookViewId="0" topLeftCell="B2">
      <selection activeCell="B2" sqref="B2"/>
    </sheetView>
  </sheetViews>
  <sheetFormatPr defaultColWidth="9.00390625" defaultRowHeight="18" customHeight="1"/>
  <cols>
    <col min="1" max="1" width="12.75390625" style="1" hidden="1" customWidth="1"/>
    <col min="2" max="2" width="1.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9" width="9.125" style="1" customWidth="1"/>
    <col min="10" max="10" width="7.125" style="1" customWidth="1"/>
    <col min="11" max="11" width="6.625" style="1" customWidth="1"/>
    <col min="12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306" t="str">
        <f>'A1'!H3</f>
        <v>Veřejné výdaje na vzdělávání a školské služby v běžných cenách, jejich podíl na HDP v letech 2010 až 2019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306" t="str">
        <f>'A2'!H3</f>
        <v>Veřejné výdaje na vzdělávání a školské služby ve stálých cenách roku 2015, jejich podíl na HDP v letech 2010 až 2019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vzdělávání a školské služby na jednoho obyvatele v letech 2010 až 2019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vzdělávání a školské služby na jednoho ekonomicky aktivního obyvatele v letech 2010 až 2019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vzdělávání a školské služby v letech 2010 až 2019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7" customHeight="1">
      <c r="C18" s="8" t="s">
        <v>5</v>
      </c>
      <c r="D18" s="9"/>
      <c r="E18" s="11" t="str">
        <f>'A6'!H3</f>
        <v>Struktura veřejných výdajů na vzdělávání a školské služby v letech 2010 až 2019 ve stálých cenách roku 2015</v>
      </c>
      <c r="G18" s="6"/>
    </row>
    <row r="19" spans="3:7" s="4" customFormat="1" ht="0.75" customHeight="1" hidden="1">
      <c r="C19" s="10"/>
      <c r="D19" s="14"/>
      <c r="E19" s="12"/>
      <c r="G19" s="3"/>
    </row>
    <row r="20" spans="3:7" s="4" customFormat="1" ht="23.25" customHeight="1" hidden="1">
      <c r="C20" s="8" t="s">
        <v>6</v>
      </c>
      <c r="D20" s="9"/>
      <c r="E20" s="306" t="e">
        <f>#REF!</f>
        <v>#REF!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zoomScalePageLayoutView="0" workbookViewId="0" topLeftCell="B2">
      <selection activeCell="B2" sqref="B2"/>
    </sheetView>
  </sheetViews>
  <sheetFormatPr defaultColWidth="9.00390625" defaultRowHeight="12.75"/>
  <cols>
    <col min="1" max="1" width="0" style="291" hidden="1" customWidth="1"/>
    <col min="2" max="2" width="1.75390625" style="291" customWidth="1"/>
    <col min="3" max="3" width="9.125" style="291" customWidth="1"/>
    <col min="4" max="4" width="1.75390625" style="291" customWidth="1"/>
    <col min="5" max="5" width="21.75390625" style="291" customWidth="1"/>
    <col min="6" max="6" width="8.125" style="291" customWidth="1"/>
    <col min="7" max="7" width="1.75390625" style="291" customWidth="1"/>
    <col min="8" max="8" width="45.75390625" style="291" customWidth="1"/>
    <col min="9" max="9" width="1.75390625" style="291" customWidth="1"/>
    <col min="10" max="10" width="9.75390625" style="291" customWidth="1"/>
    <col min="11" max="11" width="1.75390625" style="291" customWidth="1"/>
    <col min="12" max="12" width="55.75390625" style="292" customWidth="1"/>
    <col min="13" max="16384" width="9.125" style="291" customWidth="1"/>
  </cols>
  <sheetData>
    <row r="1" ht="12.75" hidden="1">
      <c r="A1" s="290"/>
    </row>
    <row r="2" spans="6:12" ht="12.75">
      <c r="F2" s="293"/>
      <c r="J2" s="294"/>
      <c r="L2" s="295" t="s">
        <v>196</v>
      </c>
    </row>
    <row r="3" spans="3:12" ht="12.75">
      <c r="C3" s="296" t="s">
        <v>202</v>
      </c>
      <c r="E3" s="296" t="s">
        <v>203</v>
      </c>
      <c r="F3" s="296" t="s">
        <v>204</v>
      </c>
      <c r="H3" s="297" t="s">
        <v>205</v>
      </c>
      <c r="J3" s="296" t="s">
        <v>206</v>
      </c>
      <c r="L3" s="292" t="s">
        <v>207</v>
      </c>
    </row>
    <row r="4" spans="3:12" ht="39" customHeight="1">
      <c r="C4" s="298"/>
      <c r="E4" s="299" t="s">
        <v>208</v>
      </c>
      <c r="F4" s="300">
        <v>2013</v>
      </c>
      <c r="H4" s="301" t="s">
        <v>209</v>
      </c>
      <c r="J4" s="302" t="s">
        <v>210</v>
      </c>
      <c r="K4" s="303" t="s">
        <v>211</v>
      </c>
      <c r="L4" s="292" t="s">
        <v>200</v>
      </c>
    </row>
    <row r="5" spans="6:12" ht="25.5" customHeight="1">
      <c r="F5" s="304"/>
      <c r="H5" s="301" t="s">
        <v>212</v>
      </c>
      <c r="J5" s="296" t="s">
        <v>213</v>
      </c>
      <c r="L5" s="292" t="s">
        <v>214</v>
      </c>
    </row>
    <row r="6" spans="6:12" ht="25.5" customHeight="1">
      <c r="F6" s="304"/>
      <c r="H6" s="301" t="s">
        <v>215</v>
      </c>
      <c r="J6" s="305" t="s">
        <v>216</v>
      </c>
      <c r="L6" s="292" t="s">
        <v>199</v>
      </c>
    </row>
    <row r="7" spans="6:12" ht="25.5" customHeight="1">
      <c r="F7" s="304"/>
      <c r="H7" s="301" t="s">
        <v>217</v>
      </c>
      <c r="L7" s="292" t="s">
        <v>201</v>
      </c>
    </row>
  </sheetData>
  <sheetProtection selectLockedCells="1" selectUnlockedCells="1"/>
  <conditionalFormatting sqref="C4 E4:F4 J4 H4:H7">
    <cfRule type="cellIs" priority="1" dxfId="0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S196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2.75390625" style="53" customWidth="1"/>
    <col min="5" max="5" width="2.125" style="53" customWidth="1"/>
    <col min="6" max="6" width="1.75390625" style="53" customWidth="1"/>
    <col min="7" max="7" width="13.25390625" style="53" customWidth="1"/>
    <col min="8" max="8" width="21.25390625" style="53" customWidth="1"/>
    <col min="9" max="9" width="22.625" style="53" customWidth="1"/>
    <col min="10" max="16" width="13.875" style="53" bestFit="1" customWidth="1"/>
    <col min="17" max="17" width="14.25390625" style="53" bestFit="1" customWidth="1"/>
    <col min="18" max="18" width="14.00390625" style="53" customWidth="1"/>
    <col min="19" max="19" width="13.2539062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>
        <v>0</v>
      </c>
      <c r="C1" s="43" t="str">
        <f>CONCATENATE(D1,F1,IF(G1&lt;&gt;"",".",""),G1,IF(H1&lt;&gt;"",".",""),H1,IF(I1&lt;&gt;"",".",""),I1,"")</f>
        <v>A1</v>
      </c>
      <c r="D1" s="44" t="str">
        <f>IF(KNIHOVNA!J4=""," ?",KNIHOVNA!J4)</f>
        <v>A</v>
      </c>
      <c r="E1" s="44" t="str">
        <f>CONCATENATE(C1,R1)</f>
        <v>A1</v>
      </c>
      <c r="F1" s="45">
        <v>1</v>
      </c>
      <c r="G1" s="46"/>
      <c r="H1" s="46"/>
      <c r="I1" s="46"/>
      <c r="J1" s="49"/>
      <c r="K1" s="49"/>
      <c r="L1" s="49"/>
      <c r="M1" s="49"/>
      <c r="N1" s="49"/>
      <c r="O1" s="49"/>
      <c r="P1" s="49"/>
      <c r="Q1" s="49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51</v>
      </c>
      <c r="D3" s="56" t="s">
        <v>43</v>
      </c>
      <c r="E3" s="56"/>
      <c r="F3" s="56"/>
      <c r="G3" s="56"/>
      <c r="H3" s="57" t="s">
        <v>304</v>
      </c>
      <c r="I3" s="58"/>
      <c r="J3" s="56"/>
      <c r="K3" s="56"/>
      <c r="L3" s="56"/>
      <c r="M3" s="56"/>
      <c r="N3" s="63"/>
      <c r="O3" s="56"/>
      <c r="P3" s="56"/>
      <c r="Q3" s="56"/>
      <c r="R3" s="56"/>
      <c r="S3" s="56"/>
    </row>
    <row r="4" spans="1:19" s="55" customFormat="1" ht="15" customHeight="1" hidden="1">
      <c r="A4" s="47" t="s">
        <v>50</v>
      </c>
      <c r="B4" s="59">
        <v>156</v>
      </c>
      <c r="D4" s="60" t="s">
        <v>43</v>
      </c>
      <c r="E4" s="56"/>
      <c r="F4" s="56"/>
      <c r="G4" s="56"/>
      <c r="H4" s="60" t="s">
        <v>52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71" t="s">
        <v>13</v>
      </c>
    </row>
    <row r="9" spans="1:19" ht="9" customHeight="1">
      <c r="A9" s="47" t="s">
        <v>50</v>
      </c>
      <c r="C9" s="72"/>
      <c r="D9" s="381"/>
      <c r="E9" s="382"/>
      <c r="F9" s="382"/>
      <c r="G9" s="382"/>
      <c r="H9" s="382"/>
      <c r="I9" s="383"/>
      <c r="J9" s="372" t="s">
        <v>23</v>
      </c>
      <c r="K9" s="372" t="s">
        <v>55</v>
      </c>
      <c r="L9" s="372" t="s">
        <v>56</v>
      </c>
      <c r="M9" s="372" t="s">
        <v>224</v>
      </c>
      <c r="N9" s="372" t="s">
        <v>227</v>
      </c>
      <c r="O9" s="372" t="s">
        <v>228</v>
      </c>
      <c r="P9" s="372" t="s">
        <v>230</v>
      </c>
      <c r="Q9" s="378" t="s">
        <v>234</v>
      </c>
      <c r="R9" s="372" t="s">
        <v>236</v>
      </c>
      <c r="S9" s="378" t="s">
        <v>303</v>
      </c>
    </row>
    <row r="10" spans="1:19" ht="9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373"/>
      <c r="K10" s="373"/>
      <c r="L10" s="373"/>
      <c r="M10" s="373"/>
      <c r="N10" s="373"/>
      <c r="O10" s="373"/>
      <c r="P10" s="373"/>
      <c r="Q10" s="379"/>
      <c r="R10" s="373"/>
      <c r="S10" s="379"/>
    </row>
    <row r="11" spans="1:19" ht="9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373"/>
      <c r="K11" s="373"/>
      <c r="L11" s="373"/>
      <c r="M11" s="373"/>
      <c r="N11" s="373"/>
      <c r="O11" s="373"/>
      <c r="P11" s="373"/>
      <c r="Q11" s="379"/>
      <c r="R11" s="373"/>
      <c r="S11" s="379"/>
    </row>
    <row r="12" spans="1:19" ht="9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373"/>
      <c r="K12" s="373"/>
      <c r="L12" s="373"/>
      <c r="M12" s="373"/>
      <c r="N12" s="373"/>
      <c r="O12" s="373"/>
      <c r="P12" s="373"/>
      <c r="Q12" s="379"/>
      <c r="R12" s="373"/>
      <c r="S12" s="379"/>
    </row>
    <row r="13" spans="1:19" ht="6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374"/>
      <c r="K13" s="374"/>
      <c r="L13" s="374"/>
      <c r="M13" s="374"/>
      <c r="N13" s="374"/>
      <c r="O13" s="374"/>
      <c r="P13" s="374"/>
      <c r="Q13" s="380"/>
      <c r="R13" s="374"/>
      <c r="S13" s="380"/>
    </row>
    <row r="14" spans="1:19" ht="14.25" thickBot="1" thickTop="1">
      <c r="A14" s="73" t="str">
        <f aca="true" t="shared" si="0" ref="A14:A23">IF(COUNTBLANK(C14:IV14)=254,"odstr",IF(AND($A$1="TISK",SUM(J14:R14)=0),"odstr","OK"))</f>
        <v>OK</v>
      </c>
      <c r="B14" s="49" t="s">
        <v>57</v>
      </c>
      <c r="C14" s="74"/>
      <c r="D14" s="75"/>
      <c r="E14" s="76" t="s">
        <v>14</v>
      </c>
      <c r="F14" s="76"/>
      <c r="G14" s="76"/>
      <c r="H14" s="77"/>
      <c r="I14" s="78"/>
      <c r="J14" s="321">
        <v>3992870</v>
      </c>
      <c r="K14" s="321">
        <v>4062323</v>
      </c>
      <c r="L14" s="321">
        <v>4088912</v>
      </c>
      <c r="M14" s="321">
        <v>4142811</v>
      </c>
      <c r="N14" s="321">
        <v>4345766</v>
      </c>
      <c r="O14" s="321">
        <v>4625378</v>
      </c>
      <c r="P14" s="321">
        <v>4767873</v>
      </c>
      <c r="Q14" s="321">
        <v>5110743</v>
      </c>
      <c r="R14" s="332">
        <v>5408766</v>
      </c>
      <c r="S14" s="333">
        <v>5748668</v>
      </c>
    </row>
    <row r="15" spans="1:19" ht="13.5" thickTop="1">
      <c r="A15" s="73" t="str">
        <f t="shared" si="0"/>
        <v>OK</v>
      </c>
      <c r="B15" s="49" t="s">
        <v>57</v>
      </c>
      <c r="C15" s="74"/>
      <c r="D15" s="75"/>
      <c r="E15" s="76" t="s">
        <v>248</v>
      </c>
      <c r="F15" s="81"/>
      <c r="G15" s="81"/>
      <c r="H15" s="81"/>
      <c r="I15" s="82"/>
      <c r="J15" s="79">
        <f>J16+J21+J22</f>
        <v>152699.15499</v>
      </c>
      <c r="K15" s="79">
        <f aca="true" t="shared" si="1" ref="K15:R15">K16+K21+K22</f>
        <v>156047.91444351</v>
      </c>
      <c r="L15" s="79">
        <f t="shared" si="1"/>
        <v>154612.74100268</v>
      </c>
      <c r="M15" s="79">
        <f t="shared" si="1"/>
        <v>155366.00783187003</v>
      </c>
      <c r="N15" s="79">
        <f t="shared" si="1"/>
        <v>160869.80108959</v>
      </c>
      <c r="O15" s="79">
        <f t="shared" si="1"/>
        <v>166218.85762913</v>
      </c>
      <c r="P15" s="79">
        <f t="shared" si="1"/>
        <v>162246.69776264002</v>
      </c>
      <c r="Q15" s="79">
        <f t="shared" si="1"/>
        <v>181554.62441973996</v>
      </c>
      <c r="R15" s="329">
        <f t="shared" si="1"/>
        <v>221524.66721600998</v>
      </c>
      <c r="S15" s="325">
        <f>S16+S21+S22</f>
        <v>247917.23176067</v>
      </c>
    </row>
    <row r="16" spans="1:19" ht="12.75" customHeight="1">
      <c r="A16" s="73" t="str">
        <f t="shared" si="0"/>
        <v>OK</v>
      </c>
      <c r="B16" s="49" t="s">
        <v>57</v>
      </c>
      <c r="C16" s="74"/>
      <c r="D16" s="83"/>
      <c r="E16" s="375" t="s">
        <v>237</v>
      </c>
      <c r="F16" s="84" t="s">
        <v>254</v>
      </c>
      <c r="G16" s="84"/>
      <c r="H16" s="85"/>
      <c r="I16" s="86"/>
      <c r="J16" s="89">
        <v>119216.0779</v>
      </c>
      <c r="K16" s="89">
        <v>126290.08851271</v>
      </c>
      <c r="L16" s="89">
        <v>126306.39357245</v>
      </c>
      <c r="M16" s="89">
        <v>126498.38415024</v>
      </c>
      <c r="N16" s="89">
        <v>127336.83339603</v>
      </c>
      <c r="O16" s="89">
        <v>130807.18009243</v>
      </c>
      <c r="P16" s="89">
        <v>132913.97584621</v>
      </c>
      <c r="Q16" s="89">
        <v>148366.79425911</v>
      </c>
      <c r="R16" s="330">
        <v>177884.53646364</v>
      </c>
      <c r="S16" s="88">
        <v>200433.499</v>
      </c>
    </row>
    <row r="17" spans="1:19" ht="12.75" customHeight="1">
      <c r="A17" s="73"/>
      <c r="B17" s="49"/>
      <c r="C17" s="74"/>
      <c r="D17" s="90"/>
      <c r="E17" s="376"/>
      <c r="F17" s="84" t="s">
        <v>29</v>
      </c>
      <c r="G17" s="84"/>
      <c r="H17" s="85" t="s">
        <v>297</v>
      </c>
      <c r="I17" s="86"/>
      <c r="J17" s="89">
        <v>117096.05319</v>
      </c>
      <c r="K17" s="89">
        <v>124502.06552583001</v>
      </c>
      <c r="L17" s="89">
        <v>124197.62283617</v>
      </c>
      <c r="M17" s="89">
        <v>124411.48760742001</v>
      </c>
      <c r="N17" s="89">
        <v>125097.63308208995</v>
      </c>
      <c r="O17" s="89">
        <v>128295.80758104002</v>
      </c>
      <c r="P17" s="89">
        <v>130377.12726290002</v>
      </c>
      <c r="Q17" s="89">
        <v>145784.19986240994</v>
      </c>
      <c r="R17" s="330">
        <v>174969.92167856995</v>
      </c>
      <c r="S17" s="326">
        <v>196728.637</v>
      </c>
    </row>
    <row r="18" spans="1:19" ht="12.75" customHeight="1">
      <c r="A18" s="73"/>
      <c r="B18" s="49"/>
      <c r="C18" s="74"/>
      <c r="D18" s="90"/>
      <c r="E18" s="376"/>
      <c r="F18" s="84"/>
      <c r="G18" s="84"/>
      <c r="H18" s="85" t="s">
        <v>298</v>
      </c>
      <c r="I18" s="86"/>
      <c r="J18" s="89">
        <v>1093.52692</v>
      </c>
      <c r="K18" s="89">
        <v>955.6730125199998</v>
      </c>
      <c r="L18" s="89">
        <v>998.5042683199998</v>
      </c>
      <c r="M18" s="89">
        <v>1082.6114931299996</v>
      </c>
      <c r="N18" s="89">
        <v>1124.34538634</v>
      </c>
      <c r="O18" s="89">
        <v>1241.7302690199992</v>
      </c>
      <c r="P18" s="89">
        <v>1177.9588301100005</v>
      </c>
      <c r="Q18" s="89">
        <v>1180.93150307</v>
      </c>
      <c r="R18" s="330">
        <v>1321.6435843800004</v>
      </c>
      <c r="S18" s="88">
        <v>1506.828</v>
      </c>
    </row>
    <row r="19" spans="1:19" ht="12.75" customHeight="1">
      <c r="A19" s="73"/>
      <c r="B19" s="49"/>
      <c r="C19" s="74"/>
      <c r="D19" s="90"/>
      <c r="E19" s="376"/>
      <c r="F19" s="84"/>
      <c r="G19" s="84"/>
      <c r="H19" s="85" t="s">
        <v>299</v>
      </c>
      <c r="I19" s="86"/>
      <c r="J19" s="89">
        <v>859.3343</v>
      </c>
      <c r="K19" s="89">
        <v>697.8908253499998</v>
      </c>
      <c r="L19" s="89">
        <v>896.35699223</v>
      </c>
      <c r="M19" s="89">
        <v>773.7462718400002</v>
      </c>
      <c r="N19" s="89">
        <v>896.5239276000005</v>
      </c>
      <c r="O19" s="89">
        <v>836.1141624299999</v>
      </c>
      <c r="P19" s="89">
        <v>566.52312368</v>
      </c>
      <c r="Q19" s="89">
        <v>634.1815661400002</v>
      </c>
      <c r="R19" s="330">
        <v>708.5725995899998</v>
      </c>
      <c r="S19" s="88">
        <v>801.475925</v>
      </c>
    </row>
    <row r="20" spans="1:19" ht="12.75" customHeight="1">
      <c r="A20" s="73"/>
      <c r="B20" s="49"/>
      <c r="C20" s="74"/>
      <c r="D20" s="90"/>
      <c r="E20" s="376"/>
      <c r="F20" s="84"/>
      <c r="G20" s="84"/>
      <c r="H20" s="85" t="s">
        <v>300</v>
      </c>
      <c r="I20" s="86"/>
      <c r="J20" s="89">
        <v>154.67422</v>
      </c>
      <c r="K20" s="89">
        <v>123.73704495999999</v>
      </c>
      <c r="L20" s="89">
        <v>212.9208658</v>
      </c>
      <c r="M20" s="89">
        <v>230.37691784999998</v>
      </c>
      <c r="N20" s="89">
        <v>218.331</v>
      </c>
      <c r="O20" s="89">
        <v>433.52807994</v>
      </c>
      <c r="P20" s="89">
        <v>782.10082313</v>
      </c>
      <c r="Q20" s="89">
        <v>705.148097</v>
      </c>
      <c r="R20" s="330">
        <v>879.5324481</v>
      </c>
      <c r="S20" s="88">
        <v>1391.41</v>
      </c>
    </row>
    <row r="21" spans="1:19" ht="15">
      <c r="A21" s="73" t="str">
        <f t="shared" si="0"/>
        <v>OK</v>
      </c>
      <c r="B21" s="49" t="s">
        <v>57</v>
      </c>
      <c r="C21" s="74"/>
      <c r="D21" s="90"/>
      <c r="E21" s="377"/>
      <c r="F21" s="84" t="s">
        <v>255</v>
      </c>
      <c r="G21" s="84"/>
      <c r="H21" s="85"/>
      <c r="I21" s="86"/>
      <c r="J21" s="89">
        <v>113762.51744</v>
      </c>
      <c r="K21" s="89">
        <v>114719.65574286</v>
      </c>
      <c r="L21" s="89">
        <v>113285.59867111</v>
      </c>
      <c r="M21" s="89">
        <v>114238.41876462</v>
      </c>
      <c r="N21" s="89">
        <v>120271.6183796</v>
      </c>
      <c r="O21" s="89">
        <v>125128.04061566</v>
      </c>
      <c r="P21" s="89">
        <v>123722.06322205</v>
      </c>
      <c r="Q21" s="89">
        <v>140246.26792661</v>
      </c>
      <c r="R21" s="330">
        <v>165421.79982186</v>
      </c>
      <c r="S21" s="334">
        <v>191964.30323971002</v>
      </c>
    </row>
    <row r="22" spans="1:19" ht="15">
      <c r="A22" s="73" t="str">
        <f t="shared" si="0"/>
        <v>OK</v>
      </c>
      <c r="B22" s="49" t="s">
        <v>57</v>
      </c>
      <c r="C22" s="74"/>
      <c r="D22" s="90"/>
      <c r="E22" s="377"/>
      <c r="F22" s="84" t="s">
        <v>256</v>
      </c>
      <c r="G22" s="84"/>
      <c r="H22" s="85"/>
      <c r="I22" s="86"/>
      <c r="J22" s="89">
        <v>-80279.44035</v>
      </c>
      <c r="K22" s="89">
        <v>-84961.82981206</v>
      </c>
      <c r="L22" s="89">
        <v>-84979.25124088</v>
      </c>
      <c r="M22" s="89">
        <v>-85370.79508299</v>
      </c>
      <c r="N22" s="89">
        <v>-86738.65068604</v>
      </c>
      <c r="O22" s="89">
        <v>-89716.36307896</v>
      </c>
      <c r="P22" s="89">
        <v>-94389.34130562</v>
      </c>
      <c r="Q22" s="89">
        <v>-107058.43776598</v>
      </c>
      <c r="R22" s="330">
        <v>-121781.66906949</v>
      </c>
      <c r="S22" s="327">
        <v>-144480.57047904</v>
      </c>
    </row>
    <row r="23" spans="1:19" ht="13.5" thickBot="1">
      <c r="A23" s="73" t="str">
        <f t="shared" si="0"/>
        <v>OK</v>
      </c>
      <c r="B23" s="49" t="s">
        <v>57</v>
      </c>
      <c r="C23" s="74"/>
      <c r="D23" s="98"/>
      <c r="E23" s="99" t="s">
        <v>238</v>
      </c>
      <c r="F23" s="99"/>
      <c r="G23" s="99"/>
      <c r="H23" s="100"/>
      <c r="I23" s="101"/>
      <c r="J23" s="102">
        <f>J15/J14</f>
        <v>0.03824295681802814</v>
      </c>
      <c r="K23" s="102">
        <f aca="true" t="shared" si="2" ref="K23:R23">K15/K14</f>
        <v>0.03841346796980693</v>
      </c>
      <c r="L23" s="102">
        <f t="shared" si="2"/>
        <v>0.03781268489091475</v>
      </c>
      <c r="M23" s="102">
        <f t="shared" si="2"/>
        <v>0.03750255752238517</v>
      </c>
      <c r="N23" s="102">
        <f t="shared" si="2"/>
        <v>0.03701759392696018</v>
      </c>
      <c r="O23" s="102">
        <f t="shared" si="2"/>
        <v>0.03593627539827664</v>
      </c>
      <c r="P23" s="102">
        <f t="shared" si="2"/>
        <v>0.03402915676710349</v>
      </c>
      <c r="Q23" s="328">
        <f t="shared" si="2"/>
        <v>0.03552411546026477</v>
      </c>
      <c r="R23" s="331">
        <f t="shared" si="2"/>
        <v>0.04095660030698499</v>
      </c>
      <c r="S23" s="102">
        <f>S15/S14</f>
        <v>0.04312603054493145</v>
      </c>
    </row>
    <row r="24" spans="1:19" ht="13.5">
      <c r="A24" s="73" t="s">
        <v>50</v>
      </c>
      <c r="B24" s="73" t="s">
        <v>58</v>
      </c>
      <c r="C24" s="107"/>
      <c r="D24" s="108" t="str">
        <f>IF(D25="","","Komentáře:")</f>
        <v>Komentáře:</v>
      </c>
      <c r="E24" s="109"/>
      <c r="F24" s="109"/>
      <c r="G24" s="109"/>
      <c r="H24" s="109"/>
      <c r="I24" s="108"/>
      <c r="J24" s="110"/>
      <c r="K24" s="110"/>
      <c r="L24" s="110"/>
      <c r="M24" s="110"/>
      <c r="N24" s="110"/>
      <c r="O24" s="110"/>
      <c r="P24" s="110"/>
      <c r="Q24" s="387" t="s">
        <v>243</v>
      </c>
      <c r="R24" s="387"/>
      <c r="S24" s="387"/>
    </row>
    <row r="25" spans="1:19" ht="15" customHeight="1">
      <c r="A25" s="73" t="str">
        <f>IF(COUNTBLANK(D24:E24)=2,"odstr","OK")</f>
        <v>OK</v>
      </c>
      <c r="B25" s="73"/>
      <c r="D25" s="112">
        <v>1</v>
      </c>
      <c r="E25" s="371" t="str">
        <f>Komentáře!C5</f>
        <v>Celkové výdaje na vzdělávání a školské služby - Oddíl 31 a 32 odvětvového třídění rozpočtové skladby po konsolidaci na úrovni územních rozpočtů a státního rozpočtu.</v>
      </c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23">
        <f>IF(KNIHOVNA!H4=""," ","")</f>
      </c>
    </row>
    <row r="26" spans="1:19" ht="30.75" customHeight="1">
      <c r="A26" s="73" t="str">
        <f>IF(COUNTBLANK(D25:E25)=2,"odstr","OK")</f>
        <v>OK</v>
      </c>
      <c r="B26" s="73"/>
      <c r="D26" s="112">
        <v>2</v>
      </c>
      <c r="E26" s="371" t="str">
        <f>CONCATENATE(Komentáře!C5," ",Komentáře!C6)</f>
        <v>Celkové výdaje na vzdělávání a školské služby - Oddíl 31 a 32 odvětvového třídění rozpočtové skladby po konsolidaci na úrovni územních rozpočtů a státního rozpočtu. Konsolidovány položky rozpočtové skladby: na úrovni územních rozpočtů - 5321, 5323, 5325, 5329, 5342, 5344, 5345, 5347, 5349, 5366, 5367, 5368, 5369, 5641, 5642, 5643, 5649, 6341, 6342, 6345, 6349, 6441, 6442, 6443, 6449; </v>
      </c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</row>
    <row r="27" spans="1:19" ht="29.25" customHeight="1">
      <c r="A27" s="73" t="str">
        <f>IF(COUNTBLANK(D26:E26)=2,"odstr","OK")</f>
        <v>OK</v>
      </c>
      <c r="B27" s="73"/>
      <c r="D27" s="112">
        <v>3</v>
      </c>
      <c r="E27" s="371" t="str">
        <f>CONCATENATE(Komentáře!C5," ",Komentáře!C7)</f>
        <v>Celkové výdaje na vzdělávání a školské služby - Oddíl 31 a 32 odvětvového třídění rozpočtové skladby po konsolidaci na úrovni územních rozpočtů a státního rozpočtu. Konsolidovány položky rozpočtové skladby: na úrovni státního rozpočtu - 5321, 5323, 5329, 5342, 5345, 5346, 5349, 6341, 6342, 6343, 6344, 6345, 6349, 6361, 6362 a podseskupení položek 64xx.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</row>
    <row r="28" spans="1:2" ht="12.75">
      <c r="A28" s="73" t="s">
        <v>58</v>
      </c>
      <c r="B28" s="73"/>
    </row>
    <row r="29" spans="1:2" ht="12.75">
      <c r="A29" s="73"/>
      <c r="B29" s="73"/>
    </row>
    <row r="30" spans="1:2" ht="12.75">
      <c r="A30" s="73"/>
      <c r="B30" s="73"/>
    </row>
    <row r="31" spans="1:2" ht="12.75">
      <c r="A31" s="73"/>
      <c r="B31" s="73"/>
    </row>
    <row r="32" spans="1:2" ht="12.75">
      <c r="A32" s="73"/>
      <c r="B32" s="73"/>
    </row>
    <row r="33" spans="1:2" ht="12.75">
      <c r="A33" s="73"/>
      <c r="B33" s="73"/>
    </row>
    <row r="34" spans="1:2" ht="12.75">
      <c r="A34" s="73"/>
      <c r="B34" s="73"/>
    </row>
    <row r="35" spans="1:2" ht="12.75">
      <c r="A35" s="73"/>
      <c r="B35" s="73"/>
    </row>
    <row r="36" spans="1:2" ht="12.75">
      <c r="A36" s="73"/>
      <c r="B36" s="73"/>
    </row>
    <row r="37" spans="1:2" ht="12.75">
      <c r="A37" s="73"/>
      <c r="B37" s="73"/>
    </row>
    <row r="38" spans="1:2" ht="12.75">
      <c r="A38" s="73"/>
      <c r="B38" s="73"/>
    </row>
    <row r="39" spans="1:2" ht="12.75">
      <c r="A39" s="73"/>
      <c r="B39" s="73"/>
    </row>
    <row r="40" spans="1:2" ht="12.75">
      <c r="A40" s="73"/>
      <c r="B40" s="73"/>
    </row>
    <row r="41" spans="1:2" ht="12.75">
      <c r="A41" s="73"/>
      <c r="B41" s="73"/>
    </row>
    <row r="42" spans="1:2" ht="12.75">
      <c r="A42" s="73"/>
      <c r="B42" s="73"/>
    </row>
    <row r="43" spans="1:2" ht="12.75">
      <c r="A43" s="73"/>
      <c r="B43" s="73"/>
    </row>
    <row r="44" spans="1:2" ht="12.75">
      <c r="A44" s="73"/>
      <c r="B44" s="73"/>
    </row>
    <row r="45" spans="1:2" ht="12.75">
      <c r="A45" s="73"/>
      <c r="B45" s="73"/>
    </row>
    <row r="46" spans="1:2" ht="12.75">
      <c r="A46" s="73"/>
      <c r="B46" s="73"/>
    </row>
    <row r="47" spans="1:2" ht="12.75">
      <c r="A47" s="73"/>
      <c r="B47" s="73"/>
    </row>
    <row r="48" spans="1:2" ht="12.75">
      <c r="A48" s="73"/>
      <c r="B48" s="73"/>
    </row>
    <row r="49" spans="1:2" ht="12.75">
      <c r="A49" s="73"/>
      <c r="B49" s="73"/>
    </row>
    <row r="50" spans="1:2" ht="12.75">
      <c r="A50" s="73"/>
      <c r="B50" s="73"/>
    </row>
    <row r="51" spans="1:2" ht="12.75">
      <c r="A51" s="73"/>
      <c r="B51" s="73"/>
    </row>
    <row r="52" spans="1:2" ht="12.75">
      <c r="A52" s="73"/>
      <c r="B52" s="73"/>
    </row>
    <row r="53" spans="1:2" ht="12.75">
      <c r="A53" s="73"/>
      <c r="B53" s="73"/>
    </row>
    <row r="54" spans="1:2" ht="12.75">
      <c r="A54" s="73"/>
      <c r="B54" s="73"/>
    </row>
    <row r="55" spans="1:2" ht="12.75">
      <c r="A55" s="73"/>
      <c r="B55" s="73"/>
    </row>
    <row r="56" spans="1:2" ht="12.75">
      <c r="A56" s="73"/>
      <c r="B56" s="73"/>
    </row>
    <row r="57" spans="1:2" ht="12.75">
      <c r="A57" s="73"/>
      <c r="B57" s="73"/>
    </row>
    <row r="58" spans="1:2" ht="12.75">
      <c r="A58" s="73"/>
      <c r="B58" s="73"/>
    </row>
    <row r="59" spans="1:2" ht="12.75">
      <c r="A59" s="73"/>
      <c r="B59" s="7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</sheetData>
  <sheetProtection/>
  <mergeCells count="16">
    <mergeCell ref="S9:S13"/>
    <mergeCell ref="E25:R25"/>
    <mergeCell ref="L9:L13"/>
    <mergeCell ref="P9:P13"/>
    <mergeCell ref="K9:K13"/>
    <mergeCell ref="J9:J13"/>
    <mergeCell ref="E26:S26"/>
    <mergeCell ref="E27:S27"/>
    <mergeCell ref="R9:R13"/>
    <mergeCell ref="E16:E22"/>
    <mergeCell ref="Q9:Q13"/>
    <mergeCell ref="D9:I13"/>
    <mergeCell ref="O9:O13"/>
    <mergeCell ref="N9:N13"/>
    <mergeCell ref="M9:M13"/>
    <mergeCell ref="Q24:S24"/>
  </mergeCells>
  <conditionalFormatting sqref="G8">
    <cfRule type="expression" priority="2" dxfId="1" stopIfTrue="1">
      <formula>S8="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9" operator="equal" stopIfTrue="1">
      <formula>"nezadána"</formula>
    </cfRule>
  </conditionalFormatting>
  <conditionalFormatting sqref="B14:B23 A2:A27">
    <cfRule type="cellIs" priority="5" dxfId="8" operator="equal" stopIfTrue="1">
      <formula>"odstr"</formula>
    </cfRule>
  </conditionalFormatting>
  <conditionalFormatting sqref="F1:R1">
    <cfRule type="cellIs" priority="6" dxfId="5" operator="notEqual" stopIfTrue="1">
      <formula>""</formula>
    </cfRule>
  </conditionalFormatting>
  <conditionalFormatting sqref="B1">
    <cfRule type="cellIs" priority="7" dxfId="1" operator="equal" stopIfTrue="1">
      <formula>"FUNKCE"</formula>
    </cfRule>
    <cfRule type="cellIs" priority="8" dxfId="1" operator="equal" stopIfTrue="1">
      <formula>"ZOBAT"</formula>
    </cfRule>
  </conditionalFormatting>
  <conditionalFormatting sqref="B4">
    <cfRule type="expression" priority="9" dxfId="1" stopIfTrue="1">
      <formula>COUNTIF(Datova_oblast,"")-$B$5&gt;0</formula>
    </cfRule>
  </conditionalFormatting>
  <conditionalFormatting sqref="J24:P24">
    <cfRule type="expression" priority="10" dxfId="1" stopIfTrue="1">
      <formula>T25=" "</formula>
    </cfRule>
  </conditionalFormatting>
  <conditionalFormatting sqref="Q24">
    <cfRule type="expression" priority="11" dxfId="1" stopIfTrue="1">
      <formula>S25="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J1:R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S202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1.12109375" style="53" customWidth="1"/>
    <col min="5" max="5" width="2.125" style="53" customWidth="1"/>
    <col min="6" max="6" width="1.75390625" style="53" customWidth="1"/>
    <col min="7" max="7" width="12.125" style="53" customWidth="1"/>
    <col min="8" max="8" width="29.00390625" style="53" customWidth="1"/>
    <col min="9" max="9" width="1.12109375" style="53" customWidth="1"/>
    <col min="10" max="10" width="11.00390625" style="53" customWidth="1"/>
    <col min="11" max="18" width="9.625" style="53" customWidth="1"/>
    <col min="19" max="19" width="11.37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>
        <v>0</v>
      </c>
      <c r="C1" s="43" t="str">
        <f>CONCATENATE(D1,F1,IF(G1&lt;&gt;"",".",""),G1,IF(H1&lt;&gt;"",".",""),H1,IF(I1&lt;&gt;"",".",""),I1,"")</f>
        <v>A2</v>
      </c>
      <c r="D1" s="44" t="str">
        <f>IF(KNIHOVNA!J4=""," ?",KNIHOVNA!J4)</f>
        <v>A</v>
      </c>
      <c r="E1" s="44" t="str">
        <f>CONCATENATE(C1,R1)</f>
        <v>A2</v>
      </c>
      <c r="F1" s="45">
        <v>2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59</v>
      </c>
      <c r="D3" s="56" t="s">
        <v>44</v>
      </c>
      <c r="E3" s="56"/>
      <c r="F3" s="56"/>
      <c r="G3" s="56"/>
      <c r="H3" s="57" t="s">
        <v>306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8"/>
    </row>
    <row r="4" spans="1:19" s="55" customFormat="1" ht="15" customHeight="1" hidden="1">
      <c r="A4" s="47" t="s">
        <v>50</v>
      </c>
      <c r="B4" s="59">
        <v>120</v>
      </c>
      <c r="D4" s="60" t="s">
        <v>44</v>
      </c>
      <c r="E4" s="56"/>
      <c r="F4" s="56"/>
      <c r="G4" s="56"/>
      <c r="H4" s="60" t="s">
        <v>60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s="55" customFormat="1" ht="15.75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312"/>
      <c r="K5" s="312"/>
      <c r="L5" s="312"/>
      <c r="M5" s="312"/>
      <c r="N5" s="312"/>
      <c r="O5" s="312"/>
      <c r="P5" s="312"/>
      <c r="Q5" s="312"/>
      <c r="R5" s="312"/>
      <c r="S5" s="58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8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58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1"/>
      <c r="S8" s="71" t="s">
        <v>13</v>
      </c>
    </row>
    <row r="9" spans="1:19" ht="9" customHeight="1">
      <c r="A9" s="47" t="s">
        <v>50</v>
      </c>
      <c r="C9" s="72"/>
      <c r="D9" s="381" t="s">
        <v>302</v>
      </c>
      <c r="E9" s="382"/>
      <c r="F9" s="382"/>
      <c r="G9" s="382"/>
      <c r="H9" s="382"/>
      <c r="I9" s="383"/>
      <c r="J9" s="372" t="s">
        <v>23</v>
      </c>
      <c r="K9" s="372" t="s">
        <v>55</v>
      </c>
      <c r="L9" s="372" t="s">
        <v>56</v>
      </c>
      <c r="M9" s="372" t="s">
        <v>224</v>
      </c>
      <c r="N9" s="372" t="s">
        <v>227</v>
      </c>
      <c r="O9" s="372" t="s">
        <v>228</v>
      </c>
      <c r="P9" s="372" t="s">
        <v>230</v>
      </c>
      <c r="Q9" s="378" t="s">
        <v>234</v>
      </c>
      <c r="R9" s="372" t="s">
        <v>236</v>
      </c>
      <c r="S9" s="388">
        <v>2019</v>
      </c>
    </row>
    <row r="10" spans="1:19" ht="9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373"/>
      <c r="K10" s="373"/>
      <c r="L10" s="373"/>
      <c r="M10" s="373"/>
      <c r="N10" s="373"/>
      <c r="O10" s="373"/>
      <c r="P10" s="373"/>
      <c r="Q10" s="379"/>
      <c r="R10" s="373"/>
      <c r="S10" s="389"/>
    </row>
    <row r="11" spans="1:19" ht="9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373"/>
      <c r="K11" s="373"/>
      <c r="L11" s="373"/>
      <c r="M11" s="373"/>
      <c r="N11" s="373"/>
      <c r="O11" s="373"/>
      <c r="P11" s="373"/>
      <c r="Q11" s="379"/>
      <c r="R11" s="373"/>
      <c r="S11" s="389"/>
    </row>
    <row r="12" spans="1:19" ht="9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373"/>
      <c r="K12" s="373"/>
      <c r="L12" s="373"/>
      <c r="M12" s="373"/>
      <c r="N12" s="373"/>
      <c r="O12" s="373"/>
      <c r="P12" s="373"/>
      <c r="Q12" s="379"/>
      <c r="R12" s="373"/>
      <c r="S12" s="389"/>
    </row>
    <row r="13" spans="1:19" ht="6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374"/>
      <c r="K13" s="374"/>
      <c r="L13" s="374"/>
      <c r="M13" s="374"/>
      <c r="N13" s="374"/>
      <c r="O13" s="374"/>
      <c r="P13" s="374"/>
      <c r="Q13" s="380"/>
      <c r="R13" s="374"/>
      <c r="S13" s="390"/>
    </row>
    <row r="14" spans="3:19" ht="16.5" customHeight="1" thickTop="1">
      <c r="C14" s="72"/>
      <c r="D14" s="307"/>
      <c r="E14" s="362" t="s">
        <v>316</v>
      </c>
      <c r="F14" s="308"/>
      <c r="G14" s="308"/>
      <c r="H14" s="308"/>
      <c r="I14" s="309"/>
      <c r="J14" s="321">
        <v>3962464</v>
      </c>
      <c r="K14" s="321">
        <v>4032910</v>
      </c>
      <c r="L14" s="321">
        <v>4000653</v>
      </c>
      <c r="M14" s="321">
        <v>3981303</v>
      </c>
      <c r="N14" s="321">
        <v>4089400</v>
      </c>
      <c r="O14" s="321">
        <v>4306516</v>
      </c>
      <c r="P14" s="321">
        <v>4412049</v>
      </c>
      <c r="Q14" s="321">
        <v>4604088</v>
      </c>
      <c r="R14" s="332">
        <v>5146556</v>
      </c>
      <c r="S14" s="322">
        <v>5266744</v>
      </c>
    </row>
    <row r="15" spans="3:19" ht="16.5" customHeight="1" thickBot="1">
      <c r="C15" s="72"/>
      <c r="D15" s="363"/>
      <c r="E15" s="80" t="s">
        <v>233</v>
      </c>
      <c r="F15" s="364"/>
      <c r="G15" s="364"/>
      <c r="H15" s="364"/>
      <c r="I15" s="365"/>
      <c r="J15" s="310">
        <v>0.93</v>
      </c>
      <c r="K15" s="310">
        <v>0.939</v>
      </c>
      <c r="L15" s="310">
        <v>0.956</v>
      </c>
      <c r="M15" s="310">
        <v>0.971</v>
      </c>
      <c r="N15" s="310">
        <v>0.984</v>
      </c>
      <c r="O15" s="310">
        <v>1</v>
      </c>
      <c r="P15" s="310">
        <v>1.011</v>
      </c>
      <c r="Q15" s="310">
        <v>1.022</v>
      </c>
      <c r="R15" s="335">
        <v>1.053</v>
      </c>
      <c r="S15" s="311">
        <v>1.083</v>
      </c>
    </row>
    <row r="16" spans="1:19" ht="15.75" customHeight="1" thickTop="1">
      <c r="A16" s="73" t="str">
        <f>IF(COUNTBLANK(C16:IV16)=254,"odstr",IF(AND($A$1="TISK",SUM(J16:R16)=0),"odstr","OK"))</f>
        <v>OK</v>
      </c>
      <c r="B16" s="49" t="s">
        <v>57</v>
      </c>
      <c r="C16" s="74"/>
      <c r="D16" s="75"/>
      <c r="E16" s="76" t="s">
        <v>239</v>
      </c>
      <c r="F16" s="81"/>
      <c r="G16" s="81"/>
      <c r="H16" s="81"/>
      <c r="I16" s="82"/>
      <c r="J16" s="79">
        <f>SUM(J17:J23)</f>
        <v>252869.55156659998</v>
      </c>
      <c r="K16" s="79">
        <f aca="true" t="shared" si="0" ref="K16:R16">SUM(K17:K23)</f>
        <v>265105.3167201876</v>
      </c>
      <c r="L16" s="79">
        <f t="shared" si="0"/>
        <v>268557.74754273123</v>
      </c>
      <c r="M16" s="79">
        <f t="shared" si="0"/>
        <v>273690.16744856886</v>
      </c>
      <c r="N16" s="79">
        <f t="shared" si="0"/>
        <v>283595.32833385</v>
      </c>
      <c r="O16" s="79">
        <f t="shared" si="0"/>
        <v>297026.03772156</v>
      </c>
      <c r="P16" s="79">
        <f t="shared" si="0"/>
        <v>298397.06228828704</v>
      </c>
      <c r="Q16" s="79">
        <f t="shared" si="0"/>
        <v>337115.9853282239</v>
      </c>
      <c r="R16" s="329">
        <f t="shared" si="0"/>
        <v>420572.76741556235</v>
      </c>
      <c r="S16" s="325">
        <f>S17+S22+S23</f>
        <v>268494.36199680564</v>
      </c>
    </row>
    <row r="17" spans="1:19" ht="12.75" customHeight="1">
      <c r="A17" s="73" t="str">
        <f>IF(COUNTBLANK(C17:IV17)=254,"odstr",IF(AND($A$1="TISK",SUM(J17:R17)=0),"odstr","OK"))</f>
        <v>OK</v>
      </c>
      <c r="B17" s="49" t="s">
        <v>57</v>
      </c>
      <c r="C17" s="74"/>
      <c r="D17" s="83"/>
      <c r="E17" s="375" t="s">
        <v>237</v>
      </c>
      <c r="F17" s="84" t="s">
        <v>254</v>
      </c>
      <c r="G17" s="84"/>
      <c r="H17" s="85"/>
      <c r="I17" s="86"/>
      <c r="J17" s="318">
        <f>'A1'!J16*'A2'!J$26</f>
        <v>110870.952447</v>
      </c>
      <c r="K17" s="318">
        <f>'A1'!K16*'A2'!K$26</f>
        <v>118586.3931134347</v>
      </c>
      <c r="L17" s="318">
        <f>'A1'!L16*'A2'!L$26</f>
        <v>120748.9122552622</v>
      </c>
      <c r="M17" s="318">
        <f>'A1'!M16*'A2'!M$26</f>
        <v>122829.93100988305</v>
      </c>
      <c r="N17" s="318">
        <f>'A1'!N16*'A2'!N$26</f>
        <v>125299.44406169352</v>
      </c>
      <c r="O17" s="318">
        <f>'A1'!O16*'A2'!O$26</f>
        <v>130807.18009243</v>
      </c>
      <c r="P17" s="318">
        <f>'A1'!P16*'A2'!P$26</f>
        <v>134376.02958051828</v>
      </c>
      <c r="Q17" s="318">
        <f>'A1'!Q16*'A2'!Q$26</f>
        <v>151630.86373281042</v>
      </c>
      <c r="R17" s="336">
        <f>'A1'!R16*'A2'!R$26</f>
        <v>187312.4168962129</v>
      </c>
      <c r="S17" s="338">
        <f>'A1'!S16*'A2'!S26</f>
        <v>217069.479417</v>
      </c>
    </row>
    <row r="18" spans="1:19" ht="12.75" customHeight="1">
      <c r="A18" s="73"/>
      <c r="B18" s="49"/>
      <c r="C18" s="74"/>
      <c r="D18" s="90"/>
      <c r="E18" s="376"/>
      <c r="F18" s="84"/>
      <c r="G18" s="84" t="s">
        <v>29</v>
      </c>
      <c r="H18" s="85" t="s">
        <v>297</v>
      </c>
      <c r="I18" s="86"/>
      <c r="J18" s="318">
        <f>'A1'!J17*'A2'!J$26</f>
        <v>108899.32946670002</v>
      </c>
      <c r="K18" s="318">
        <f>'A1'!K17*'A2'!K$26</f>
        <v>116907.43952875437</v>
      </c>
      <c r="L18" s="318">
        <f>'A1'!L17*'A2'!L$26</f>
        <v>118732.92743137851</v>
      </c>
      <c r="M18" s="318">
        <f>'A1'!M17*'A2'!M$26</f>
        <v>120803.55446680482</v>
      </c>
      <c r="N18" s="318">
        <f>'A1'!N17*'A2'!N$26</f>
        <v>123096.0709527765</v>
      </c>
      <c r="O18" s="318">
        <f>'A1'!O17*'A2'!O$26</f>
        <v>128295.80758104002</v>
      </c>
      <c r="P18" s="318">
        <f>'A1'!P17*'A2'!P$26</f>
        <v>131811.27566279192</v>
      </c>
      <c r="Q18" s="318">
        <f>'A1'!Q17*'A2'!Q$26</f>
        <v>148991.45225938296</v>
      </c>
      <c r="R18" s="336">
        <f>'A1'!R17*'A2'!R$26</f>
        <v>184243.32752753416</v>
      </c>
      <c r="S18" s="338">
        <f>'A1'!S17*'A2'!S26</f>
        <v>213057.11387099998</v>
      </c>
    </row>
    <row r="19" spans="1:19" ht="12.75" customHeight="1">
      <c r="A19" s="73"/>
      <c r="B19" s="49"/>
      <c r="C19" s="74"/>
      <c r="D19" s="90"/>
      <c r="E19" s="376"/>
      <c r="F19" s="84"/>
      <c r="G19" s="84"/>
      <c r="H19" s="85" t="s">
        <v>298</v>
      </c>
      <c r="I19" s="86"/>
      <c r="J19" s="318">
        <f>'A1'!J18*'A2'!J$26</f>
        <v>1016.9800356000001</v>
      </c>
      <c r="K19" s="318">
        <f>'A1'!K18*'A2'!K$26</f>
        <v>897.3769587562798</v>
      </c>
      <c r="L19" s="318">
        <f>'A1'!L18*'A2'!L$26</f>
        <v>954.5700805139198</v>
      </c>
      <c r="M19" s="318">
        <f>'A1'!M18*'A2'!M$26</f>
        <v>1051.2157598292297</v>
      </c>
      <c r="N19" s="318">
        <f>'A1'!N18*'A2'!N$26</f>
        <v>1106.35586015856</v>
      </c>
      <c r="O19" s="318">
        <f>'A1'!O18*'A2'!O$26</f>
        <v>1241.7302690199992</v>
      </c>
      <c r="P19" s="318">
        <f>'A1'!P18*'A2'!P$26</f>
        <v>1190.9163772412103</v>
      </c>
      <c r="Q19" s="318">
        <f>'A1'!Q18*'A2'!Q$26</f>
        <v>1206.91199613754</v>
      </c>
      <c r="R19" s="336">
        <f>'A1'!R18*'A2'!R$26</f>
        <v>1391.6906943521403</v>
      </c>
      <c r="S19" s="338">
        <f>'A1'!S18*'A2'!S26</f>
        <v>1631.894724</v>
      </c>
    </row>
    <row r="20" spans="1:19" ht="12.75" customHeight="1">
      <c r="A20" s="73"/>
      <c r="B20" s="49"/>
      <c r="C20" s="74"/>
      <c r="D20" s="90"/>
      <c r="E20" s="376"/>
      <c r="F20" s="84"/>
      <c r="G20" s="84"/>
      <c r="H20" s="85" t="s">
        <v>299</v>
      </c>
      <c r="I20" s="86"/>
      <c r="J20" s="318">
        <f>'A1'!J19*'A2'!J$26</f>
        <v>799.1808990000001</v>
      </c>
      <c r="K20" s="318">
        <f>'A1'!K19*'A2'!K$26</f>
        <v>655.3194850036498</v>
      </c>
      <c r="L20" s="318">
        <f>'A1'!L19*'A2'!L$26</f>
        <v>856.9172845718799</v>
      </c>
      <c r="M20" s="318">
        <f>'A1'!M19*'A2'!M$26</f>
        <v>751.3076299566402</v>
      </c>
      <c r="N20" s="318">
        <f>'A1'!N19*'A2'!N$26</f>
        <v>882.1795447584005</v>
      </c>
      <c r="O20" s="318">
        <f>'A1'!O19*'A2'!O$26</f>
        <v>836.1141624299999</v>
      </c>
      <c r="P20" s="318">
        <f>'A1'!P19*'A2'!P$26</f>
        <v>572.75487804048</v>
      </c>
      <c r="Q20" s="318">
        <f>'A1'!Q19*'A2'!Q$26</f>
        <v>648.1335605950802</v>
      </c>
      <c r="R20" s="336">
        <f>'A1'!R19*'A2'!R$26</f>
        <v>746.1269473682697</v>
      </c>
      <c r="S20" s="338">
        <f>'A1'!S19*'A2'!S26</f>
        <v>867.998426775</v>
      </c>
    </row>
    <row r="21" spans="1:19" ht="12.75" customHeight="1">
      <c r="A21" s="73"/>
      <c r="B21" s="49"/>
      <c r="C21" s="74"/>
      <c r="D21" s="90"/>
      <c r="E21" s="376"/>
      <c r="F21" s="84"/>
      <c r="G21" s="84"/>
      <c r="H21" s="85" t="s">
        <v>300</v>
      </c>
      <c r="I21" s="86"/>
      <c r="J21" s="318">
        <f>'A1'!J20*'A2'!J$26</f>
        <v>143.8470246</v>
      </c>
      <c r="K21" s="318">
        <f>'A1'!K20*'A2'!K$26</f>
        <v>116.18908521743998</v>
      </c>
      <c r="L21" s="318">
        <f>'A1'!L20*'A2'!L$26</f>
        <v>203.55234770479998</v>
      </c>
      <c r="M21" s="318">
        <f>'A1'!M20*'A2'!M$26</f>
        <v>223.69598723234998</v>
      </c>
      <c r="N21" s="318">
        <f>'A1'!N20*'A2'!N$26</f>
        <v>214.83770399999997</v>
      </c>
      <c r="O21" s="318">
        <f>'A1'!O20*'A2'!O$26</f>
        <v>433.52807994</v>
      </c>
      <c r="P21" s="318">
        <f>'A1'!P20*'A2'!P$26</f>
        <v>790.7039321844298</v>
      </c>
      <c r="Q21" s="318">
        <f>'A1'!Q20*'A2'!Q$26</f>
        <v>720.661355134</v>
      </c>
      <c r="R21" s="336">
        <f>'A1'!R20*'A2'!R$26</f>
        <v>926.1476678493</v>
      </c>
      <c r="S21" s="338">
        <f>'A1'!S20*'A2'!S26</f>
        <v>1506.89703</v>
      </c>
    </row>
    <row r="22" spans="1:19" ht="15">
      <c r="A22" s="73" t="str">
        <f>IF(COUNTBLANK(C22:IV22)=254,"odstr",IF(AND($A$1="TISK",SUM(J22:R22)=0),"odstr","OK"))</f>
        <v>OK</v>
      </c>
      <c r="B22" s="49" t="s">
        <v>57</v>
      </c>
      <c r="C22" s="74"/>
      <c r="D22" s="90"/>
      <c r="E22" s="377"/>
      <c r="F22" s="84" t="s">
        <v>255</v>
      </c>
      <c r="G22" s="84"/>
      <c r="H22" s="85"/>
      <c r="I22" s="86"/>
      <c r="J22" s="318">
        <f>'A1'!J21*'A2'!J26</f>
        <v>105799.1412192</v>
      </c>
      <c r="K22" s="318">
        <f>'A1'!K21*'A2'!K$26</f>
        <v>107721.75674254553</v>
      </c>
      <c r="L22" s="318">
        <f>'A1'!L21*'A2'!L$26</f>
        <v>108301.03232958115</v>
      </c>
      <c r="M22" s="318">
        <f>'A1'!M21*'A2'!M$26</f>
        <v>110925.50462044602</v>
      </c>
      <c r="N22" s="318">
        <f>'A1'!N21*'A2'!N$26</f>
        <v>118347.2724855264</v>
      </c>
      <c r="O22" s="318">
        <f>'A1'!O21*'A2'!O$26</f>
        <v>125128.04061566</v>
      </c>
      <c r="P22" s="318">
        <f>'A1'!P21*'A2'!P$26</f>
        <v>125083.00591749254</v>
      </c>
      <c r="Q22" s="318">
        <f>'A1'!Q21*'A2'!Q$26</f>
        <v>143331.68582099542</v>
      </c>
      <c r="R22" s="336">
        <f>'A1'!R21*'A2'!R$26</f>
        <v>174189.15521241858</v>
      </c>
      <c r="S22" s="338">
        <f>'A1'!S21*'A2'!S26</f>
        <v>207897.34040860593</v>
      </c>
    </row>
    <row r="23" spans="1:19" ht="15">
      <c r="A23" s="73" t="str">
        <f>IF(COUNTBLANK(C23:IV23)=254,"odstr",IF(AND($A$1="TISK",SUM(J23:R23)=0),"odstr","OK"))</f>
        <v>OK</v>
      </c>
      <c r="B23" s="49" t="s">
        <v>57</v>
      </c>
      <c r="C23" s="74"/>
      <c r="D23" s="90"/>
      <c r="E23" s="377"/>
      <c r="F23" s="84" t="s">
        <v>256</v>
      </c>
      <c r="G23" s="84"/>
      <c r="H23" s="85"/>
      <c r="I23" s="86"/>
      <c r="J23" s="317">
        <f>'A1'!J22*'A2'!J26</f>
        <v>-74659.87952550002</v>
      </c>
      <c r="K23" s="318">
        <f>'A1'!K22*'A2'!K$26</f>
        <v>-79779.15819352433</v>
      </c>
      <c r="L23" s="318">
        <f>'A1'!L22*'A2'!L$26</f>
        <v>-81240.16418628127</v>
      </c>
      <c r="M23" s="318">
        <f>'A1'!M22*'A2'!M$26</f>
        <v>-82895.04202558329</v>
      </c>
      <c r="N23" s="318">
        <f>'A1'!N22*'A2'!N$26</f>
        <v>-85350.83227506335</v>
      </c>
      <c r="O23" s="318">
        <f>'A1'!O22*'A2'!O$26</f>
        <v>-89716.36307896</v>
      </c>
      <c r="P23" s="318">
        <f>'A1'!P22*'A2'!P$26</f>
        <v>-95427.6240599818</v>
      </c>
      <c r="Q23" s="318">
        <f>'A1'!Q22*'A2'!Q$26</f>
        <v>-109413.72339683156</v>
      </c>
      <c r="R23" s="336">
        <f>'A1'!R22*'A2'!R$26</f>
        <v>-128236.09753017296</v>
      </c>
      <c r="S23" s="338">
        <f>'A1'!S22*'A2'!S26</f>
        <v>-156472.4578288003</v>
      </c>
    </row>
    <row r="24" spans="1:19" ht="13.5" thickBot="1">
      <c r="A24" s="73" t="e">
        <f>IF(COUNTBLANK(C24:IV24)=254,"odstr",IF(AND($A$1="TISK",SUM(#REF!)=0),"odstr","OK"))</f>
        <v>#REF!</v>
      </c>
      <c r="B24" s="49" t="s">
        <v>57</v>
      </c>
      <c r="C24" s="74"/>
      <c r="D24" s="98"/>
      <c r="E24" s="99" t="s">
        <v>238</v>
      </c>
      <c r="F24" s="99"/>
      <c r="G24" s="99"/>
      <c r="H24" s="100"/>
      <c r="I24" s="101"/>
      <c r="J24" s="319">
        <f>J16/J14</f>
        <v>0.06381623948295807</v>
      </c>
      <c r="K24" s="319">
        <f aca="true" t="shared" si="1" ref="K24:S24">K16/K14</f>
        <v>0.0657354904325134</v>
      </c>
      <c r="L24" s="319">
        <f t="shared" si="1"/>
        <v>0.06712847816162293</v>
      </c>
      <c r="M24" s="319">
        <f t="shared" si="1"/>
        <v>0.0687438678866112</v>
      </c>
      <c r="N24" s="319">
        <f t="shared" si="1"/>
        <v>0.06934888451456205</v>
      </c>
      <c r="O24" s="319">
        <f t="shared" si="1"/>
        <v>0.06897130713587503</v>
      </c>
      <c r="P24" s="319">
        <f t="shared" si="1"/>
        <v>0.0676323092260052</v>
      </c>
      <c r="Q24" s="319">
        <f t="shared" si="1"/>
        <v>0.07322101257148515</v>
      </c>
      <c r="R24" s="337">
        <f t="shared" si="1"/>
        <v>0.08171926379807436</v>
      </c>
      <c r="S24" s="339">
        <f t="shared" si="1"/>
        <v>0.05097919359604447</v>
      </c>
    </row>
    <row r="25" spans="1:19" ht="13.5">
      <c r="A25" s="73" t="str">
        <f>IF(COUNTBLANK(C25:IV25)=254,"odstr",IF(AND($A$1="TISK",SUM(J24:R24)=0),"odstr","OK"))</f>
        <v>OK</v>
      </c>
      <c r="B25" s="49" t="s">
        <v>57</v>
      </c>
      <c r="C25" s="107"/>
      <c r="D25" s="108" t="str">
        <f>IF(D27="","","Komentáře:")</f>
        <v>Komentáře:</v>
      </c>
      <c r="E25" s="109"/>
      <c r="F25" s="109"/>
      <c r="G25" s="109"/>
      <c r="H25" s="109"/>
      <c r="I25" s="108"/>
      <c r="J25" s="108"/>
      <c r="K25" s="108"/>
      <c r="L25" s="108"/>
      <c r="M25" s="108"/>
      <c r="N25" s="108"/>
      <c r="O25" s="108"/>
      <c r="P25" s="108"/>
      <c r="Q25" s="108"/>
      <c r="R25" s="110"/>
      <c r="S25" s="110" t="s">
        <v>243</v>
      </c>
    </row>
    <row r="26" spans="1:19" ht="13.5">
      <c r="A26" s="73"/>
      <c r="B26" s="49"/>
      <c r="C26" s="107"/>
      <c r="D26" s="314"/>
      <c r="E26" s="315"/>
      <c r="F26" s="315"/>
      <c r="G26" s="315"/>
      <c r="H26" s="315"/>
      <c r="I26" s="314"/>
      <c r="J26" s="316">
        <v>0.93</v>
      </c>
      <c r="K26" s="316">
        <v>0.939</v>
      </c>
      <c r="L26" s="316">
        <v>0.956</v>
      </c>
      <c r="M26" s="316">
        <v>0.971</v>
      </c>
      <c r="N26" s="316">
        <v>0.984</v>
      </c>
      <c r="O26" s="316">
        <v>1</v>
      </c>
      <c r="P26" s="316">
        <v>1.011</v>
      </c>
      <c r="Q26" s="316">
        <v>1.022</v>
      </c>
      <c r="R26" s="316">
        <v>1.053</v>
      </c>
      <c r="S26" s="324">
        <v>1.083</v>
      </c>
    </row>
    <row r="27" spans="1:19" ht="12.75">
      <c r="A27" s="73" t="s">
        <v>50</v>
      </c>
      <c r="B27" s="73" t="s">
        <v>58</v>
      </c>
      <c r="D27" s="112" t="s">
        <v>16</v>
      </c>
      <c r="E27" s="371" t="str">
        <f>Komentáře!C5</f>
        <v>Celkové výdaje na vzdělávání a školské služby - Oddíl 31 a 32 odvětvového třídění rozpočtové skladby po konsolidaci na úrovni územních rozpočtů a státního rozpočtu.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52">
        <f>IF(KNIHOVNA!H4=""," ","")</f>
      </c>
    </row>
    <row r="28" spans="1:19" ht="24" customHeight="1">
      <c r="A28" s="73" t="str">
        <f>IF(COUNTBLANK(D27:E27)=2,"odstr","OK")</f>
        <v>OK</v>
      </c>
      <c r="B28" s="73"/>
      <c r="D28" s="112" t="s">
        <v>17</v>
      </c>
      <c r="E28" s="371" t="str">
        <f>CONCATENATE(Komentáře!C5," ",Komentáře!C6)</f>
        <v>Celkové výdaje na vzdělávání a školské služby - Oddíl 31 a 32 odvětvového třídění rozpočtové skladby po konsolidaci na úrovni územních rozpočtů a státního rozpočtu. Konsolidovány položky rozpočtové skladby: na úrovni územních rozpočtů - 5321, 5323, 5325, 5329, 5342, 5344, 5345, 5347, 5349, 5366, 5367, 5368, 5369, 5641, 5642, 5643, 5649, 6341, 6342, 6345, 6349, 6441, 6442, 6443, 6449; </v>
      </c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</row>
    <row r="29" spans="1:19" ht="24.75" customHeight="1">
      <c r="A29" s="73" t="str">
        <f>IF(COUNTBLANK(D28:E28)=2,"odstr","OK")</f>
        <v>OK</v>
      </c>
      <c r="B29" s="73"/>
      <c r="D29" s="112" t="s">
        <v>18</v>
      </c>
      <c r="E29" s="371" t="str">
        <f>CONCATENATE(Komentáře!C5," ",Komentáře!C7)</f>
        <v>Celkové výdaje na vzdělávání a školské služby - Oddíl 31 a 32 odvětvového třídění rozpočtové skladby po konsolidaci na úrovni územních rozpočtů a státního rozpočtu. Konsolidovány položky rozpočtové skladby: na úrovni státního rozpočtu - 5321, 5323, 5329, 5342, 5345, 5346, 5349, 6341, 6342, 6343, 6344, 6345, 6349, 6361, 6362 a podseskupení položek 64xx.</v>
      </c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</row>
    <row r="30" spans="1:19" ht="37.5" customHeight="1">
      <c r="A30" s="73" t="str">
        <f>IF(COUNTBLANK(D29:E29)=2,"odstr","OK")</f>
        <v>OK</v>
      </c>
      <c r="B30" s="73"/>
      <c r="D30" s="112" t="s">
        <v>31</v>
      </c>
      <c r="E30" s="371" t="s">
        <v>311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</row>
    <row r="31" spans="1:2" ht="12.75">
      <c r="A31" s="73" t="s">
        <v>58</v>
      </c>
      <c r="B31" s="73"/>
    </row>
    <row r="32" spans="1:2" ht="12.75">
      <c r="A32" s="73"/>
      <c r="B32" s="73"/>
    </row>
    <row r="33" spans="1:2" ht="12.75">
      <c r="A33" s="73"/>
      <c r="B33" s="73"/>
    </row>
    <row r="34" spans="1:2" ht="12.75">
      <c r="A34" s="73"/>
      <c r="B34" s="73"/>
    </row>
    <row r="35" spans="1:2" ht="12.75">
      <c r="A35" s="73"/>
      <c r="B35" s="73"/>
    </row>
    <row r="36" spans="1:2" ht="12.75">
      <c r="A36" s="73"/>
      <c r="B36" s="73"/>
    </row>
    <row r="37" spans="1:2" ht="12.75">
      <c r="A37" s="73"/>
      <c r="B37" s="73"/>
    </row>
    <row r="38" spans="1:2" ht="12.75">
      <c r="A38" s="73"/>
      <c r="B38" s="73"/>
    </row>
    <row r="39" spans="1:2" ht="12.75">
      <c r="A39" s="73"/>
      <c r="B39" s="73"/>
    </row>
    <row r="40" spans="1:2" ht="12.75">
      <c r="A40" s="73"/>
      <c r="B40" s="73"/>
    </row>
    <row r="41" spans="1:2" ht="12.75">
      <c r="A41" s="73"/>
      <c r="B41" s="73"/>
    </row>
    <row r="42" spans="1:2" ht="12.75">
      <c r="A42" s="73"/>
      <c r="B42" s="73"/>
    </row>
    <row r="43" spans="1:2" ht="12.75">
      <c r="A43" s="73"/>
      <c r="B43" s="73"/>
    </row>
    <row r="44" spans="1:2" ht="12.75">
      <c r="A44" s="73"/>
      <c r="B44" s="73"/>
    </row>
    <row r="45" spans="1:2" ht="12.75">
      <c r="A45" s="73"/>
      <c r="B45" s="73"/>
    </row>
    <row r="46" spans="1:2" ht="12.75">
      <c r="A46" s="73"/>
      <c r="B46" s="73"/>
    </row>
    <row r="47" spans="1:2" ht="12.75">
      <c r="A47" s="73"/>
      <c r="B47" s="73"/>
    </row>
    <row r="48" spans="1:2" ht="12.75">
      <c r="A48" s="73"/>
      <c r="B48" s="73"/>
    </row>
    <row r="49" spans="1:2" ht="12.75">
      <c r="A49" s="73"/>
      <c r="B49" s="73"/>
    </row>
    <row r="50" spans="1:2" ht="12.75">
      <c r="A50" s="73"/>
      <c r="B50" s="73"/>
    </row>
    <row r="51" spans="1:2" ht="12.75">
      <c r="A51" s="73"/>
      <c r="B51" s="73"/>
    </row>
    <row r="52" spans="1:2" ht="12.75">
      <c r="A52" s="73"/>
      <c r="B52" s="73"/>
    </row>
    <row r="53" spans="1:2" ht="12.75">
      <c r="A53" s="73"/>
      <c r="B53" s="73"/>
    </row>
    <row r="54" spans="1:2" ht="12.75">
      <c r="A54" s="73"/>
      <c r="B54" s="73"/>
    </row>
    <row r="55" spans="1:2" ht="12.75">
      <c r="A55" s="73"/>
      <c r="B55" s="73"/>
    </row>
    <row r="56" spans="1:2" ht="12.75">
      <c r="A56" s="73"/>
      <c r="B56" s="73"/>
    </row>
    <row r="57" spans="1:2" ht="12.75">
      <c r="A57" s="73"/>
      <c r="B57" s="73"/>
    </row>
    <row r="58" spans="1:2" ht="12.75">
      <c r="A58" s="73"/>
      <c r="B58" s="73"/>
    </row>
    <row r="59" spans="1:2" ht="12.75">
      <c r="A59" s="73"/>
      <c r="B59" s="7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  <row r="197" spans="1:2" ht="12.75">
      <c r="A197" s="73"/>
      <c r="B197" s="73"/>
    </row>
    <row r="198" spans="1:2" ht="12.75">
      <c r="A198" s="73"/>
      <c r="B198" s="73"/>
    </row>
    <row r="199" spans="1:2" ht="12.75">
      <c r="A199" s="73"/>
      <c r="B199" s="73"/>
    </row>
    <row r="200" spans="1:2" ht="12.75">
      <c r="A200" s="73"/>
      <c r="B200" s="73"/>
    </row>
    <row r="201" spans="1:2" ht="12.75">
      <c r="A201" s="73"/>
      <c r="B201" s="73"/>
    </row>
    <row r="202" spans="1:2" ht="12.75">
      <c r="A202" s="73"/>
      <c r="B202" s="73"/>
    </row>
  </sheetData>
  <sheetProtection/>
  <mergeCells count="16">
    <mergeCell ref="L9:L13"/>
    <mergeCell ref="K9:K13"/>
    <mergeCell ref="R9:R13"/>
    <mergeCell ref="J9:J13"/>
    <mergeCell ref="Q9:Q13"/>
    <mergeCell ref="P9:P13"/>
    <mergeCell ref="E28:S28"/>
    <mergeCell ref="E29:S29"/>
    <mergeCell ref="E30:S30"/>
    <mergeCell ref="S9:S13"/>
    <mergeCell ref="E27:R27"/>
    <mergeCell ref="D9:I13"/>
    <mergeCell ref="E17:E23"/>
    <mergeCell ref="O9:O13"/>
    <mergeCell ref="N9:N13"/>
    <mergeCell ref="M9:M13"/>
  </mergeCells>
  <conditionalFormatting sqref="G8">
    <cfRule type="expression" priority="3" dxfId="1" stopIfTrue="1">
      <formula>S8=" "</formula>
    </cfRule>
  </conditionalFormatting>
  <conditionalFormatting sqref="G3">
    <cfRule type="expression" priority="5" dxfId="1" stopIfTrue="1">
      <formula>D1=" ?"</formula>
    </cfRule>
  </conditionalFormatting>
  <conditionalFormatting sqref="C1:E1">
    <cfRule type="cellIs" priority="6" dxfId="9" operator="equal" stopIfTrue="1">
      <formula>"nezadána"</formula>
    </cfRule>
  </conditionalFormatting>
  <conditionalFormatting sqref="B25:B26 A2:A22 B16:B22 A25:A30 A23:B24">
    <cfRule type="cellIs" priority="7" dxfId="8" operator="equal" stopIfTrue="1">
      <formula>"odstr"</formula>
    </cfRule>
  </conditionalFormatting>
  <conditionalFormatting sqref="R1 F1:I1">
    <cfRule type="cellIs" priority="8" dxfId="5" operator="notEqual" stopIfTrue="1">
      <formula>""</formula>
    </cfRule>
  </conditionalFormatting>
  <conditionalFormatting sqref="B1">
    <cfRule type="cellIs" priority="9" dxfId="1" operator="equal" stopIfTrue="1">
      <formula>"FUNKCE"</formula>
    </cfRule>
    <cfRule type="cellIs" priority="10" dxfId="1" operator="equal" stopIfTrue="1">
      <formula>"ZOBAT"</formula>
    </cfRule>
  </conditionalFormatting>
  <conditionalFormatting sqref="B4">
    <cfRule type="expression" priority="11" dxfId="1" stopIfTrue="1">
      <formula>COUNTIF(Datova_oblast,"")-$B$5&gt;0</formula>
    </cfRule>
  </conditionalFormatting>
  <conditionalFormatting sqref="R25">
    <cfRule type="expression" priority="2" dxfId="1" stopIfTrue="1">
      <formula>S27=" "</formula>
    </cfRule>
  </conditionalFormatting>
  <conditionalFormatting sqref="S25">
    <cfRule type="expression" priority="1" dxfId="1" stopIfTrue="1">
      <formula>U27="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S20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1.12109375" style="53" customWidth="1"/>
    <col min="5" max="5" width="2.125" style="53" customWidth="1"/>
    <col min="6" max="6" width="1.75390625" style="53" customWidth="1"/>
    <col min="7" max="7" width="13.25390625" style="53" customWidth="1"/>
    <col min="8" max="8" width="20.125" style="53" customWidth="1"/>
    <col min="9" max="9" width="1.12109375" style="53" customWidth="1"/>
    <col min="10" max="18" width="9.625" style="53" customWidth="1"/>
    <col min="19" max="19" width="10.37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A3</v>
      </c>
      <c r="D1" s="44" t="str">
        <f>IF(KNIHOVNA!J4=""," ?",KNIHOVNA!J4)</f>
        <v>A</v>
      </c>
      <c r="E1" s="44" t="str">
        <f>CONCATENATE(C1,R1)</f>
        <v>A3</v>
      </c>
      <c r="F1" s="45">
        <v>3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61</v>
      </c>
      <c r="D3" s="56" t="s">
        <v>45</v>
      </c>
      <c r="E3" s="56"/>
      <c r="F3" s="56"/>
      <c r="G3" s="56"/>
      <c r="H3" s="115" t="s">
        <v>307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55" customFormat="1" ht="15" customHeight="1" hidden="1">
      <c r="A4" s="47" t="s">
        <v>50</v>
      </c>
      <c r="B4" s="59">
        <v>12</v>
      </c>
      <c r="D4" s="60" t="s">
        <v>45</v>
      </c>
      <c r="E4" s="56"/>
      <c r="F4" s="56"/>
      <c r="G4" s="56"/>
      <c r="H4" s="60" t="s">
        <v>222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>
      <c r="A5" s="47" t="s">
        <v>219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116"/>
      <c r="K8" s="116"/>
      <c r="L8" s="116"/>
      <c r="M8" s="116"/>
      <c r="N8" s="116"/>
      <c r="O8" s="116"/>
      <c r="P8" s="116"/>
      <c r="Q8" s="116"/>
      <c r="R8" s="117"/>
      <c r="S8" s="117"/>
    </row>
    <row r="9" spans="1:19" ht="9" customHeight="1">
      <c r="A9" s="47" t="s">
        <v>50</v>
      </c>
      <c r="C9" s="72"/>
      <c r="D9" s="381" t="s">
        <v>301</v>
      </c>
      <c r="E9" s="382"/>
      <c r="F9" s="382"/>
      <c r="G9" s="382"/>
      <c r="H9" s="382"/>
      <c r="I9" s="383"/>
      <c r="J9" s="391" t="s">
        <v>26</v>
      </c>
      <c r="K9" s="391" t="s">
        <v>62</v>
      </c>
      <c r="L9" s="391" t="s">
        <v>64</v>
      </c>
      <c r="M9" s="391" t="s">
        <v>225</v>
      </c>
      <c r="N9" s="391" t="s">
        <v>226</v>
      </c>
      <c r="O9" s="391" t="s">
        <v>229</v>
      </c>
      <c r="P9" s="391" t="s">
        <v>232</v>
      </c>
      <c r="Q9" s="394" t="s">
        <v>235</v>
      </c>
      <c r="R9" s="391" t="s">
        <v>244</v>
      </c>
      <c r="S9" s="394" t="s">
        <v>305</v>
      </c>
    </row>
    <row r="10" spans="1:19" ht="9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392"/>
      <c r="K10" s="392"/>
      <c r="L10" s="392"/>
      <c r="M10" s="392"/>
      <c r="N10" s="392"/>
      <c r="O10" s="392"/>
      <c r="P10" s="392"/>
      <c r="Q10" s="395"/>
      <c r="R10" s="392"/>
      <c r="S10" s="395"/>
    </row>
    <row r="11" spans="1:19" ht="9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392"/>
      <c r="K11" s="392"/>
      <c r="L11" s="392"/>
      <c r="M11" s="392"/>
      <c r="N11" s="392"/>
      <c r="O11" s="392"/>
      <c r="P11" s="392"/>
      <c r="Q11" s="395"/>
      <c r="R11" s="392"/>
      <c r="S11" s="395"/>
    </row>
    <row r="12" spans="1:19" ht="9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392"/>
      <c r="K12" s="392"/>
      <c r="L12" s="392"/>
      <c r="M12" s="392"/>
      <c r="N12" s="392"/>
      <c r="O12" s="392"/>
      <c r="P12" s="392"/>
      <c r="Q12" s="395"/>
      <c r="R12" s="392"/>
      <c r="S12" s="395"/>
    </row>
    <row r="13" spans="1:19" ht="6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393"/>
      <c r="K13" s="393"/>
      <c r="L13" s="393"/>
      <c r="M13" s="393"/>
      <c r="N13" s="393"/>
      <c r="O13" s="393"/>
      <c r="P13" s="393"/>
      <c r="Q13" s="396"/>
      <c r="R13" s="393"/>
      <c r="S13" s="396"/>
    </row>
    <row r="14" spans="1:19" ht="14.25" thickBot="1" thickTop="1">
      <c r="A14" s="73" t="str">
        <f>IF(COUNTBLANK(C14:IV14)=254,"odstr",IF(AND($A$1="TISK",SUM(J14:R14)=0),"odstr","OK"))</f>
        <v>OK</v>
      </c>
      <c r="B14" s="49" t="s">
        <v>57</v>
      </c>
      <c r="C14" s="74"/>
      <c r="D14" s="118"/>
      <c r="E14" s="119" t="s">
        <v>19</v>
      </c>
      <c r="F14" s="119"/>
      <c r="G14" s="119"/>
      <c r="H14" s="120"/>
      <c r="I14" s="121"/>
      <c r="J14" s="122">
        <v>10517.247</v>
      </c>
      <c r="K14" s="122">
        <v>10496.671999999999</v>
      </c>
      <c r="L14" s="122">
        <v>10509.286</v>
      </c>
      <c r="M14" s="122">
        <v>10510.719</v>
      </c>
      <c r="N14" s="122">
        <v>10524.783</v>
      </c>
      <c r="O14" s="122">
        <v>10542.942</v>
      </c>
      <c r="P14" s="122">
        <v>10565.284</v>
      </c>
      <c r="Q14" s="122">
        <v>10588.526</v>
      </c>
      <c r="R14" s="366">
        <v>10626.43</v>
      </c>
      <c r="S14" s="367">
        <v>10669.324</v>
      </c>
    </row>
    <row r="15" spans="1:19" ht="13.5" thickBot="1">
      <c r="A15" s="73" t="s">
        <v>50</v>
      </c>
      <c r="B15" s="49" t="s">
        <v>57</v>
      </c>
      <c r="C15" s="74"/>
      <c r="D15" s="123" t="s">
        <v>20</v>
      </c>
      <c r="E15" s="124"/>
      <c r="F15" s="124"/>
      <c r="G15" s="124"/>
      <c r="H15" s="124"/>
      <c r="I15" s="124"/>
      <c r="J15" s="16"/>
      <c r="K15" s="16"/>
      <c r="L15" s="16"/>
      <c r="M15" s="16"/>
      <c r="N15" s="16"/>
      <c r="O15" s="16"/>
      <c r="P15" s="16"/>
      <c r="Q15" s="21"/>
      <c r="R15" s="21"/>
      <c r="S15" s="21"/>
    </row>
    <row r="16" spans="1:19" ht="12.75">
      <c r="A16" s="73" t="str">
        <f>IF(COUNTBLANK(C16:IV16)=254,"odstr",IF(AND($A$1="TISK",SUM(J16:R16)=0),"odstr","OK"))</f>
        <v>OK</v>
      </c>
      <c r="B16" s="49" t="s">
        <v>57</v>
      </c>
      <c r="C16" s="74"/>
      <c r="D16" s="125"/>
      <c r="E16" s="126" t="s">
        <v>21</v>
      </c>
      <c r="F16" s="126"/>
      <c r="G16" s="126"/>
      <c r="H16" s="127"/>
      <c r="I16" s="128"/>
      <c r="J16" s="17">
        <f>('A1'!J14*1000)/'A3'!J14</f>
        <v>379649.73153145495</v>
      </c>
      <c r="K16" s="17">
        <f>('A1'!K14*1000)/'A3'!K14</f>
        <v>387010.56868310267</v>
      </c>
      <c r="L16" s="17">
        <f>('A1'!L14*1000)/'A3'!L14</f>
        <v>389076.09898522124</v>
      </c>
      <c r="M16" s="17">
        <f>('A1'!M14*1000)/'A3'!M14</f>
        <v>394151.05664988287</v>
      </c>
      <c r="N16" s="17">
        <f>('A1'!N14*1000)/'A3'!N14</f>
        <v>412907.89558321534</v>
      </c>
      <c r="O16" s="17">
        <f>('A1'!O14*1000)/'A3'!O14</f>
        <v>438717.95937035413</v>
      </c>
      <c r="P16" s="17">
        <f>('A1'!P14*1000)/'A3'!P14</f>
        <v>451277.315403921</v>
      </c>
      <c r="Q16" s="17">
        <f>('A1'!Q14*1000)/'A3'!Q14</f>
        <v>482668.0314143819</v>
      </c>
      <c r="R16" s="349">
        <f>('A1'!R14*1000)/'A3'!R14</f>
        <v>508991.8251002453</v>
      </c>
      <c r="S16" s="358">
        <f>('A1'!S14*1000)/'A3'!S14</f>
        <v>538803.3956040702</v>
      </c>
    </row>
    <row r="17" spans="1:19" ht="13.5" thickBot="1">
      <c r="A17" s="73" t="str">
        <f>IF(COUNTBLANK(C17:IV17)=254,"odstr",IF(AND($A$1="TISK",SUM(J17:R17)=0),"odstr","OK"))</f>
        <v>OK</v>
      </c>
      <c r="B17" s="49" t="s">
        <v>57</v>
      </c>
      <c r="C17" s="74"/>
      <c r="D17" s="129"/>
      <c r="E17" s="130" t="s">
        <v>240</v>
      </c>
      <c r="F17" s="130"/>
      <c r="G17" s="130"/>
      <c r="H17" s="131"/>
      <c r="I17" s="132"/>
      <c r="J17" s="19">
        <f>('A1'!J15*1000)/'A3'!J14</f>
        <v>14518.928288933408</v>
      </c>
      <c r="K17" s="19">
        <f>('A1'!K15*1000)/'A3'!K14</f>
        <v>14866.41808408513</v>
      </c>
      <c r="L17" s="19">
        <f>('A1'!L15*1000)/'A3'!L14</f>
        <v>14712.011929514527</v>
      </c>
      <c r="M17" s="19">
        <f>('A1'!M15*1000)/'A3'!M14</f>
        <v>14781.672674521127</v>
      </c>
      <c r="N17" s="19">
        <f>('A1'!N15*1000)/'A3'!N14</f>
        <v>15284.856807935139</v>
      </c>
      <c r="O17" s="19">
        <f>('A1'!O15*1000)/'A3'!O14</f>
        <v>15765.88941010299</v>
      </c>
      <c r="P17" s="19">
        <f>('A1'!P15*1000)/'A3'!P14</f>
        <v>15356.586511317635</v>
      </c>
      <c r="Q17" s="19">
        <f>('A1'!Q15*1000)/'A3'!Q14</f>
        <v>17146.35487694321</v>
      </c>
      <c r="R17" s="350">
        <f>('A1'!R15*1000)/'A3'!R14</f>
        <v>20846.57474015356</v>
      </c>
      <c r="S17" s="359">
        <f>('A1'!S15*1000)/'A3'!S14</f>
        <v>23236.451696533913</v>
      </c>
    </row>
    <row r="18" spans="1:19" ht="13.5" customHeight="1" thickBot="1">
      <c r="A18" s="73" t="s">
        <v>50</v>
      </c>
      <c r="B18" s="49" t="s">
        <v>57</v>
      </c>
      <c r="C18" s="74"/>
      <c r="D18" s="123" t="s">
        <v>231</v>
      </c>
      <c r="E18" s="124"/>
      <c r="F18" s="124"/>
      <c r="G18" s="124"/>
      <c r="H18" s="124"/>
      <c r="I18" s="124"/>
      <c r="J18" s="20"/>
      <c r="K18" s="20"/>
      <c r="L18" s="20"/>
      <c r="M18" s="20"/>
      <c r="N18" s="20"/>
      <c r="O18" s="20"/>
      <c r="P18" s="20"/>
      <c r="Q18" s="21"/>
      <c r="R18" s="21"/>
      <c r="S18" s="21"/>
    </row>
    <row r="19" spans="1:19" ht="12.75">
      <c r="A19" s="73" t="str">
        <f>IF(COUNTBLANK(C19:IV19)=254,"odstr",IF(AND($A$1="TISK",SUM(J19:R19)=0),"odstr","OK"))</f>
        <v>OK</v>
      </c>
      <c r="B19" s="49" t="s">
        <v>57</v>
      </c>
      <c r="C19" s="74"/>
      <c r="D19" s="133"/>
      <c r="E19" s="84" t="s">
        <v>21</v>
      </c>
      <c r="F19" s="84"/>
      <c r="G19" s="84"/>
      <c r="H19" s="85"/>
      <c r="I19" s="86"/>
      <c r="J19" s="17">
        <f>('A2'!J14*1000)/'A3'!J14</f>
        <v>376758.6707814317</v>
      </c>
      <c r="K19" s="17">
        <f>('A2'!K14*1000)/'A3'!K14</f>
        <v>384208.4424472824</v>
      </c>
      <c r="L19" s="17">
        <f>('A2'!L14*1000)/'A3'!L14</f>
        <v>380677.9071385059</v>
      </c>
      <c r="M19" s="17">
        <f>('A2'!M14*1000)/'A3'!M14</f>
        <v>378785.0288833714</v>
      </c>
      <c r="N19" s="17">
        <f>('A2'!N14*1000)/'A3'!N14</f>
        <v>388549.57864689466</v>
      </c>
      <c r="O19" s="17">
        <f>('A2'!O14*1000)/'A3'!O14</f>
        <v>408473.83965500334</v>
      </c>
      <c r="P19" s="17">
        <f>('A2'!P14*1000)/'A3'!P14</f>
        <v>417598.71291675646</v>
      </c>
      <c r="Q19" s="17">
        <f>('A2'!Q14*1000)/'A3'!Q14</f>
        <v>434818.5951472377</v>
      </c>
      <c r="R19" s="349">
        <f>('A2'!R14*1000)/'A3'!R14</f>
        <v>484316.55786562373</v>
      </c>
      <c r="S19" s="358">
        <f>('A2'!S14*1000)/'A3'!S14</f>
        <v>493634.2733616488</v>
      </c>
    </row>
    <row r="20" spans="1:19" ht="13.5" thickBot="1">
      <c r="A20" s="73" t="str">
        <f>IF(COUNTBLANK(C20:IV20)=254,"odstr",IF(AND($A$1="TISK",SUM(J20:R20)=0),"odstr","OK"))</f>
        <v>OK</v>
      </c>
      <c r="B20" s="49" t="s">
        <v>57</v>
      </c>
      <c r="C20" s="74"/>
      <c r="D20" s="103"/>
      <c r="E20" s="104" t="s">
        <v>240</v>
      </c>
      <c r="F20" s="104"/>
      <c r="G20" s="104"/>
      <c r="H20" s="105"/>
      <c r="I20" s="106"/>
      <c r="J20" s="19">
        <f>('A2'!J16*1000)/'A3'!J14</f>
        <v>24043.321561868805</v>
      </c>
      <c r="K20" s="19">
        <f>('A2'!K16*1000)/'A3'!K14</f>
        <v>25256.130392584204</v>
      </c>
      <c r="L20" s="19">
        <f>('A2'!L16*1000)/'A3'!L14</f>
        <v>25554.32857595951</v>
      </c>
      <c r="M20" s="19">
        <f>('A2'!M16*1000)/'A3'!M14</f>
        <v>26039.147982984694</v>
      </c>
      <c r="N20" s="19">
        <f>('A2'!N16*1000)/'A3'!N14</f>
        <v>26945.479857765244</v>
      </c>
      <c r="O20" s="19">
        <f>('A2'!O16*1000)/'A3'!O14</f>
        <v>28172.974651815406</v>
      </c>
      <c r="P20" s="19">
        <f>('A2'!P16*1000)/'A3'!P14</f>
        <v>28243.165284367846</v>
      </c>
      <c r="Q20" s="19">
        <f>('A2'!Q16*1000)/'A3'!Q14</f>
        <v>31837.8578215914</v>
      </c>
      <c r="R20" s="350">
        <f>('A2'!R16*1000)/'A3'!R14</f>
        <v>39577.99255399624</v>
      </c>
      <c r="S20" s="359">
        <f>('A2'!S16*1000)/'A3'!S14</f>
        <v>25165.077187346233</v>
      </c>
    </row>
    <row r="21" spans="1:19" ht="13.5">
      <c r="A21" s="73" t="s">
        <v>50</v>
      </c>
      <c r="B21" s="73" t="s">
        <v>58</v>
      </c>
      <c r="D21" s="108">
        <f>IF(D22="","","Komentáře:")</f>
      </c>
      <c r="E21" s="109"/>
      <c r="F21" s="109"/>
      <c r="G21" s="109"/>
      <c r="H21" s="109"/>
      <c r="I21" s="108"/>
      <c r="J21" s="108"/>
      <c r="K21" s="108"/>
      <c r="L21" s="108"/>
      <c r="M21" s="108"/>
      <c r="N21" s="313"/>
      <c r="O21" s="108"/>
      <c r="P21" s="108"/>
      <c r="Q21" s="108"/>
      <c r="R21" s="110" t="s">
        <v>243</v>
      </c>
      <c r="S21" s="323">
        <f>IF(KNIHOVNA!H4=""," ","")</f>
      </c>
    </row>
    <row r="22" spans="1:19" ht="12.75">
      <c r="A22" s="73" t="str">
        <f>IF(COUNTBLANK(D22:E22)=2,"odstr","OK")</f>
        <v>odstr</v>
      </c>
      <c r="B22" s="73"/>
      <c r="D22" s="112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23"/>
    </row>
    <row r="23" spans="1:19" ht="12.75">
      <c r="A23" s="73" t="str">
        <f>IF(COUNTBLANK(D23:E23)=2,"odstr","OK")</f>
        <v>odstr</v>
      </c>
      <c r="B23" s="73"/>
      <c r="D23" s="112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23"/>
    </row>
    <row r="24" spans="1:2" ht="12.75">
      <c r="A24" s="73" t="s">
        <v>58</v>
      </c>
      <c r="B24" s="73"/>
    </row>
    <row r="25" spans="1:2" ht="12.75">
      <c r="A25" s="73"/>
      <c r="B25" s="73"/>
    </row>
    <row r="26" spans="1:2" ht="12.75">
      <c r="A26" s="73"/>
      <c r="B26" s="73"/>
    </row>
    <row r="27" spans="1:2" ht="12.75">
      <c r="A27" s="73"/>
      <c r="B27" s="73"/>
    </row>
    <row r="28" spans="1:2" ht="12.75">
      <c r="A28" s="73"/>
      <c r="B28" s="73"/>
    </row>
    <row r="29" spans="1:2" ht="12.75">
      <c r="A29" s="73"/>
      <c r="B29" s="73"/>
    </row>
    <row r="30" spans="1:2" ht="12.75">
      <c r="A30" s="73"/>
      <c r="B30" s="73"/>
    </row>
    <row r="31" spans="1:2" ht="12.75">
      <c r="A31" s="73"/>
      <c r="B31" s="73"/>
    </row>
    <row r="32" spans="1:2" ht="12.75">
      <c r="A32" s="73"/>
      <c r="B32" s="73"/>
    </row>
    <row r="33" spans="1:2" ht="12.75">
      <c r="A33" s="73"/>
      <c r="B33" s="73"/>
    </row>
    <row r="34" spans="1:2" ht="12.75">
      <c r="A34" s="73"/>
      <c r="B34" s="73"/>
    </row>
    <row r="35" spans="1:2" ht="12.75">
      <c r="A35" s="73"/>
      <c r="B35" s="73"/>
    </row>
    <row r="36" spans="1:2" ht="12.75">
      <c r="A36" s="73"/>
      <c r="B36" s="73"/>
    </row>
    <row r="37" spans="1:2" ht="12.75">
      <c r="A37" s="73"/>
      <c r="B37" s="73"/>
    </row>
    <row r="38" spans="1:2" ht="12.75">
      <c r="A38" s="73"/>
      <c r="B38" s="73"/>
    </row>
    <row r="39" spans="1:2" ht="12.75">
      <c r="A39" s="73"/>
      <c r="B39" s="73"/>
    </row>
    <row r="40" spans="1:2" ht="12.75">
      <c r="A40" s="73"/>
      <c r="B40" s="73"/>
    </row>
    <row r="41" spans="1:2" ht="12.75">
      <c r="A41" s="73"/>
      <c r="B41" s="73"/>
    </row>
    <row r="42" spans="1:2" ht="12.75">
      <c r="A42" s="73"/>
      <c r="B42" s="73"/>
    </row>
    <row r="43" spans="1:2" ht="12.75">
      <c r="A43" s="73"/>
      <c r="B43" s="73"/>
    </row>
    <row r="44" spans="1:2" ht="12.75">
      <c r="A44" s="73"/>
      <c r="B44" s="73"/>
    </row>
    <row r="45" spans="1:2" ht="12.75">
      <c r="A45" s="73"/>
      <c r="B45" s="73"/>
    </row>
    <row r="46" spans="1:2" ht="12.75">
      <c r="A46" s="73"/>
      <c r="B46" s="73"/>
    </row>
    <row r="47" spans="1:2" ht="12.75">
      <c r="A47" s="73"/>
      <c r="B47" s="73"/>
    </row>
    <row r="48" spans="1:2" ht="12.75">
      <c r="A48" s="73"/>
      <c r="B48" s="73"/>
    </row>
    <row r="49" spans="1:2" ht="12.75">
      <c r="A49" s="73"/>
      <c r="B49" s="73"/>
    </row>
    <row r="50" spans="1:2" ht="12.75">
      <c r="A50" s="73"/>
      <c r="B50" s="73"/>
    </row>
    <row r="51" spans="1:2" ht="12.75">
      <c r="A51" s="73"/>
      <c r="B51" s="73"/>
    </row>
    <row r="52" spans="1:2" ht="12.75">
      <c r="A52" s="73"/>
      <c r="B52" s="73"/>
    </row>
    <row r="53" spans="1:2" ht="12.75">
      <c r="A53" s="73"/>
      <c r="B53" s="73"/>
    </row>
    <row r="54" spans="1:2" ht="12.75">
      <c r="A54" s="73"/>
      <c r="B54" s="73"/>
    </row>
    <row r="55" spans="1:2" ht="12.75">
      <c r="A55" s="73"/>
      <c r="B55" s="73"/>
    </row>
    <row r="56" spans="1:2" ht="12.75">
      <c r="A56" s="73"/>
      <c r="B56" s="73"/>
    </row>
    <row r="57" spans="1:2" ht="12.75">
      <c r="A57" s="73"/>
      <c r="B57" s="73"/>
    </row>
    <row r="58" spans="1:2" ht="12.75">
      <c r="A58" s="73"/>
      <c r="B58" s="73"/>
    </row>
    <row r="59" spans="1:2" ht="12.75">
      <c r="A59" s="73"/>
      <c r="B59" s="7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  <row r="197" spans="1:2" ht="12.75">
      <c r="A197" s="73"/>
      <c r="B197" s="73"/>
    </row>
    <row r="198" spans="1:2" ht="12.75">
      <c r="A198" s="73"/>
      <c r="B198" s="73"/>
    </row>
    <row r="199" spans="1:2" ht="12.75">
      <c r="A199" s="73"/>
      <c r="B199" s="73"/>
    </row>
    <row r="200" spans="1:2" ht="12.75">
      <c r="A200" s="73"/>
      <c r="B200" s="73"/>
    </row>
  </sheetData>
  <sheetProtection/>
  <mergeCells count="13">
    <mergeCell ref="S9:S13"/>
    <mergeCell ref="E23:R23"/>
    <mergeCell ref="E22:R22"/>
    <mergeCell ref="D9:I13"/>
    <mergeCell ref="M9:M13"/>
    <mergeCell ref="L9:L13"/>
    <mergeCell ref="K9:K13"/>
    <mergeCell ref="R9:R13"/>
    <mergeCell ref="Q9:Q13"/>
    <mergeCell ref="J9:J13"/>
    <mergeCell ref="N9:N13"/>
    <mergeCell ref="O9:O13"/>
    <mergeCell ref="P9:P13"/>
  </mergeCells>
  <conditionalFormatting sqref="C1:E1">
    <cfRule type="cellIs" priority="2" dxfId="9" operator="equal" stopIfTrue="1">
      <formula>"nezadána"</formula>
    </cfRule>
  </conditionalFormatting>
  <conditionalFormatting sqref="B14:B20 A2:A23">
    <cfRule type="cellIs" priority="3" dxfId="8" operator="equal" stopIfTrue="1">
      <formula>"odstr"</formula>
    </cfRule>
  </conditionalFormatting>
  <conditionalFormatting sqref="B1">
    <cfRule type="cellIs" priority="4" dxfId="1" operator="equal" stopIfTrue="1">
      <formula>"FUNKCE"</formula>
    </cfRule>
  </conditionalFormatting>
  <conditionalFormatting sqref="G8">
    <cfRule type="expression" priority="5" dxfId="1" stopIfTrue="1">
      <formula>S8=" "</formula>
    </cfRule>
  </conditionalFormatting>
  <conditionalFormatting sqref="R1 F1:I1">
    <cfRule type="cellIs" priority="7" dxfId="5" operator="notEqual" stopIfTrue="1">
      <formula>""</formula>
    </cfRule>
  </conditionalFormatting>
  <conditionalFormatting sqref="G3">
    <cfRule type="expression" priority="8" dxfId="1" stopIfTrue="1">
      <formula>D1=" ?"</formula>
    </cfRule>
  </conditionalFormatting>
  <conditionalFormatting sqref="B4">
    <cfRule type="expression" priority="9" dxfId="1" stopIfTrue="1">
      <formula>COUNTIF(Datova_oblast,"")-$B$5&gt;0</formula>
    </cfRule>
  </conditionalFormatting>
  <conditionalFormatting sqref="R21">
    <cfRule type="expression" priority="1" dxfId="1" stopIfTrue="1">
      <formula>S22="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T20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1.12109375" style="53" customWidth="1"/>
    <col min="5" max="5" width="2.125" style="53" customWidth="1"/>
    <col min="6" max="6" width="1.75390625" style="53" customWidth="1"/>
    <col min="7" max="7" width="13.25390625" style="53" customWidth="1"/>
    <col min="8" max="8" width="34.00390625" style="53" customWidth="1"/>
    <col min="9" max="9" width="1.12109375" style="53" customWidth="1"/>
    <col min="10" max="17" width="10.875" style="53" customWidth="1"/>
    <col min="18" max="18" width="10.125" style="53" customWidth="1"/>
    <col min="19" max="19" width="11.37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A4</v>
      </c>
      <c r="D1" s="44" t="str">
        <f>IF(KNIHOVNA!J4=""," ?",KNIHOVNA!J4)</f>
        <v>A</v>
      </c>
      <c r="E1" s="44" t="str">
        <f>CONCATENATE(C1,R1)</f>
        <v>A4</v>
      </c>
      <c r="F1" s="45">
        <v>4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61</v>
      </c>
      <c r="D3" s="56" t="s">
        <v>46</v>
      </c>
      <c r="E3" s="56"/>
      <c r="F3" s="56"/>
      <c r="G3" s="56"/>
      <c r="H3" s="115" t="s">
        <v>308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55" customFormat="1" ht="15" customHeight="1" hidden="1">
      <c r="A4" s="47" t="s">
        <v>50</v>
      </c>
      <c r="B4" s="59">
        <v>12</v>
      </c>
      <c r="D4" s="60" t="s">
        <v>46</v>
      </c>
      <c r="E4" s="56"/>
      <c r="F4" s="56"/>
      <c r="G4" s="56"/>
      <c r="H4" s="60" t="s">
        <v>22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>
      <c r="A5" s="47" t="s">
        <v>57</v>
      </c>
      <c r="B5" s="61">
        <v>0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34"/>
      <c r="S6" s="134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117"/>
      <c r="S8" s="117"/>
    </row>
    <row r="9" spans="1:19" ht="9" customHeight="1">
      <c r="A9" s="47" t="s">
        <v>50</v>
      </c>
      <c r="C9" s="72"/>
      <c r="D9" s="381" t="s">
        <v>317</v>
      </c>
      <c r="E9" s="382"/>
      <c r="F9" s="382"/>
      <c r="G9" s="382"/>
      <c r="H9" s="382"/>
      <c r="I9" s="383"/>
      <c r="J9" s="397" t="s">
        <v>23</v>
      </c>
      <c r="K9" s="397" t="s">
        <v>55</v>
      </c>
      <c r="L9" s="397" t="s">
        <v>56</v>
      </c>
      <c r="M9" s="397" t="s">
        <v>224</v>
      </c>
      <c r="N9" s="397" t="s">
        <v>227</v>
      </c>
      <c r="O9" s="397" t="s">
        <v>228</v>
      </c>
      <c r="P9" s="397" t="s">
        <v>230</v>
      </c>
      <c r="Q9" s="378" t="s">
        <v>234</v>
      </c>
      <c r="R9" s="372" t="s">
        <v>236</v>
      </c>
      <c r="S9" s="378" t="s">
        <v>303</v>
      </c>
    </row>
    <row r="10" spans="1:19" ht="9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398"/>
      <c r="K10" s="398"/>
      <c r="L10" s="398"/>
      <c r="M10" s="398"/>
      <c r="N10" s="398"/>
      <c r="O10" s="398"/>
      <c r="P10" s="398"/>
      <c r="Q10" s="379"/>
      <c r="R10" s="373"/>
      <c r="S10" s="379"/>
    </row>
    <row r="11" spans="1:19" ht="9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398"/>
      <c r="K11" s="398"/>
      <c r="L11" s="398"/>
      <c r="M11" s="398"/>
      <c r="N11" s="398"/>
      <c r="O11" s="398"/>
      <c r="P11" s="398"/>
      <c r="Q11" s="379"/>
      <c r="R11" s="373"/>
      <c r="S11" s="379"/>
    </row>
    <row r="12" spans="1:19" ht="9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398"/>
      <c r="K12" s="398"/>
      <c r="L12" s="398"/>
      <c r="M12" s="398"/>
      <c r="N12" s="398"/>
      <c r="O12" s="398"/>
      <c r="P12" s="398"/>
      <c r="Q12" s="379"/>
      <c r="R12" s="373"/>
      <c r="S12" s="379"/>
    </row>
    <row r="13" spans="1:19" ht="6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399"/>
      <c r="K13" s="399"/>
      <c r="L13" s="399"/>
      <c r="M13" s="399"/>
      <c r="N13" s="399"/>
      <c r="O13" s="399"/>
      <c r="P13" s="399"/>
      <c r="Q13" s="380"/>
      <c r="R13" s="374"/>
      <c r="S13" s="380"/>
    </row>
    <row r="14" spans="1:19" ht="14.25" thickBot="1" thickTop="1">
      <c r="A14" s="73" t="str">
        <f>IF(COUNTBLANK(C14:IV14)=254,"odstr",IF(AND($A$1="TISK",SUM(J14:R14)=0),"odstr","OK"))</f>
        <v>OK</v>
      </c>
      <c r="B14" s="49" t="s">
        <v>57</v>
      </c>
      <c r="C14" s="74"/>
      <c r="D14" s="118"/>
      <c r="E14" s="119" t="s">
        <v>24</v>
      </c>
      <c r="F14" s="119"/>
      <c r="G14" s="119"/>
      <c r="H14" s="120"/>
      <c r="I14" s="121"/>
      <c r="J14" s="135">
        <v>5268.889598577578</v>
      </c>
      <c r="K14" s="135">
        <v>5222.970418452465</v>
      </c>
      <c r="L14" s="135">
        <v>5256.947639245011</v>
      </c>
      <c r="M14" s="135">
        <v>5306.022404487404</v>
      </c>
      <c r="N14" s="135">
        <v>5297.885242937517</v>
      </c>
      <c r="O14" s="135">
        <v>5310.174555442502</v>
      </c>
      <c r="P14" s="135">
        <v>5350.022712475001</v>
      </c>
      <c r="Q14" s="136">
        <v>5377.140073775</v>
      </c>
      <c r="R14" s="135">
        <v>5415.411027375</v>
      </c>
      <c r="S14" s="136">
        <v>5414</v>
      </c>
    </row>
    <row r="15" spans="1:19" ht="13.5" thickBot="1">
      <c r="A15" s="73" t="s">
        <v>50</v>
      </c>
      <c r="B15" s="49" t="s">
        <v>57</v>
      </c>
      <c r="C15" s="74"/>
      <c r="D15" s="123" t="s">
        <v>20</v>
      </c>
      <c r="E15" s="124"/>
      <c r="F15" s="124"/>
      <c r="G15" s="124"/>
      <c r="H15" s="124"/>
      <c r="I15" s="124"/>
      <c r="J15" s="15"/>
      <c r="K15" s="15"/>
      <c r="L15" s="15"/>
      <c r="M15" s="15"/>
      <c r="N15" s="15"/>
      <c r="O15" s="15"/>
      <c r="P15" s="15"/>
      <c r="Q15" s="23"/>
      <c r="R15" s="23"/>
      <c r="S15" s="23"/>
    </row>
    <row r="16" spans="1:20" ht="12.75">
      <c r="A16" s="73" t="str">
        <f>IF(COUNTBLANK(C16:IV16)=254,"odstr",IF(AND($A$1="TISK",SUM(J16:R16)=0),"odstr","OK"))</f>
        <v>OK</v>
      </c>
      <c r="B16" s="49" t="s">
        <v>57</v>
      </c>
      <c r="C16" s="74"/>
      <c r="D16" s="133"/>
      <c r="E16" s="84" t="s">
        <v>25</v>
      </c>
      <c r="F16" s="84"/>
      <c r="G16" s="84"/>
      <c r="H16" s="85"/>
      <c r="I16" s="86"/>
      <c r="J16" s="22">
        <f>('A1'!J14*1000)/'A4'!J14</f>
        <v>757820.0160196827</v>
      </c>
      <c r="K16" s="22">
        <f>('A1'!K14*1000)/'A4'!K14</f>
        <v>777780.2044690963</v>
      </c>
      <c r="L16" s="22">
        <f>('A1'!L14*1000)/'A4'!L14</f>
        <v>777811.057023813</v>
      </c>
      <c r="M16" s="22">
        <f>('A1'!M14*1000)/'A4'!M14</f>
        <v>780775.2557728264</v>
      </c>
      <c r="N16" s="22">
        <f>('A1'!N14*1000)/'A4'!N14</f>
        <v>820283.1508653826</v>
      </c>
      <c r="O16" s="22">
        <f>('A1'!O14*1000)/'A4'!O14</f>
        <v>871040.6695123344</v>
      </c>
      <c r="P16" s="22">
        <f>('A1'!P14*1000)/'A4'!P14</f>
        <v>891187.4315752784</v>
      </c>
      <c r="Q16" s="22">
        <f>('A1'!Q14*1000)/'A4'!Q14</f>
        <v>950457.4792324543</v>
      </c>
      <c r="R16" s="349">
        <f>('A1'!R14*1000)/'A4'!R14</f>
        <v>998772.9412704946</v>
      </c>
      <c r="S16" s="358">
        <f>('A1'!S14*1000)/'A4'!S14</f>
        <v>1061815.293683044</v>
      </c>
      <c r="T16" s="111"/>
    </row>
    <row r="17" spans="1:20" ht="13.5" thickBot="1">
      <c r="A17" s="73" t="str">
        <f>IF(COUNTBLANK(C17:IV17)=254,"odstr",IF(AND($A$1="TISK",SUM(J17:R17)=0),"odstr","OK"))</f>
        <v>OK</v>
      </c>
      <c r="B17" s="49" t="s">
        <v>57</v>
      </c>
      <c r="C17" s="74"/>
      <c r="D17" s="129"/>
      <c r="E17" s="130" t="s">
        <v>241</v>
      </c>
      <c r="F17" s="130"/>
      <c r="G17" s="130"/>
      <c r="H17" s="131"/>
      <c r="I17" s="132"/>
      <c r="J17" s="18">
        <f>('A1'!J15*1000)/'A4'!J14</f>
        <v>28981.27814847812</v>
      </c>
      <c r="K17" s="18">
        <f>('A1'!K15*1000)/'A4'!K14</f>
        <v>29877.234971923517</v>
      </c>
      <c r="L17" s="18">
        <f>('A1'!L15*1000)/'A4'!L14</f>
        <v>29411.124403910762</v>
      </c>
      <c r="M17" s="18">
        <f>('A1'!M15*1000)/'A4'!M14</f>
        <v>29281.068941675414</v>
      </c>
      <c r="N17" s="18">
        <f>('A1'!N15*1000)/'A4'!N14</f>
        <v>30364.908583862147</v>
      </c>
      <c r="O17" s="18">
        <f>('A1'!O15*1000)/'A4'!O14</f>
        <v>31301.957382694516</v>
      </c>
      <c r="P17" s="18">
        <f>('A1'!P15*1000)/'A4'!P14</f>
        <v>30326.356817947464</v>
      </c>
      <c r="Q17" s="18">
        <f>('A1'!Q15*1000)/'A4'!Q14</f>
        <v>33764.16123232591</v>
      </c>
      <c r="R17" s="350">
        <f>('A1'!R15*1000)/'A4'!R14</f>
        <v>40906.34415304744</v>
      </c>
      <c r="S17" s="360">
        <f>('A1'!S15*1000)/'A4'!S14</f>
        <v>45791.87878845032</v>
      </c>
      <c r="T17" s="111"/>
    </row>
    <row r="18" spans="1:19" ht="13.5" thickBot="1">
      <c r="A18" s="73" t="s">
        <v>50</v>
      </c>
      <c r="B18" s="49" t="s">
        <v>57</v>
      </c>
      <c r="C18" s="74"/>
      <c r="D18" s="123" t="s">
        <v>231</v>
      </c>
      <c r="E18" s="124"/>
      <c r="F18" s="124"/>
      <c r="G18" s="124"/>
      <c r="H18" s="124"/>
      <c r="I18" s="124"/>
      <c r="J18" s="15"/>
      <c r="K18" s="15"/>
      <c r="L18" s="15"/>
      <c r="M18" s="15"/>
      <c r="N18" s="15"/>
      <c r="O18" s="15"/>
      <c r="P18" s="15"/>
      <c r="Q18" s="23"/>
      <c r="R18" s="23"/>
      <c r="S18" s="23"/>
    </row>
    <row r="19" spans="1:19" ht="12.75">
      <c r="A19" s="73" t="str">
        <f>IF(COUNTBLANK(C19:IV19)=254,"odstr",IF(AND($A$1="TISK",SUM(J19:R19)=0),"odstr","OK"))</f>
        <v>OK</v>
      </c>
      <c r="B19" s="49" t="s">
        <v>57</v>
      </c>
      <c r="C19" s="74"/>
      <c r="D19" s="133"/>
      <c r="E19" s="84" t="s">
        <v>25</v>
      </c>
      <c r="F19" s="84"/>
      <c r="G19" s="84"/>
      <c r="H19" s="85"/>
      <c r="I19" s="86"/>
      <c r="J19" s="22">
        <f>('A2'!J14*1000)/'A4'!J14</f>
        <v>752049.160618156</v>
      </c>
      <c r="K19" s="22">
        <f>('A2'!K14*1000)/'A4'!K14</f>
        <v>772148.7347031399</v>
      </c>
      <c r="L19" s="22">
        <f>('A2'!L14*1000)/'A4'!L14</f>
        <v>761022.0368439058</v>
      </c>
      <c r="M19" s="22">
        <f>('A2'!M14*1000)/'A4'!M14</f>
        <v>750336.6357128338</v>
      </c>
      <c r="N19" s="22">
        <f>('A2'!N14*1000)/'A4'!N14</f>
        <v>771892.8992377629</v>
      </c>
      <c r="O19" s="22">
        <f>('A2'!O14*1000)/'A4'!O14</f>
        <v>810993.3025810173</v>
      </c>
      <c r="P19" s="22">
        <f>('A2'!P14*1000)/'A4'!P14</f>
        <v>824678.555048399</v>
      </c>
      <c r="Q19" s="22">
        <f>('A2'!Q14*1000)/'A4'!Q14</f>
        <v>856233.5994285747</v>
      </c>
      <c r="R19" s="349">
        <f>('A2'!R14*1000)/'A4'!R14</f>
        <v>950353.7171941459</v>
      </c>
      <c r="S19" s="361">
        <f>('A2'!S14*1000)/'A4'!S14</f>
        <v>972800.8865903214</v>
      </c>
    </row>
    <row r="20" spans="1:19" ht="13.5" thickBot="1">
      <c r="A20" s="73" t="str">
        <f>IF(COUNTBLANK(C20:IV20)=254,"odstr",IF(AND($A$1="TISK",SUM(J20:R20)=0),"odstr","OK"))</f>
        <v>OK</v>
      </c>
      <c r="B20" s="49" t="s">
        <v>57</v>
      </c>
      <c r="C20" s="74"/>
      <c r="D20" s="103"/>
      <c r="E20" s="104" t="s">
        <v>241</v>
      </c>
      <c r="F20" s="104"/>
      <c r="G20" s="104"/>
      <c r="H20" s="105"/>
      <c r="I20" s="106"/>
      <c r="J20" s="19">
        <f>('A2'!J16*1000)/'A4'!J14</f>
        <v>47992.949336965845</v>
      </c>
      <c r="K20" s="19">
        <f>('A2'!K16*1000)/'A4'!K14</f>
        <v>50757.57576255558</v>
      </c>
      <c r="L20" s="19">
        <f>('A2'!L16*1000)/'A4'!L14</f>
        <v>51086.25118078992</v>
      </c>
      <c r="M20" s="19">
        <f>('A2'!M16*1000)/'A4'!M14</f>
        <v>51581.04255592738</v>
      </c>
      <c r="N20" s="19">
        <f>('A2'!N16*1000)/'A4'!N14</f>
        <v>53529.9115268501</v>
      </c>
      <c r="O20" s="19">
        <f>('A2'!O16*1000)/'A4'!O14</f>
        <v>55935.26815745297</v>
      </c>
      <c r="P20" s="19">
        <f>('A2'!P16*1000)/'A4'!P14</f>
        <v>55774.91504708848</v>
      </c>
      <c r="Q20" s="19">
        <f>('A2'!Q16*1000)/'A4'!Q14</f>
        <v>62694.29114788764</v>
      </c>
      <c r="R20" s="350">
        <f>('A2'!R16*1000)/'A4'!R14</f>
        <v>77662.20611686895</v>
      </c>
      <c r="S20" s="359">
        <f>('A2'!S16*1000)/'A4'!S14</f>
        <v>49592.6047278917</v>
      </c>
    </row>
    <row r="21" spans="1:19" ht="13.5">
      <c r="A21" s="73" t="s">
        <v>50</v>
      </c>
      <c r="B21" s="73" t="s">
        <v>58</v>
      </c>
      <c r="D21" s="108"/>
      <c r="E21" s="109"/>
      <c r="F21" s="109"/>
      <c r="G21" s="109"/>
      <c r="H21" s="109"/>
      <c r="I21" s="108"/>
      <c r="J21" s="108"/>
      <c r="K21" s="108"/>
      <c r="L21" s="108"/>
      <c r="M21" s="108"/>
      <c r="N21" s="108"/>
      <c r="O21" s="108"/>
      <c r="P21" s="108"/>
      <c r="Q21" s="353"/>
      <c r="R21" s="110" t="s">
        <v>243</v>
      </c>
      <c r="S21" s="354">
        <f>IF(KNIHOVNA!H4=""," ","")</f>
      </c>
    </row>
    <row r="22" spans="1:19" ht="12.75" customHeight="1">
      <c r="A22" s="73" t="str">
        <f>IF(COUNTBLANK(D22:E22)=2,"odstr","OK")</f>
        <v>odstr</v>
      </c>
      <c r="B22" s="73"/>
      <c r="D22" s="112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23"/>
    </row>
    <row r="23" spans="1:19" ht="12.75">
      <c r="A23" s="73" t="str">
        <f>IF(COUNTBLANK(D23:E23)=2,"odstr","OK")</f>
        <v>odstr</v>
      </c>
      <c r="B23" s="73"/>
      <c r="D23" s="112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23"/>
    </row>
    <row r="24" spans="1:2" ht="12.75">
      <c r="A24" s="73" t="s">
        <v>58</v>
      </c>
      <c r="B24" s="73"/>
    </row>
    <row r="25" spans="1:2" ht="12.75">
      <c r="A25" s="73"/>
      <c r="B25" s="73"/>
    </row>
    <row r="26" spans="1:2" ht="12.75">
      <c r="A26" s="73"/>
      <c r="B26" s="73"/>
    </row>
    <row r="27" spans="1:2" ht="12.75">
      <c r="A27" s="73"/>
      <c r="B27" s="73"/>
    </row>
    <row r="28" spans="1:2" ht="12.75">
      <c r="A28" s="73"/>
      <c r="B28" s="73"/>
    </row>
    <row r="29" spans="1:2" ht="12.75">
      <c r="A29" s="73"/>
      <c r="B29" s="73"/>
    </row>
    <row r="30" spans="1:2" ht="12.75">
      <c r="A30" s="73"/>
      <c r="B30" s="73"/>
    </row>
    <row r="31" spans="1:2" ht="12.75">
      <c r="A31" s="73"/>
      <c r="B31" s="73"/>
    </row>
    <row r="32" spans="1:2" ht="12.75">
      <c r="A32" s="73"/>
      <c r="B32" s="73"/>
    </row>
    <row r="33" spans="1:2" ht="12.75">
      <c r="A33" s="73"/>
      <c r="B33" s="73"/>
    </row>
    <row r="34" spans="1:2" ht="12.75">
      <c r="A34" s="73"/>
      <c r="B34" s="73"/>
    </row>
    <row r="35" spans="1:2" ht="12.75">
      <c r="A35" s="73"/>
      <c r="B35" s="73"/>
    </row>
    <row r="36" spans="1:2" ht="12.75">
      <c r="A36" s="73"/>
      <c r="B36" s="73"/>
    </row>
    <row r="37" spans="1:2" ht="12.75">
      <c r="A37" s="73"/>
      <c r="B37" s="73"/>
    </row>
    <row r="38" spans="1:2" ht="12.75">
      <c r="A38" s="73"/>
      <c r="B38" s="73"/>
    </row>
    <row r="39" spans="1:2" ht="12.75">
      <c r="A39" s="73"/>
      <c r="B39" s="73"/>
    </row>
    <row r="40" spans="1:2" ht="12.75">
      <c r="A40" s="73"/>
      <c r="B40" s="73"/>
    </row>
    <row r="41" spans="1:2" ht="12.75">
      <c r="A41" s="73"/>
      <c r="B41" s="73"/>
    </row>
    <row r="42" spans="1:2" ht="12.75">
      <c r="A42" s="73"/>
      <c r="B42" s="73"/>
    </row>
    <row r="43" spans="1:2" ht="12.75">
      <c r="A43" s="73"/>
      <c r="B43" s="73"/>
    </row>
    <row r="44" spans="1:2" ht="12.75">
      <c r="A44" s="73"/>
      <c r="B44" s="73"/>
    </row>
    <row r="45" spans="1:2" ht="12.75">
      <c r="A45" s="73"/>
      <c r="B45" s="73"/>
    </row>
    <row r="46" spans="1:2" ht="12.75">
      <c r="A46" s="73"/>
      <c r="B46" s="73"/>
    </row>
    <row r="47" spans="1:2" ht="12.75">
      <c r="A47" s="73"/>
      <c r="B47" s="73"/>
    </row>
    <row r="48" spans="1:2" ht="12.75">
      <c r="A48" s="73"/>
      <c r="B48" s="73"/>
    </row>
    <row r="49" spans="1:2" ht="12.75">
      <c r="A49" s="73"/>
      <c r="B49" s="73"/>
    </row>
    <row r="50" spans="1:2" ht="12.75">
      <c r="A50" s="73"/>
      <c r="B50" s="73"/>
    </row>
    <row r="51" spans="1:2" ht="12.75">
      <c r="A51" s="73"/>
      <c r="B51" s="73"/>
    </row>
    <row r="52" spans="1:2" ht="12.75">
      <c r="A52" s="73"/>
      <c r="B52" s="73"/>
    </row>
    <row r="53" spans="1:2" ht="12.75">
      <c r="A53" s="73"/>
      <c r="B53" s="73"/>
    </row>
    <row r="54" spans="1:2" ht="12.75">
      <c r="A54" s="73"/>
      <c r="B54" s="73"/>
    </row>
    <row r="55" spans="1:2" ht="12.75">
      <c r="A55" s="73"/>
      <c r="B55" s="73"/>
    </row>
    <row r="56" spans="1:2" ht="12.75">
      <c r="A56" s="73"/>
      <c r="B56" s="73"/>
    </row>
    <row r="57" spans="1:2" ht="12.75">
      <c r="A57" s="73"/>
      <c r="B57" s="73"/>
    </row>
    <row r="58" spans="1:2" ht="12.75">
      <c r="A58" s="73"/>
      <c r="B58" s="73"/>
    </row>
    <row r="59" spans="1:2" ht="12.75">
      <c r="A59" s="73"/>
      <c r="B59" s="7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  <row r="197" spans="1:2" ht="12.75">
      <c r="A197" s="73"/>
      <c r="B197" s="73"/>
    </row>
    <row r="198" spans="1:2" ht="12.75">
      <c r="A198" s="73"/>
      <c r="B198" s="73"/>
    </row>
    <row r="199" spans="1:2" ht="12.75">
      <c r="A199" s="73"/>
      <c r="B199" s="73"/>
    </row>
    <row r="200" spans="1:2" ht="12.75">
      <c r="A200" s="73"/>
      <c r="B200" s="73"/>
    </row>
  </sheetData>
  <sheetProtection/>
  <mergeCells count="13">
    <mergeCell ref="L9:L13"/>
    <mergeCell ref="E23:R23"/>
    <mergeCell ref="E22:R22"/>
    <mergeCell ref="D9:I13"/>
    <mergeCell ref="R9:R13"/>
    <mergeCell ref="K9:K13"/>
    <mergeCell ref="J9:J13"/>
    <mergeCell ref="P9:P13"/>
    <mergeCell ref="Q9:Q13"/>
    <mergeCell ref="S9:S13"/>
    <mergeCell ref="O9:O13"/>
    <mergeCell ref="N9:N13"/>
    <mergeCell ref="M9:M13"/>
  </mergeCells>
  <conditionalFormatting sqref="C1:E1">
    <cfRule type="cellIs" priority="2" dxfId="9" operator="equal" stopIfTrue="1">
      <formula>"nezadána"</formula>
    </cfRule>
  </conditionalFormatting>
  <conditionalFormatting sqref="B14:B20 A2:A23">
    <cfRule type="cellIs" priority="3" dxfId="8" operator="equal" stopIfTrue="1">
      <formula>"odstr"</formula>
    </cfRule>
  </conditionalFormatting>
  <conditionalFormatting sqref="B1">
    <cfRule type="cellIs" priority="4" dxfId="1" operator="equal" stopIfTrue="1">
      <formula>"FUNKCE"</formula>
    </cfRule>
  </conditionalFormatting>
  <conditionalFormatting sqref="G8">
    <cfRule type="expression" priority="5" dxfId="1" stopIfTrue="1">
      <formula>S8=" "</formula>
    </cfRule>
  </conditionalFormatting>
  <conditionalFormatting sqref="R1 F1:I1">
    <cfRule type="cellIs" priority="7" dxfId="5" operator="notEqual" stopIfTrue="1">
      <formula>""</formula>
    </cfRule>
  </conditionalFormatting>
  <conditionalFormatting sqref="G3">
    <cfRule type="expression" priority="8" dxfId="1" stopIfTrue="1">
      <formula>D1=" ?"</formula>
    </cfRule>
  </conditionalFormatting>
  <conditionalFormatting sqref="B4">
    <cfRule type="expression" priority="9" dxfId="1" stopIfTrue="1">
      <formula>COUNTIF(Datova_oblast,"")-$B$5&gt;0</formula>
    </cfRule>
  </conditionalFormatting>
  <conditionalFormatting sqref="R21">
    <cfRule type="expression" priority="1" dxfId="1" stopIfTrue="1">
      <formula>S22="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R202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1.12109375" style="53" customWidth="1"/>
    <col min="5" max="6" width="2.125" style="53" customWidth="1"/>
    <col min="7" max="7" width="13.25390625" style="53" customWidth="1"/>
    <col min="8" max="8" width="24.00390625" style="53" customWidth="1"/>
    <col min="9" max="9" width="20.125" style="53" customWidth="1"/>
    <col min="10" max="18" width="8.75390625" style="53" customWidth="1"/>
    <col min="19" max="19" width="8.37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A5</v>
      </c>
      <c r="D1" s="44" t="str">
        <f>IF(KNIHOVNA!J4=""," ?",KNIHOVNA!J4)</f>
        <v>A</v>
      </c>
      <c r="E1" s="44" t="str">
        <f>CONCATENATE(C1,R1)</f>
        <v>A5</v>
      </c>
      <c r="F1" s="45">
        <v>5</v>
      </c>
      <c r="G1" s="46"/>
      <c r="H1" s="46"/>
      <c r="I1" s="46"/>
      <c r="J1" s="49"/>
      <c r="K1" s="49"/>
      <c r="L1" s="49"/>
      <c r="M1" s="49"/>
      <c r="N1" s="49"/>
      <c r="O1" s="49"/>
      <c r="P1" s="49"/>
      <c r="Q1" s="49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63</v>
      </c>
      <c r="D3" s="56" t="s">
        <v>47</v>
      </c>
      <c r="E3" s="56"/>
      <c r="F3" s="56"/>
      <c r="G3" s="56"/>
      <c r="H3" s="115" t="s">
        <v>309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8"/>
    </row>
    <row r="4" spans="1:19" s="55" customFormat="1" ht="15" customHeight="1" hidden="1">
      <c r="A4" s="47" t="s">
        <v>50</v>
      </c>
      <c r="B4" s="59">
        <v>180</v>
      </c>
      <c r="D4" s="60" t="s">
        <v>47</v>
      </c>
      <c r="E4" s="56"/>
      <c r="F4" s="56"/>
      <c r="G4" s="56"/>
      <c r="H4" s="60" t="s">
        <v>221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8"/>
    </row>
    <row r="5" spans="1:19" s="55" customFormat="1" ht="15.75">
      <c r="A5" s="47" t="s">
        <v>219</v>
      </c>
      <c r="B5" s="61">
        <v>0</v>
      </c>
      <c r="D5" s="13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58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58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58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340" t="s">
        <v>13</v>
      </c>
    </row>
    <row r="9" spans="1:19" ht="3.75" customHeight="1">
      <c r="A9" s="47" t="s">
        <v>50</v>
      </c>
      <c r="C9" s="72"/>
      <c r="D9" s="381"/>
      <c r="E9" s="382"/>
      <c r="F9" s="382"/>
      <c r="G9" s="382"/>
      <c r="H9" s="382"/>
      <c r="I9" s="383"/>
      <c r="J9" s="412" t="s">
        <v>26</v>
      </c>
      <c r="K9" s="412" t="s">
        <v>62</v>
      </c>
      <c r="L9" s="412" t="s">
        <v>64</v>
      </c>
      <c r="M9" s="412" t="s">
        <v>225</v>
      </c>
      <c r="N9" s="412" t="s">
        <v>226</v>
      </c>
      <c r="O9" s="412" t="s">
        <v>229</v>
      </c>
      <c r="P9" s="412" t="s">
        <v>232</v>
      </c>
      <c r="Q9" s="394" t="s">
        <v>235</v>
      </c>
      <c r="R9" s="391" t="s">
        <v>244</v>
      </c>
      <c r="S9" s="394" t="s">
        <v>305</v>
      </c>
    </row>
    <row r="10" spans="1:19" ht="3.75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413"/>
      <c r="K10" s="413"/>
      <c r="L10" s="413"/>
      <c r="M10" s="413"/>
      <c r="N10" s="413"/>
      <c r="O10" s="413"/>
      <c r="P10" s="413"/>
      <c r="Q10" s="400"/>
      <c r="R10" s="415"/>
      <c r="S10" s="400"/>
    </row>
    <row r="11" spans="1:19" ht="3.75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413"/>
      <c r="K11" s="413"/>
      <c r="L11" s="413"/>
      <c r="M11" s="413"/>
      <c r="N11" s="413"/>
      <c r="O11" s="413"/>
      <c r="P11" s="413"/>
      <c r="Q11" s="400"/>
      <c r="R11" s="415"/>
      <c r="S11" s="400"/>
    </row>
    <row r="12" spans="1:19" ht="3.75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413"/>
      <c r="K12" s="413"/>
      <c r="L12" s="413"/>
      <c r="M12" s="413"/>
      <c r="N12" s="413"/>
      <c r="O12" s="413"/>
      <c r="P12" s="413"/>
      <c r="Q12" s="400"/>
      <c r="R12" s="415"/>
      <c r="S12" s="400"/>
    </row>
    <row r="13" spans="1:19" ht="3.75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414"/>
      <c r="K13" s="414"/>
      <c r="L13" s="414"/>
      <c r="M13" s="414"/>
      <c r="N13" s="414"/>
      <c r="O13" s="414"/>
      <c r="P13" s="414"/>
      <c r="Q13" s="401"/>
      <c r="R13" s="416"/>
      <c r="S13" s="401"/>
    </row>
    <row r="14" spans="3:19" ht="15" customHeight="1" thickBot="1" thickTop="1">
      <c r="C14" s="72"/>
      <c r="D14" s="307"/>
      <c r="E14" s="308"/>
      <c r="F14" s="308"/>
      <c r="G14" s="308"/>
      <c r="H14" s="308" t="s">
        <v>249</v>
      </c>
      <c r="I14" s="309"/>
      <c r="J14" s="320">
        <f>J15-'A1'!J15</f>
        <v>0</v>
      </c>
      <c r="K14" s="320">
        <f>K15-'A1'!K15</f>
        <v>0</v>
      </c>
      <c r="L14" s="320">
        <f>L15-'A1'!L15</f>
        <v>0</v>
      </c>
      <c r="M14" s="320">
        <f>M15-'A1'!M15</f>
        <v>0</v>
      </c>
      <c r="N14" s="320">
        <f>N15-'A1'!N15</f>
        <v>0</v>
      </c>
      <c r="O14" s="320">
        <f>O15-'A1'!O15</f>
        <v>0</v>
      </c>
      <c r="P14" s="320">
        <f>P15-'A1'!P15</f>
        <v>0</v>
      </c>
      <c r="Q14" s="351">
        <f>Q15-'A1'!Q15</f>
        <v>0</v>
      </c>
      <c r="R14" s="356">
        <f>R15-'A1'!R15</f>
        <v>0</v>
      </c>
      <c r="S14" s="355">
        <f>S15-'A5'!S15</f>
        <v>0</v>
      </c>
    </row>
    <row r="15" spans="1:19" ht="13.5" thickTop="1">
      <c r="A15" s="73" t="str">
        <f aca="true" t="shared" si="0" ref="A15:A29">IF(COUNTBLANK(C15:IV15)=254,"odstr",IF(AND($A$1="TISK",SUM(J15:R15)=0),"odstr","OK"))</f>
        <v>OK</v>
      </c>
      <c r="B15" s="49" t="s">
        <v>57</v>
      </c>
      <c r="C15" s="74"/>
      <c r="D15" s="138"/>
      <c r="E15" s="139" t="s">
        <v>248</v>
      </c>
      <c r="F15" s="140"/>
      <c r="G15" s="140"/>
      <c r="H15" s="140"/>
      <c r="I15" s="141"/>
      <c r="J15" s="142">
        <f aca="true" t="shared" si="1" ref="J15:R15">J16+J18+J20+J21+J25+J26+J27+J28+J29</f>
        <v>152699.15499</v>
      </c>
      <c r="K15" s="142">
        <f t="shared" si="1"/>
        <v>156047.91444351</v>
      </c>
      <c r="L15" s="142">
        <f t="shared" si="1"/>
        <v>154612.74100268</v>
      </c>
      <c r="M15" s="142">
        <f t="shared" si="1"/>
        <v>155366.00783187</v>
      </c>
      <c r="N15" s="142">
        <f t="shared" si="1"/>
        <v>160869.80108958998</v>
      </c>
      <c r="O15" s="142">
        <f t="shared" si="1"/>
        <v>166218.85762913</v>
      </c>
      <c r="P15" s="142">
        <f t="shared" si="1"/>
        <v>162246.6977626401</v>
      </c>
      <c r="Q15" s="343">
        <f t="shared" si="1"/>
        <v>181554.62441974002</v>
      </c>
      <c r="R15" s="357">
        <f t="shared" si="1"/>
        <v>221524.66721600998</v>
      </c>
      <c r="S15" s="341">
        <v>247917.23264942018</v>
      </c>
    </row>
    <row r="16" spans="1:19" ht="12.75" customHeight="1">
      <c r="A16" s="73" t="str">
        <f t="shared" si="0"/>
        <v>OK</v>
      </c>
      <c r="B16" s="49" t="s">
        <v>57</v>
      </c>
      <c r="C16" s="74"/>
      <c r="D16" s="143"/>
      <c r="E16" s="402" t="s">
        <v>27</v>
      </c>
      <c r="F16" s="144" t="s">
        <v>253</v>
      </c>
      <c r="G16" s="145"/>
      <c r="H16" s="145"/>
      <c r="I16" s="146"/>
      <c r="J16" s="148">
        <v>16288.18495</v>
      </c>
      <c r="K16" s="149">
        <v>16281.23531609</v>
      </c>
      <c r="L16" s="149">
        <v>16933.53716059</v>
      </c>
      <c r="M16" s="149">
        <v>18076.87513788</v>
      </c>
      <c r="N16" s="149">
        <v>19319.25537091</v>
      </c>
      <c r="O16" s="149">
        <v>19337.61627706</v>
      </c>
      <c r="P16" s="149">
        <v>18816.69827218</v>
      </c>
      <c r="Q16" s="150">
        <v>21530.55490128</v>
      </c>
      <c r="R16" s="149">
        <v>24852.33331421</v>
      </c>
      <c r="S16" s="150">
        <v>28128.245559</v>
      </c>
    </row>
    <row r="17" spans="1:19" ht="12.75" customHeight="1">
      <c r="A17" s="73" t="str">
        <f t="shared" si="0"/>
        <v>OK</v>
      </c>
      <c r="B17" s="49" t="s">
        <v>57</v>
      </c>
      <c r="C17" s="74"/>
      <c r="D17" s="90"/>
      <c r="E17" s="403"/>
      <c r="F17" s="151"/>
      <c r="G17" s="92" t="s">
        <v>34</v>
      </c>
      <c r="H17" s="92"/>
      <c r="I17" s="94"/>
      <c r="J17" s="95">
        <v>15904.28073</v>
      </c>
      <c r="K17" s="97">
        <v>15928.97576337</v>
      </c>
      <c r="L17" s="97">
        <v>16565.92388865</v>
      </c>
      <c r="M17" s="97">
        <v>17722.8191511</v>
      </c>
      <c r="N17" s="97">
        <v>18958.73855458</v>
      </c>
      <c r="O17" s="97">
        <v>18960.37449295</v>
      </c>
      <c r="P17" s="97">
        <v>18397.32253989</v>
      </c>
      <c r="Q17" s="96">
        <v>21079.21419051</v>
      </c>
      <c r="R17" s="97">
        <v>24286.30669305</v>
      </c>
      <c r="S17" s="96">
        <v>27474.07621525</v>
      </c>
    </row>
    <row r="18" spans="1:19" ht="12.75" customHeight="1">
      <c r="A18" s="73" t="str">
        <f t="shared" si="0"/>
        <v>OK</v>
      </c>
      <c r="B18" s="49" t="s">
        <v>57</v>
      </c>
      <c r="C18" s="74"/>
      <c r="D18" s="90"/>
      <c r="E18" s="403"/>
      <c r="F18" s="144" t="s">
        <v>257</v>
      </c>
      <c r="G18" s="145"/>
      <c r="H18" s="145"/>
      <c r="I18" s="146"/>
      <c r="J18" s="148">
        <v>52383.30473</v>
      </c>
      <c r="K18" s="149">
        <v>54543.44397815</v>
      </c>
      <c r="L18" s="149">
        <v>52974.08343141</v>
      </c>
      <c r="M18" s="149">
        <v>54331.80057776</v>
      </c>
      <c r="N18" s="149">
        <v>58180.00353862</v>
      </c>
      <c r="O18" s="149">
        <v>60857.98617464</v>
      </c>
      <c r="P18" s="149">
        <v>61101.4944091701</v>
      </c>
      <c r="Q18" s="150">
        <v>71149.3588043</v>
      </c>
      <c r="R18" s="149">
        <v>83506.0229798</v>
      </c>
      <c r="S18" s="150">
        <v>100713.17038774004</v>
      </c>
    </row>
    <row r="19" spans="1:19" ht="15">
      <c r="A19" s="73" t="str">
        <f t="shared" si="0"/>
        <v>OK</v>
      </c>
      <c r="B19" s="49" t="s">
        <v>57</v>
      </c>
      <c r="C19" s="74"/>
      <c r="D19" s="90"/>
      <c r="E19" s="404"/>
      <c r="F19" s="151"/>
      <c r="G19" s="92" t="s">
        <v>318</v>
      </c>
      <c r="H19" s="92"/>
      <c r="I19" s="94"/>
      <c r="J19" s="95">
        <v>47262.38321</v>
      </c>
      <c r="K19" s="97">
        <v>49099.24676237</v>
      </c>
      <c r="L19" s="97">
        <v>47888.46792646</v>
      </c>
      <c r="M19" s="97">
        <v>49397.3202532</v>
      </c>
      <c r="N19" s="97">
        <v>53180.65840224</v>
      </c>
      <c r="O19" s="97">
        <v>55842.9815851</v>
      </c>
      <c r="P19" s="97">
        <v>56078.53447278</v>
      </c>
      <c r="Q19" s="96">
        <v>65531.83650126</v>
      </c>
      <c r="R19" s="97">
        <v>77067.7733345499</v>
      </c>
      <c r="S19" s="96">
        <v>93309.24230032001</v>
      </c>
    </row>
    <row r="20" spans="1:19" ht="15">
      <c r="A20" s="73" t="str">
        <f t="shared" si="0"/>
        <v>OK</v>
      </c>
      <c r="B20" s="49" t="s">
        <v>57</v>
      </c>
      <c r="C20" s="74"/>
      <c r="D20" s="90"/>
      <c r="E20" s="404"/>
      <c r="F20" s="152" t="s">
        <v>258</v>
      </c>
      <c r="G20" s="153"/>
      <c r="H20" s="153"/>
      <c r="I20" s="154"/>
      <c r="J20" s="156">
        <v>3814.40437</v>
      </c>
      <c r="K20" s="157">
        <v>3776.4682006</v>
      </c>
      <c r="L20" s="157">
        <v>3909.05431225</v>
      </c>
      <c r="M20" s="157">
        <v>4004.47256806</v>
      </c>
      <c r="N20" s="157">
        <v>4128.49536427</v>
      </c>
      <c r="O20" s="157">
        <v>4273.73977672</v>
      </c>
      <c r="P20" s="157">
        <v>4547.36916355</v>
      </c>
      <c r="Q20" s="158">
        <v>4975.74752411</v>
      </c>
      <c r="R20" s="157">
        <v>5753.33375487</v>
      </c>
      <c r="S20" s="158">
        <v>6692.67621911</v>
      </c>
    </row>
    <row r="21" spans="1:19" ht="15">
      <c r="A21" s="73" t="str">
        <f t="shared" si="0"/>
        <v>OK</v>
      </c>
      <c r="B21" s="49" t="s">
        <v>57</v>
      </c>
      <c r="C21" s="74"/>
      <c r="D21" s="90"/>
      <c r="E21" s="404"/>
      <c r="F21" s="144" t="s">
        <v>259</v>
      </c>
      <c r="G21" s="145"/>
      <c r="H21" s="145"/>
      <c r="I21" s="146"/>
      <c r="J21" s="148">
        <v>35166.06779</v>
      </c>
      <c r="K21" s="149">
        <v>34465.28150302</v>
      </c>
      <c r="L21" s="149">
        <v>33991.99269718</v>
      </c>
      <c r="M21" s="149">
        <v>32667.41240756</v>
      </c>
      <c r="N21" s="149">
        <v>33203.83947226</v>
      </c>
      <c r="O21" s="149">
        <v>34609.06196273</v>
      </c>
      <c r="P21" s="149">
        <v>33096.42273299</v>
      </c>
      <c r="Q21" s="150">
        <v>35905.04578112</v>
      </c>
      <c r="R21" s="149">
        <v>43179.04415422</v>
      </c>
      <c r="S21" s="150">
        <v>47864.92224158</v>
      </c>
    </row>
    <row r="22" spans="1:19" ht="15">
      <c r="A22" s="73" t="str">
        <f t="shared" si="0"/>
        <v>OK</v>
      </c>
      <c r="B22" s="49" t="s">
        <v>57</v>
      </c>
      <c r="C22" s="74"/>
      <c r="D22" s="90"/>
      <c r="E22" s="404"/>
      <c r="F22" s="406" t="s">
        <v>29</v>
      </c>
      <c r="G22" s="159" t="s">
        <v>287</v>
      </c>
      <c r="H22" s="84"/>
      <c r="I22" s="86"/>
      <c r="J22" s="87">
        <v>7576.95332</v>
      </c>
      <c r="K22" s="89">
        <v>7556.38294418</v>
      </c>
      <c r="L22" s="89">
        <v>7546.50267897</v>
      </c>
      <c r="M22" s="89">
        <v>7605.83499671</v>
      </c>
      <c r="N22" s="89">
        <v>7728.02408449</v>
      </c>
      <c r="O22" s="89">
        <v>7974.16907013</v>
      </c>
      <c r="P22" s="89">
        <v>7615.01274898</v>
      </c>
      <c r="Q22" s="88">
        <v>8419.89854599</v>
      </c>
      <c r="R22" s="89">
        <v>10001.14399553</v>
      </c>
      <c r="S22" s="88">
        <v>11003.07073081</v>
      </c>
    </row>
    <row r="23" spans="1:19" ht="15">
      <c r="A23" s="73" t="str">
        <f t="shared" si="0"/>
        <v>OK</v>
      </c>
      <c r="B23" s="49" t="s">
        <v>57</v>
      </c>
      <c r="C23" s="74"/>
      <c r="D23" s="90"/>
      <c r="E23" s="404"/>
      <c r="F23" s="407"/>
      <c r="G23" s="159" t="s">
        <v>288</v>
      </c>
      <c r="H23" s="84"/>
      <c r="I23" s="86"/>
      <c r="J23" s="87">
        <v>15936.232</v>
      </c>
      <c r="K23" s="89">
        <v>15700.01185807</v>
      </c>
      <c r="L23" s="89">
        <v>15648.8216696</v>
      </c>
      <c r="M23" s="89">
        <v>15245.23755128</v>
      </c>
      <c r="N23" s="89">
        <v>15648.36147608</v>
      </c>
      <c r="O23" s="89">
        <v>18604.73770559</v>
      </c>
      <c r="P23" s="89">
        <v>17822.54742264</v>
      </c>
      <c r="Q23" s="88">
        <v>19382.85063552</v>
      </c>
      <c r="R23" s="89">
        <v>23728.2686939</v>
      </c>
      <c r="S23" s="88">
        <v>26042.877103360002</v>
      </c>
    </row>
    <row r="24" spans="1:44" ht="15">
      <c r="A24" s="73" t="str">
        <f t="shared" si="0"/>
        <v>OK</v>
      </c>
      <c r="B24" s="49" t="s">
        <v>57</v>
      </c>
      <c r="C24" s="74"/>
      <c r="D24" s="90"/>
      <c r="E24" s="404"/>
      <c r="F24" s="408"/>
      <c r="G24" s="91" t="s">
        <v>260</v>
      </c>
      <c r="H24" s="92"/>
      <c r="I24" s="94"/>
      <c r="J24" s="95">
        <v>11652.83349</v>
      </c>
      <c r="K24" s="97">
        <v>11208.87720077</v>
      </c>
      <c r="L24" s="97">
        <v>10796.654365209999</v>
      </c>
      <c r="M24" s="97">
        <v>9813.856407510002</v>
      </c>
      <c r="N24" s="97">
        <v>9827.390411690001</v>
      </c>
      <c r="O24" s="97">
        <v>8030.079687009999</v>
      </c>
      <c r="P24" s="97">
        <v>7658.77056137</v>
      </c>
      <c r="Q24" s="96">
        <v>8102.21433051</v>
      </c>
      <c r="R24" s="97">
        <v>9449.08805479001</v>
      </c>
      <c r="S24" s="96">
        <v>10818.317862410002</v>
      </c>
      <c r="AR24" s="113"/>
    </row>
    <row r="25" spans="1:19" ht="15">
      <c r="A25" s="73" t="str">
        <f t="shared" si="0"/>
        <v>OK</v>
      </c>
      <c r="B25" s="49" t="s">
        <v>57</v>
      </c>
      <c r="C25" s="74"/>
      <c r="D25" s="90"/>
      <c r="E25" s="404"/>
      <c r="F25" s="152" t="s">
        <v>312</v>
      </c>
      <c r="G25" s="153"/>
      <c r="H25" s="153"/>
      <c r="I25" s="154"/>
      <c r="J25" s="156">
        <v>3699.09036</v>
      </c>
      <c r="K25" s="157">
        <v>3275.5415513</v>
      </c>
      <c r="L25" s="157">
        <v>3043.40911789</v>
      </c>
      <c r="M25" s="157">
        <v>3122.26954401</v>
      </c>
      <c r="N25" s="157">
        <v>3210.90103821</v>
      </c>
      <c r="O25" s="157">
        <v>3307.92422329</v>
      </c>
      <c r="P25" s="157">
        <v>3474.01285254</v>
      </c>
      <c r="Q25" s="158">
        <v>3760.76381663</v>
      </c>
      <c r="R25" s="157">
        <v>4326.32632502</v>
      </c>
      <c r="S25" s="158">
        <v>4888.17794414</v>
      </c>
    </row>
    <row r="26" spans="1:19" ht="15">
      <c r="A26" s="73" t="str">
        <f t="shared" si="0"/>
        <v>OK</v>
      </c>
      <c r="B26" s="49" t="s">
        <v>57</v>
      </c>
      <c r="C26" s="74"/>
      <c r="D26" s="90"/>
      <c r="E26" s="404"/>
      <c r="F26" s="152" t="s">
        <v>313</v>
      </c>
      <c r="G26" s="153"/>
      <c r="H26" s="153"/>
      <c r="I26" s="154"/>
      <c r="J26" s="156">
        <v>1458.23644</v>
      </c>
      <c r="K26" s="157">
        <v>1448.53160893</v>
      </c>
      <c r="L26" s="157">
        <v>1220.33181384</v>
      </c>
      <c r="M26" s="157">
        <v>1273.77002565</v>
      </c>
      <c r="N26" s="157">
        <v>1203.21760854</v>
      </c>
      <c r="O26" s="157">
        <v>2991.2772185</v>
      </c>
      <c r="P26" s="157">
        <v>3066.92545235</v>
      </c>
      <c r="Q26" s="158">
        <v>3216.548075</v>
      </c>
      <c r="R26" s="157">
        <v>3571.11636174</v>
      </c>
      <c r="S26" s="158">
        <v>4057.86753213</v>
      </c>
    </row>
    <row r="27" spans="1:19" ht="15">
      <c r="A27" s="73" t="str">
        <f t="shared" si="0"/>
        <v>OK</v>
      </c>
      <c r="B27" s="49" t="s">
        <v>57</v>
      </c>
      <c r="C27" s="74"/>
      <c r="D27" s="90"/>
      <c r="E27" s="404"/>
      <c r="F27" s="152" t="s">
        <v>261</v>
      </c>
      <c r="G27" s="153"/>
      <c r="H27" s="153"/>
      <c r="I27" s="154"/>
      <c r="J27" s="156">
        <v>32540.28132</v>
      </c>
      <c r="K27" s="157">
        <v>34428.75205776</v>
      </c>
      <c r="L27" s="157">
        <v>34473.06789264</v>
      </c>
      <c r="M27" s="157">
        <v>34442.00567542</v>
      </c>
      <c r="N27" s="157">
        <v>32991.64769994</v>
      </c>
      <c r="O27" s="157">
        <v>33883.35616667</v>
      </c>
      <c r="P27" s="157">
        <v>32078.3220281</v>
      </c>
      <c r="Q27" s="158">
        <v>33933.39547297</v>
      </c>
      <c r="R27" s="157">
        <v>47619.4590983</v>
      </c>
      <c r="S27" s="158">
        <v>46505.649330199994</v>
      </c>
    </row>
    <row r="28" spans="1:19" ht="15">
      <c r="A28" s="73" t="str">
        <f t="shared" si="0"/>
        <v>OK</v>
      </c>
      <c r="B28" s="49" t="s">
        <v>57</v>
      </c>
      <c r="C28" s="74"/>
      <c r="D28" s="90"/>
      <c r="E28" s="404"/>
      <c r="F28" s="152" t="s">
        <v>262</v>
      </c>
      <c r="G28" s="153"/>
      <c r="H28" s="153"/>
      <c r="I28" s="154"/>
      <c r="J28" s="156">
        <v>754.86316</v>
      </c>
      <c r="K28" s="157">
        <v>809.36372806</v>
      </c>
      <c r="L28" s="157">
        <v>780.66685251</v>
      </c>
      <c r="M28" s="157">
        <v>722.2768278</v>
      </c>
      <c r="N28" s="157">
        <v>754.50039777</v>
      </c>
      <c r="O28" s="157">
        <v>774.95817338</v>
      </c>
      <c r="P28" s="157">
        <v>751.28527787</v>
      </c>
      <c r="Q28" s="158">
        <v>862.04752444</v>
      </c>
      <c r="R28" s="157">
        <v>923.88640378</v>
      </c>
      <c r="S28" s="158">
        <v>1008.2358380899999</v>
      </c>
    </row>
    <row r="29" spans="1:19" ht="15.75" thickBot="1">
      <c r="A29" s="73" t="str">
        <f t="shared" si="0"/>
        <v>OK</v>
      </c>
      <c r="B29" s="49" t="s">
        <v>57</v>
      </c>
      <c r="C29" s="74"/>
      <c r="D29" s="160"/>
      <c r="E29" s="405"/>
      <c r="F29" s="161" t="s">
        <v>263</v>
      </c>
      <c r="G29" s="162"/>
      <c r="H29" s="162"/>
      <c r="I29" s="163"/>
      <c r="J29" s="165">
        <v>6594.72187</v>
      </c>
      <c r="K29" s="166">
        <v>7019.2964996</v>
      </c>
      <c r="L29" s="166">
        <v>7286.59772437</v>
      </c>
      <c r="M29" s="166">
        <v>6725.12506773</v>
      </c>
      <c r="N29" s="166">
        <v>7877.94059907</v>
      </c>
      <c r="O29" s="166">
        <v>6182.93765614</v>
      </c>
      <c r="P29" s="166">
        <v>5314.16757389</v>
      </c>
      <c r="Q29" s="167">
        <v>6221.16251989</v>
      </c>
      <c r="R29" s="166">
        <v>7793.14482407</v>
      </c>
      <c r="S29" s="167">
        <v>8058.287597430115</v>
      </c>
    </row>
    <row r="30" spans="1:19" ht="13.5" thickBot="1">
      <c r="A30" s="73" t="s">
        <v>50</v>
      </c>
      <c r="B30" s="49" t="s">
        <v>57</v>
      </c>
      <c r="C30" s="107"/>
      <c r="D30" s="123" t="s">
        <v>242</v>
      </c>
      <c r="E30" s="124"/>
      <c r="F30" s="124"/>
      <c r="G30" s="124"/>
      <c r="H30" s="124"/>
      <c r="I30" s="124"/>
      <c r="J30" s="170"/>
      <c r="K30" s="169"/>
      <c r="L30" s="169"/>
      <c r="M30" s="169"/>
      <c r="N30" s="169"/>
      <c r="O30" s="169"/>
      <c r="P30" s="169"/>
      <c r="Q30" s="171"/>
      <c r="R30" s="171"/>
      <c r="S30" s="171"/>
    </row>
    <row r="31" spans="1:19" ht="12.75" customHeight="1">
      <c r="A31" s="73" t="str">
        <f aca="true" t="shared" si="2" ref="A31:A44">IF(COUNTBLANK(C31:IV31)=254,"odstr",IF(AND($A$1="TISK",SUM(J31:R31)=0),"odstr","OK"))</f>
        <v>OK</v>
      </c>
      <c r="B31" s="49" t="s">
        <v>57</v>
      </c>
      <c r="C31" s="74"/>
      <c r="D31" s="172"/>
      <c r="E31" s="173" t="s">
        <v>9</v>
      </c>
      <c r="F31" s="173"/>
      <c r="G31" s="173"/>
      <c r="H31" s="174"/>
      <c r="I31" s="175"/>
      <c r="J31" s="24">
        <v>0.09960724488111326</v>
      </c>
      <c r="K31" s="25">
        <v>0.09370931530813889</v>
      </c>
      <c r="L31" s="25">
        <v>0.09881280323238507</v>
      </c>
      <c r="M31" s="25">
        <v>0.10327413559550985</v>
      </c>
      <c r="N31" s="25">
        <v>0.10809361085054307</v>
      </c>
      <c r="O31" s="25">
        <v>0.10569003446825924</v>
      </c>
      <c r="P31" s="25">
        <v>0.10845629670697794</v>
      </c>
      <c r="Q31" s="26">
        <v>0.11050710946196038</v>
      </c>
      <c r="R31" s="25">
        <f>R16/R$15</f>
        <v>0.112187656690965</v>
      </c>
      <c r="S31" s="26">
        <f>S16/S$15</f>
        <v>0.11345821046161869</v>
      </c>
    </row>
    <row r="32" spans="1:19" ht="12.75" customHeight="1">
      <c r="A32" s="73" t="str">
        <f t="shared" si="2"/>
        <v>OK</v>
      </c>
      <c r="B32" s="49" t="s">
        <v>57</v>
      </c>
      <c r="C32" s="74"/>
      <c r="D32" s="176"/>
      <c r="E32" s="92"/>
      <c r="F32" s="92" t="s">
        <v>264</v>
      </c>
      <c r="G32" s="92"/>
      <c r="H32" s="93"/>
      <c r="I32" s="94"/>
      <c r="J32" s="27">
        <v>0.09734581802567338</v>
      </c>
      <c r="K32" s="28">
        <v>0.09168159496728705</v>
      </c>
      <c r="L32" s="28">
        <v>0.0966676579946203</v>
      </c>
      <c r="M32" s="28">
        <v>0.102559539826757</v>
      </c>
      <c r="N32" s="28">
        <v>0.10607631237227262</v>
      </c>
      <c r="O32" s="28">
        <v>0.10368680758448905</v>
      </c>
      <c r="P32" s="28">
        <v>0.106132111583251</v>
      </c>
      <c r="Q32" s="29">
        <v>0.10829800639167535</v>
      </c>
      <c r="R32" s="28">
        <f aca="true" t="shared" si="3" ref="R32:R44">R17/R$15</f>
        <v>0.10963251631642575</v>
      </c>
      <c r="S32" s="29">
        <f aca="true" t="shared" si="4" ref="S32:S44">S17/S$15</f>
        <v>0.11081955022505877</v>
      </c>
    </row>
    <row r="33" spans="1:19" ht="12.75" customHeight="1">
      <c r="A33" s="73" t="str">
        <f t="shared" si="2"/>
        <v>OK</v>
      </c>
      <c r="B33" s="49" t="s">
        <v>57</v>
      </c>
      <c r="C33" s="74"/>
      <c r="D33" s="177"/>
      <c r="E33" s="145" t="s">
        <v>30</v>
      </c>
      <c r="F33" s="145"/>
      <c r="G33" s="145"/>
      <c r="H33" s="178"/>
      <c r="I33" s="146"/>
      <c r="J33" s="30">
        <v>0.3371720478609769</v>
      </c>
      <c r="K33" s="31">
        <v>0.31396975532817883</v>
      </c>
      <c r="L33" s="31">
        <v>0.30917553095025746</v>
      </c>
      <c r="M33" s="31">
        <v>0.31574500563406105</v>
      </c>
      <c r="N33" s="31">
        <v>0.325550507737748</v>
      </c>
      <c r="O33" s="31">
        <v>0.3327852654962244</v>
      </c>
      <c r="P33" s="31">
        <v>0.352265670640807</v>
      </c>
      <c r="Q33" s="32">
        <v>0.3651998739902939</v>
      </c>
      <c r="R33" s="31">
        <f t="shared" si="3"/>
        <v>0.3769603811135524</v>
      </c>
      <c r="S33" s="32">
        <f t="shared" si="4"/>
        <v>0.40623707078143517</v>
      </c>
    </row>
    <row r="34" spans="1:19" ht="12.75">
      <c r="A34" s="73" t="str">
        <f t="shared" si="2"/>
        <v>OK</v>
      </c>
      <c r="B34" s="49" t="s">
        <v>57</v>
      </c>
      <c r="C34" s="74"/>
      <c r="D34" s="176"/>
      <c r="E34" s="92"/>
      <c r="F34" s="92" t="s">
        <v>265</v>
      </c>
      <c r="G34" s="92"/>
      <c r="H34" s="93"/>
      <c r="I34" s="94"/>
      <c r="J34" s="27">
        <v>0.30791515862889784</v>
      </c>
      <c r="K34" s="28">
        <v>0.2867082518011838</v>
      </c>
      <c r="L34" s="28">
        <v>0.2828935941287199</v>
      </c>
      <c r="M34" s="28">
        <v>0.2910787352098186</v>
      </c>
      <c r="N34" s="28">
        <v>0.30200362679082604</v>
      </c>
      <c r="O34" s="28">
        <v>0.308794770038084</v>
      </c>
      <c r="P34" s="28">
        <v>0.326109772092034</v>
      </c>
      <c r="Q34" s="29">
        <v>0.3392294018498956</v>
      </c>
      <c r="R34" s="28">
        <f t="shared" si="3"/>
        <v>0.34789702791608607</v>
      </c>
      <c r="S34" s="29">
        <f t="shared" si="4"/>
        <v>0.3763725550787695</v>
      </c>
    </row>
    <row r="35" spans="1:19" ht="12.75">
      <c r="A35" s="73" t="str">
        <f t="shared" si="2"/>
        <v>OK</v>
      </c>
      <c r="B35" s="49" t="s">
        <v>57</v>
      </c>
      <c r="C35" s="74"/>
      <c r="D35" s="179"/>
      <c r="E35" s="153" t="s">
        <v>10</v>
      </c>
      <c r="F35" s="153"/>
      <c r="G35" s="153"/>
      <c r="H35" s="180"/>
      <c r="I35" s="154"/>
      <c r="J35" s="33">
        <v>0.023703660739094187</v>
      </c>
      <c r="K35" s="34">
        <v>0.021954296765436185</v>
      </c>
      <c r="L35" s="34">
        <v>0.023118580154598674</v>
      </c>
      <c r="M35" s="34">
        <v>0.02320000403473837</v>
      </c>
      <c r="N35" s="34">
        <v>0.023126911388773243</v>
      </c>
      <c r="O35" s="34">
        <v>0.023372112821746328</v>
      </c>
      <c r="P35" s="34">
        <v>0.026217406951673194</v>
      </c>
      <c r="Q35" s="35">
        <v>0.02553982775601159</v>
      </c>
      <c r="R35" s="34">
        <f t="shared" si="3"/>
        <v>0.025971526454252117</v>
      </c>
      <c r="S35" s="35">
        <f t="shared" si="4"/>
        <v>0.02699560715319098</v>
      </c>
    </row>
    <row r="36" spans="1:19" ht="12.75">
      <c r="A36" s="73" t="str">
        <f t="shared" si="2"/>
        <v>OK</v>
      </c>
      <c r="B36" s="49" t="s">
        <v>57</v>
      </c>
      <c r="C36" s="74"/>
      <c r="D36" s="177"/>
      <c r="E36" s="145" t="s">
        <v>11</v>
      </c>
      <c r="F36" s="145"/>
      <c r="G36" s="145"/>
      <c r="H36" s="178"/>
      <c r="I36" s="146"/>
      <c r="J36" s="30">
        <v>0.22176817744998673</v>
      </c>
      <c r="K36" s="31">
        <v>0.1955171405572131</v>
      </c>
      <c r="L36" s="31">
        <v>0.19454471832313416</v>
      </c>
      <c r="M36" s="31">
        <v>0.18586416362054317</v>
      </c>
      <c r="N36" s="31">
        <v>0.18218205631705808</v>
      </c>
      <c r="O36" s="31">
        <v>0.18595331477139862</v>
      </c>
      <c r="P36" s="31">
        <v>0.18885392491911865</v>
      </c>
      <c r="Q36" s="32">
        <v>0.1823736976258497</v>
      </c>
      <c r="R36" s="31">
        <f t="shared" si="3"/>
        <v>0.19491754438396633</v>
      </c>
      <c r="S36" s="32">
        <f t="shared" si="4"/>
        <v>0.19306815314958684</v>
      </c>
    </row>
    <row r="37" spans="1:19" ht="12.75">
      <c r="A37" s="73" t="str">
        <f t="shared" si="2"/>
        <v>OK</v>
      </c>
      <c r="B37" s="49" t="s">
        <v>57</v>
      </c>
      <c r="C37" s="74"/>
      <c r="D37" s="83"/>
      <c r="E37" s="409" t="s">
        <v>29</v>
      </c>
      <c r="F37" s="159" t="s">
        <v>266</v>
      </c>
      <c r="G37" s="84"/>
      <c r="H37" s="85"/>
      <c r="I37" s="86"/>
      <c r="J37" s="36">
        <v>0.04854463332494962</v>
      </c>
      <c r="K37" s="37">
        <v>0.04349699106780447</v>
      </c>
      <c r="L37" s="37">
        <v>0.04399761068119064</v>
      </c>
      <c r="M37" s="37">
        <v>0.04398926458456593</v>
      </c>
      <c r="N37" s="37">
        <v>0.043231390038355466</v>
      </c>
      <c r="O37" s="37">
        <v>0.04359295405665208</v>
      </c>
      <c r="P37" s="37">
        <v>0.04389313223084307</v>
      </c>
      <c r="Q37" s="38">
        <v>0.04321818129752096</v>
      </c>
      <c r="R37" s="37">
        <f t="shared" si="3"/>
        <v>0.04514686387398034</v>
      </c>
      <c r="S37" s="38">
        <f t="shared" si="4"/>
        <v>0.044382032718029915</v>
      </c>
    </row>
    <row r="38" spans="1:19" ht="12.75">
      <c r="A38" s="73" t="str">
        <f t="shared" si="2"/>
        <v>OK</v>
      </c>
      <c r="B38" s="49" t="s">
        <v>57</v>
      </c>
      <c r="C38" s="74"/>
      <c r="D38" s="90"/>
      <c r="E38" s="410"/>
      <c r="F38" s="159" t="s">
        <v>267</v>
      </c>
      <c r="G38" s="84"/>
      <c r="H38" s="85"/>
      <c r="I38" s="86"/>
      <c r="J38" s="36">
        <v>0.0899854438331279</v>
      </c>
      <c r="K38" s="37">
        <v>0.08082828728091668</v>
      </c>
      <c r="L38" s="37">
        <v>0.08061680754435008</v>
      </c>
      <c r="M38" s="37">
        <v>0.07832690736187427</v>
      </c>
      <c r="N38" s="37">
        <v>0.0773419127674611</v>
      </c>
      <c r="O38" s="37">
        <v>0.09171124300115314</v>
      </c>
      <c r="P38" s="37">
        <v>0.0932172589612511</v>
      </c>
      <c r="Q38" s="38">
        <v>0.09029692462999377</v>
      </c>
      <c r="R38" s="37">
        <f t="shared" si="3"/>
        <v>0.10711343793945272</v>
      </c>
      <c r="S38" s="38">
        <f t="shared" si="4"/>
        <v>0.10504665942357964</v>
      </c>
    </row>
    <row r="39" spans="1:19" ht="12.75">
      <c r="A39" s="73" t="str">
        <f t="shared" si="2"/>
        <v>OK</v>
      </c>
      <c r="B39" s="49" t="s">
        <v>57</v>
      </c>
      <c r="C39" s="74"/>
      <c r="D39" s="181"/>
      <c r="E39" s="411" t="s">
        <v>29</v>
      </c>
      <c r="F39" s="91" t="s">
        <v>268</v>
      </c>
      <c r="G39" s="92"/>
      <c r="H39" s="93"/>
      <c r="I39" s="94"/>
      <c r="J39" s="27">
        <v>0.07595630848964001</v>
      </c>
      <c r="K39" s="28">
        <v>0.06449462856108151</v>
      </c>
      <c r="L39" s="28">
        <v>0.06300205736681679</v>
      </c>
      <c r="M39" s="28">
        <v>0.056791449966222</v>
      </c>
      <c r="N39" s="28">
        <v>0.05498988902843649</v>
      </c>
      <c r="O39" s="28">
        <v>0.04391665917824501</v>
      </c>
      <c r="P39" s="28">
        <v>0.04415588383859701</v>
      </c>
      <c r="Q39" s="29">
        <v>0.04158755190870081</v>
      </c>
      <c r="R39" s="28">
        <f t="shared" si="3"/>
        <v>0.042654789525430815</v>
      </c>
      <c r="S39" s="29">
        <f t="shared" si="4"/>
        <v>0.0436368127652836</v>
      </c>
    </row>
    <row r="40" spans="1:19" ht="12.75">
      <c r="A40" s="73" t="str">
        <f t="shared" si="2"/>
        <v>OK</v>
      </c>
      <c r="B40" s="49" t="s">
        <v>57</v>
      </c>
      <c r="C40" s="74"/>
      <c r="D40" s="179"/>
      <c r="E40" s="153" t="s">
        <v>250</v>
      </c>
      <c r="F40" s="153"/>
      <c r="G40" s="153"/>
      <c r="H40" s="180"/>
      <c r="I40" s="154"/>
      <c r="J40" s="33">
        <v>0.023799647572768583</v>
      </c>
      <c r="K40" s="34">
        <v>0.018855079473599486</v>
      </c>
      <c r="L40" s="34">
        <v>0.017973113444121634</v>
      </c>
      <c r="M40" s="34">
        <v>0.018068148465470807</v>
      </c>
      <c r="N40" s="34">
        <v>0.01796683395852749</v>
      </c>
      <c r="O40" s="34">
        <v>0.018087321370664232</v>
      </c>
      <c r="P40" s="34">
        <v>0.02002907734882052</v>
      </c>
      <c r="Q40" s="35">
        <v>0.01930348347506861</v>
      </c>
      <c r="R40" s="34">
        <f t="shared" si="3"/>
        <v>0.019529772369780266</v>
      </c>
      <c r="S40" s="35">
        <f t="shared" si="4"/>
        <v>0.01971697526590406</v>
      </c>
    </row>
    <row r="41" spans="1:19" ht="12.75">
      <c r="A41" s="73" t="str">
        <f t="shared" si="2"/>
        <v>OK</v>
      </c>
      <c r="B41" s="49" t="s">
        <v>57</v>
      </c>
      <c r="C41" s="74"/>
      <c r="D41" s="179"/>
      <c r="E41" s="153" t="s">
        <v>251</v>
      </c>
      <c r="F41" s="153"/>
      <c r="G41" s="153"/>
      <c r="H41" s="180"/>
      <c r="I41" s="154"/>
      <c r="J41" s="33">
        <v>0.01715459987390842</v>
      </c>
      <c r="K41" s="34">
        <v>0.02409922529220965</v>
      </c>
      <c r="L41" s="34">
        <v>0.018348533489676938</v>
      </c>
      <c r="M41" s="34">
        <v>0.02232945420513953</v>
      </c>
      <c r="N41" s="34">
        <v>0.021046416079623827</v>
      </c>
      <c r="O41" s="34">
        <v>0.020511275816272087</v>
      </c>
      <c r="P41" s="34">
        <v>0.023012580346920424</v>
      </c>
      <c r="Q41" s="35">
        <v>0.02073032408877054</v>
      </c>
      <c r="R41" s="34">
        <f t="shared" si="3"/>
        <v>0.016120626233726756</v>
      </c>
      <c r="S41" s="35">
        <f t="shared" si="4"/>
        <v>0.016367831670129326</v>
      </c>
    </row>
    <row r="42" spans="1:19" ht="12.75">
      <c r="A42" s="73" t="str">
        <f t="shared" si="2"/>
        <v>OK</v>
      </c>
      <c r="B42" s="49" t="s">
        <v>57</v>
      </c>
      <c r="C42" s="74"/>
      <c r="D42" s="179"/>
      <c r="E42" s="153" t="s">
        <v>269</v>
      </c>
      <c r="F42" s="153"/>
      <c r="G42" s="153"/>
      <c r="H42" s="180"/>
      <c r="I42" s="154"/>
      <c r="J42" s="33">
        <v>0.21007993759353485</v>
      </c>
      <c r="K42" s="34">
        <v>0.19700996565524623</v>
      </c>
      <c r="L42" s="34">
        <v>0.1999105209404082</v>
      </c>
      <c r="M42" s="34">
        <v>0.19808070330242603</v>
      </c>
      <c r="N42" s="34">
        <v>0.18331906413026777</v>
      </c>
      <c r="O42" s="34">
        <v>0.18403704505953244</v>
      </c>
      <c r="P42" s="34">
        <v>0.183750032904838</v>
      </c>
      <c r="Q42" s="35">
        <v>0.17305546730042914</v>
      </c>
      <c r="R42" s="34">
        <f t="shared" si="3"/>
        <v>0.21496233217164024</v>
      </c>
      <c r="S42" s="35">
        <f t="shared" si="4"/>
        <v>0.1875853841752245</v>
      </c>
    </row>
    <row r="43" spans="1:19" ht="12.75">
      <c r="A43" s="73" t="str">
        <f t="shared" si="2"/>
        <v>OK</v>
      </c>
      <c r="B43" s="49" t="s">
        <v>57</v>
      </c>
      <c r="C43" s="74"/>
      <c r="D43" s="179"/>
      <c r="E43" s="153" t="s">
        <v>270</v>
      </c>
      <c r="F43" s="153"/>
      <c r="G43" s="153"/>
      <c r="H43" s="180"/>
      <c r="I43" s="154"/>
      <c r="J43" s="33">
        <v>0.004676388148851178</v>
      </c>
      <c r="K43" s="34">
        <v>0.004679243604060181</v>
      </c>
      <c r="L43" s="34">
        <v>0.004577302617048326</v>
      </c>
      <c r="M43" s="34">
        <v>0.0042008693428123925</v>
      </c>
      <c r="N43" s="34">
        <v>0.004242933176845515</v>
      </c>
      <c r="O43" s="34">
        <v>0.004259560158447985</v>
      </c>
      <c r="P43" s="34">
        <v>0.0043668223163249135</v>
      </c>
      <c r="Q43" s="35">
        <v>0.004473521979264967</v>
      </c>
      <c r="R43" s="34">
        <f t="shared" si="3"/>
        <v>0.0041705802581304095</v>
      </c>
      <c r="S43" s="35">
        <f t="shared" si="4"/>
        <v>0.004066824348252332</v>
      </c>
    </row>
    <row r="44" spans="1:19" ht="13.5" thickBot="1">
      <c r="A44" s="73" t="str">
        <f t="shared" si="2"/>
        <v>OK</v>
      </c>
      <c r="B44" s="49" t="s">
        <v>57</v>
      </c>
      <c r="C44" s="74"/>
      <c r="D44" s="182"/>
      <c r="E44" s="162" t="s">
        <v>271</v>
      </c>
      <c r="F44" s="162"/>
      <c r="G44" s="162"/>
      <c r="H44" s="183"/>
      <c r="I44" s="163"/>
      <c r="J44" s="39">
        <v>0.062038295879766094</v>
      </c>
      <c r="K44" s="40">
        <v>0.13020597801591763</v>
      </c>
      <c r="L44" s="40">
        <v>0.13353889684836937</v>
      </c>
      <c r="M44" s="40">
        <v>0.1292375157992985</v>
      </c>
      <c r="N44" s="40">
        <v>0.13447166636061308</v>
      </c>
      <c r="O44" s="40">
        <v>0.1253040700374549</v>
      </c>
      <c r="P44" s="40">
        <v>0.09304818786451913</v>
      </c>
      <c r="Q44" s="41">
        <v>0.09881669432235098</v>
      </c>
      <c r="R44" s="40">
        <f t="shared" si="3"/>
        <v>0.03517958032398649</v>
      </c>
      <c r="S44" s="41">
        <f t="shared" si="4"/>
        <v>0.03250394299465798</v>
      </c>
    </row>
    <row r="45" spans="1:19" ht="13.5">
      <c r="A45" s="73" t="s">
        <v>50</v>
      </c>
      <c r="B45" s="73" t="s">
        <v>58</v>
      </c>
      <c r="D45" s="108" t="str">
        <f>IF(D46="","","Komentáře:")</f>
        <v>Komentáře:</v>
      </c>
      <c r="E45" s="109"/>
      <c r="F45" s="109"/>
      <c r="G45" s="109"/>
      <c r="H45" s="109"/>
      <c r="I45" s="108"/>
      <c r="J45" s="110"/>
      <c r="K45" s="110"/>
      <c r="L45" s="110"/>
      <c r="M45" s="110"/>
      <c r="N45" s="110"/>
      <c r="O45" s="110"/>
      <c r="P45" s="110"/>
      <c r="Q45" s="110"/>
      <c r="R45" s="110" t="s">
        <v>296</v>
      </c>
      <c r="S45" s="323">
        <f>IF(KNIHOVNA!H4=""," ","")</f>
      </c>
    </row>
    <row r="46" spans="1:19" ht="12.75">
      <c r="A46" s="73" t="str">
        <f aca="true" t="shared" si="5" ref="A46:A52">IF(COUNTBLANK(D46:E46)=2,"odstr","OK")</f>
        <v>OK</v>
      </c>
      <c r="B46" s="73"/>
      <c r="D46" s="112" t="s">
        <v>16</v>
      </c>
      <c r="E46" s="371" t="str">
        <f>Komentáře!C8</f>
        <v>§ 3111, 3112, 3115</v>
      </c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23"/>
    </row>
    <row r="47" spans="1:19" ht="12.75">
      <c r="A47" s="73" t="str">
        <f>IF(COUNTBLANK(D47:E47)=2,"odstr","OK")</f>
        <v>OK</v>
      </c>
      <c r="B47" s="73"/>
      <c r="D47" s="112" t="s">
        <v>17</v>
      </c>
      <c r="E47" s="371" t="str">
        <f>Komentáře!C9</f>
        <v>§ 3111</v>
      </c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23"/>
    </row>
    <row r="48" spans="1:19" ht="12.75">
      <c r="A48" s="73" t="str">
        <f t="shared" si="5"/>
        <v>OK</v>
      </c>
      <c r="B48" s="73"/>
      <c r="D48" s="112" t="s">
        <v>18</v>
      </c>
      <c r="E48" s="371" t="str">
        <f>Komentáře!C10</f>
        <v>§ 3113, 3114, 3117, 3118, 3119, 3143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23"/>
    </row>
    <row r="49" spans="1:19" ht="12.75">
      <c r="A49" s="73" t="str">
        <f t="shared" si="5"/>
        <v>OK</v>
      </c>
      <c r="B49" s="73"/>
      <c r="D49" s="112" t="s">
        <v>31</v>
      </c>
      <c r="E49" s="371" t="str">
        <f>Komentáře!C11</f>
        <v>§ 3113, 3117, 3118, 3143</v>
      </c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23"/>
    </row>
    <row r="50" spans="1:19" ht="12.75">
      <c r="A50" s="73" t="str">
        <f t="shared" si="5"/>
        <v>OK</v>
      </c>
      <c r="B50" s="73"/>
      <c r="D50" s="112" t="s">
        <v>32</v>
      </c>
      <c r="E50" s="371" t="str">
        <f>Komentáře!C12</f>
        <v>§ 3231</v>
      </c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23"/>
    </row>
    <row r="51" spans="1:19" ht="12.75">
      <c r="A51" s="73" t="str">
        <f t="shared" si="5"/>
        <v>OK</v>
      </c>
      <c r="B51" s="73"/>
      <c r="D51" s="112" t="s">
        <v>33</v>
      </c>
      <c r="E51" s="371" t="str">
        <f>Komentáře!C13</f>
        <v>§ 312x; 3150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23"/>
    </row>
    <row r="52" spans="1:19" ht="12.75">
      <c r="A52" s="73" t="str">
        <f t="shared" si="5"/>
        <v>OK</v>
      </c>
      <c r="B52" s="73"/>
      <c r="D52" s="112" t="s">
        <v>286</v>
      </c>
      <c r="E52" s="371" t="str">
        <f>Komentáře!C14</f>
        <v>§ 3121, 3128</v>
      </c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23"/>
    </row>
    <row r="53" spans="1:19" ht="12.75">
      <c r="A53" s="73" t="s">
        <v>58</v>
      </c>
      <c r="B53" s="73"/>
      <c r="D53" s="112" t="s">
        <v>289</v>
      </c>
      <c r="E53" s="371" t="str">
        <f>Komentáře!C15</f>
        <v>§ 3122, 3124, 3126, 3127, 3150</v>
      </c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23"/>
    </row>
    <row r="54" spans="1:19" ht="12.75">
      <c r="A54" s="73"/>
      <c r="B54" s="73"/>
      <c r="D54" s="112" t="s">
        <v>290</v>
      </c>
      <c r="E54" s="371" t="str">
        <f>Komentáře!C16</f>
        <v>§ 3123, 3125</v>
      </c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23"/>
    </row>
    <row r="55" spans="1:19" ht="12.75">
      <c r="A55" s="73"/>
      <c r="B55" s="73"/>
      <c r="D55" s="112" t="s">
        <v>291</v>
      </c>
      <c r="E55" s="371" t="str">
        <f>Komentáře!C17</f>
        <v>§ 3141, 3142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23"/>
    </row>
    <row r="56" spans="1:19" ht="12.75">
      <c r="A56" s="73"/>
      <c r="B56" s="73"/>
      <c r="D56" s="112" t="s">
        <v>292</v>
      </c>
      <c r="E56" s="371" t="str">
        <f>Komentáře!C18</f>
        <v>§ 313x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23"/>
    </row>
    <row r="57" spans="1:19" ht="12.75">
      <c r="A57" s="73"/>
      <c r="B57" s="73"/>
      <c r="D57" s="112" t="s">
        <v>293</v>
      </c>
      <c r="E57" s="371" t="str">
        <f>Komentáře!C19</f>
        <v>§ 321x, 322x</v>
      </c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23"/>
    </row>
    <row r="58" spans="1:19" ht="12.75">
      <c r="A58" s="73"/>
      <c r="B58" s="73"/>
      <c r="D58" s="112" t="s">
        <v>294</v>
      </c>
      <c r="E58" s="371" t="str">
        <f>Komentáře!C20</f>
        <v>§ 326x</v>
      </c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23"/>
    </row>
    <row r="59" spans="1:19" ht="12.75">
      <c r="A59" s="73"/>
      <c r="B59" s="73"/>
      <c r="D59" s="112" t="s">
        <v>295</v>
      </c>
      <c r="E59" s="371" t="str">
        <f>Komentáře!C21</f>
        <v>§ 3144, 3145, 3146, 3147, 3148, 3149, 3232, 3233, 3239, 3280, 329x</v>
      </c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2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  <row r="197" spans="1:2" ht="12.75">
      <c r="A197" s="73"/>
      <c r="B197" s="73"/>
    </row>
    <row r="198" spans="1:2" ht="12.75">
      <c r="A198" s="73"/>
      <c r="B198" s="73"/>
    </row>
    <row r="199" spans="1:2" ht="12.75">
      <c r="A199" s="73"/>
      <c r="B199" s="73"/>
    </row>
    <row r="200" spans="1:2" ht="12.75">
      <c r="A200" s="73"/>
      <c r="B200" s="73"/>
    </row>
    <row r="201" spans="1:2" ht="12.75">
      <c r="A201" s="73"/>
      <c r="B201" s="73"/>
    </row>
    <row r="202" spans="1:2" ht="12.75">
      <c r="A202" s="73"/>
      <c r="B202" s="73"/>
    </row>
  </sheetData>
  <sheetProtection/>
  <mergeCells count="28">
    <mergeCell ref="D9:I13"/>
    <mergeCell ref="K9:K13"/>
    <mergeCell ref="R9:R13"/>
    <mergeCell ref="J9:J13"/>
    <mergeCell ref="O9:O13"/>
    <mergeCell ref="N9:N13"/>
    <mergeCell ref="M9:M13"/>
    <mergeCell ref="P9:P13"/>
    <mergeCell ref="L9:L13"/>
    <mergeCell ref="E51:R51"/>
    <mergeCell ref="E49:R49"/>
    <mergeCell ref="E48:R48"/>
    <mergeCell ref="E37:E39"/>
    <mergeCell ref="E50:R50"/>
    <mergeCell ref="E16:E29"/>
    <mergeCell ref="E46:R46"/>
    <mergeCell ref="E47:R47"/>
    <mergeCell ref="F22:F24"/>
    <mergeCell ref="S9:S13"/>
    <mergeCell ref="E59:R59"/>
    <mergeCell ref="E53:R53"/>
    <mergeCell ref="E54:R54"/>
    <mergeCell ref="E55:R55"/>
    <mergeCell ref="E56:R56"/>
    <mergeCell ref="E57:R57"/>
    <mergeCell ref="E58:R58"/>
    <mergeCell ref="Q9:Q13"/>
    <mergeCell ref="E52:R52"/>
  </mergeCells>
  <conditionalFormatting sqref="G8">
    <cfRule type="expression" priority="2" dxfId="1" stopIfTrue="1">
      <formula>S8=" "</formula>
    </cfRule>
  </conditionalFormatting>
  <conditionalFormatting sqref="G3">
    <cfRule type="expression" priority="3" dxfId="1" stopIfTrue="1">
      <formula>D1=" ?"</formula>
    </cfRule>
  </conditionalFormatting>
  <conditionalFormatting sqref="F1:R1">
    <cfRule type="cellIs" priority="4" dxfId="5" operator="notEqual" stopIfTrue="1">
      <formula>""</formula>
    </cfRule>
  </conditionalFormatting>
  <conditionalFormatting sqref="C1:E1">
    <cfRule type="cellIs" priority="5" dxfId="9" operator="equal" stopIfTrue="1">
      <formula>"nezadána"</formula>
    </cfRule>
  </conditionalFormatting>
  <conditionalFormatting sqref="A15:B44 A2:A14 A45:A52">
    <cfRule type="cellIs" priority="6" dxfId="8" operator="equal" stopIfTrue="1">
      <formula>"odstr"</formula>
    </cfRule>
  </conditionalFormatting>
  <conditionalFormatting sqref="B1">
    <cfRule type="cellIs" priority="7" dxfId="1" operator="equal" stopIfTrue="1">
      <formula>"FUNKCE"</formula>
    </cfRule>
  </conditionalFormatting>
  <conditionalFormatting sqref="B4">
    <cfRule type="expression" priority="8" dxfId="1" stopIfTrue="1">
      <formula>COUNTIF(Datova_oblast,"")-$B$5&gt;0</formula>
    </cfRule>
  </conditionalFormatting>
  <conditionalFormatting sqref="J45:Q45">
    <cfRule type="expression" priority="9" dxfId="1" stopIfTrue="1">
      <formula>U45=" "</formula>
    </cfRule>
  </conditionalFormatting>
  <conditionalFormatting sqref="R45">
    <cfRule type="expression" priority="1" dxfId="1" stopIfTrue="1">
      <formula>S46="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J1: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9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S199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47" hidden="1" customWidth="1"/>
    <col min="2" max="2" width="12.75390625" style="47" hidden="1" customWidth="1"/>
    <col min="3" max="3" width="1.75390625" style="53" customWidth="1"/>
    <col min="4" max="4" width="1.12109375" style="53" customWidth="1"/>
    <col min="5" max="6" width="2.125" style="53" customWidth="1"/>
    <col min="7" max="7" width="13.25390625" style="53" customWidth="1"/>
    <col min="8" max="8" width="39.75390625" style="53" customWidth="1"/>
    <col min="9" max="9" width="1.12109375" style="53" customWidth="1"/>
    <col min="10" max="18" width="8.75390625" style="53" customWidth="1"/>
    <col min="19" max="19" width="9.00390625" style="53" customWidth="1"/>
    <col min="20" max="42" width="1.75390625" style="53" customWidth="1"/>
    <col min="43" max="16384" width="9.125" style="53" customWidth="1"/>
  </cols>
  <sheetData>
    <row r="1" spans="1:19" s="47" customFormat="1" ht="13.5" hidden="1">
      <c r="A1" s="42" t="str">
        <f>IF(KNIHOVNA!C4="","ŠABLONA",IF(KNIHOVNA!C4="T","TISK","ELEKTRO"))</f>
        <v>ŠABLONA</v>
      </c>
      <c r="B1" s="42" t="s">
        <v>223</v>
      </c>
      <c r="C1" s="43" t="str">
        <f>CONCATENATE(D1,F1,IF(G1&lt;&gt;"",".",""),G1,IF(H1&lt;&gt;"",".",""),H1,IF(I1&lt;&gt;"",".",""),I1,"")</f>
        <v>A6</v>
      </c>
      <c r="D1" s="44" t="str">
        <f>IF(KNIHOVNA!J4=""," ?",KNIHOVNA!J4)</f>
        <v>A</v>
      </c>
      <c r="E1" s="44" t="str">
        <f>CONCATENATE(C1,R1)</f>
        <v>A6</v>
      </c>
      <c r="F1" s="45">
        <v>6</v>
      </c>
      <c r="G1" s="46"/>
      <c r="H1" s="46"/>
      <c r="I1" s="46"/>
      <c r="J1" s="48"/>
      <c r="K1" s="48"/>
      <c r="L1" s="48"/>
      <c r="M1" s="48"/>
      <c r="N1" s="48"/>
      <c r="O1" s="48"/>
      <c r="P1" s="48"/>
      <c r="Q1" s="48"/>
      <c r="R1" s="49"/>
      <c r="S1" s="50" t="s">
        <v>49</v>
      </c>
    </row>
    <row r="2" spans="1:3" ht="12.75">
      <c r="A2" s="47" t="s">
        <v>50</v>
      </c>
      <c r="B2" s="51"/>
      <c r="C2" s="52"/>
    </row>
    <row r="3" spans="1:19" s="55" customFormat="1" ht="15.75">
      <c r="A3" s="47" t="s">
        <v>50</v>
      </c>
      <c r="B3" s="54" t="s">
        <v>63</v>
      </c>
      <c r="D3" s="56" t="s">
        <v>48</v>
      </c>
      <c r="E3" s="56"/>
      <c r="F3" s="56"/>
      <c r="G3" s="56"/>
      <c r="H3" s="115" t="s">
        <v>324</v>
      </c>
      <c r="I3" s="58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55" customFormat="1" ht="15" customHeight="1" hidden="1">
      <c r="A4" s="47" t="s">
        <v>50</v>
      </c>
      <c r="B4" s="59">
        <v>180</v>
      </c>
      <c r="D4" s="60" t="s">
        <v>48</v>
      </c>
      <c r="E4" s="56"/>
      <c r="F4" s="56"/>
      <c r="G4" s="56"/>
      <c r="H4" s="60" t="s">
        <v>220</v>
      </c>
      <c r="I4" s="58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55" customFormat="1" ht="15.75">
      <c r="A5" s="47" t="s">
        <v>219</v>
      </c>
      <c r="B5" s="61">
        <v>0</v>
      </c>
      <c r="D5" s="13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55" customFormat="1" ht="21" customHeight="1" hidden="1">
      <c r="A6" s="47" t="str">
        <f>IF(COUNTBLANK(C6:IV6)=254,"odstr","OK")</f>
        <v>odstr</v>
      </c>
      <c r="B6" s="64" t="s">
        <v>53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55" customFormat="1" ht="21" customHeight="1" hidden="1">
      <c r="A7" s="47" t="str">
        <f>IF(COUNTBLANK(C7:IV7)=254,"odstr","OK")</f>
        <v>odstr</v>
      </c>
      <c r="B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67" customFormat="1" ht="21" customHeight="1" thickBot="1">
      <c r="A8" s="47" t="s">
        <v>50</v>
      </c>
      <c r="B8" s="47"/>
      <c r="D8" s="68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1"/>
      <c r="S8" s="71" t="s">
        <v>13</v>
      </c>
    </row>
    <row r="9" spans="1:19" ht="3.75" customHeight="1">
      <c r="A9" s="47" t="s">
        <v>50</v>
      </c>
      <c r="C9" s="72"/>
      <c r="D9" s="381"/>
      <c r="E9" s="382"/>
      <c r="F9" s="382"/>
      <c r="G9" s="382"/>
      <c r="H9" s="382"/>
      <c r="I9" s="383"/>
      <c r="J9" s="412" t="s">
        <v>26</v>
      </c>
      <c r="K9" s="391" t="s">
        <v>62</v>
      </c>
      <c r="L9" s="391" t="s">
        <v>64</v>
      </c>
      <c r="M9" s="391" t="s">
        <v>225</v>
      </c>
      <c r="N9" s="391" t="s">
        <v>226</v>
      </c>
      <c r="O9" s="391" t="s">
        <v>229</v>
      </c>
      <c r="P9" s="391" t="s">
        <v>232</v>
      </c>
      <c r="Q9" s="394" t="s">
        <v>235</v>
      </c>
      <c r="R9" s="391" t="s">
        <v>244</v>
      </c>
      <c r="S9" s="394" t="s">
        <v>305</v>
      </c>
    </row>
    <row r="10" spans="1:19" ht="3.75" customHeight="1">
      <c r="A10" s="47" t="s">
        <v>50</v>
      </c>
      <c r="C10" s="72"/>
      <c r="D10" s="370"/>
      <c r="E10" s="368"/>
      <c r="F10" s="368"/>
      <c r="G10" s="368"/>
      <c r="H10" s="368"/>
      <c r="I10" s="369"/>
      <c r="J10" s="413"/>
      <c r="K10" s="415"/>
      <c r="L10" s="415"/>
      <c r="M10" s="415"/>
      <c r="N10" s="415"/>
      <c r="O10" s="415"/>
      <c r="P10" s="415"/>
      <c r="Q10" s="400"/>
      <c r="R10" s="415"/>
      <c r="S10" s="400"/>
    </row>
    <row r="11" spans="1:19" ht="3.75" customHeight="1">
      <c r="A11" s="47" t="s">
        <v>50</v>
      </c>
      <c r="C11" s="72"/>
      <c r="D11" s="370"/>
      <c r="E11" s="368"/>
      <c r="F11" s="368"/>
      <c r="G11" s="368"/>
      <c r="H11" s="368"/>
      <c r="I11" s="369"/>
      <c r="J11" s="413"/>
      <c r="K11" s="415"/>
      <c r="L11" s="415"/>
      <c r="M11" s="415"/>
      <c r="N11" s="415"/>
      <c r="O11" s="415"/>
      <c r="P11" s="415"/>
      <c r="Q11" s="400"/>
      <c r="R11" s="415"/>
      <c r="S11" s="400"/>
    </row>
    <row r="12" spans="1:19" ht="3.75" customHeight="1">
      <c r="A12" s="47" t="s">
        <v>50</v>
      </c>
      <c r="C12" s="72"/>
      <c r="D12" s="370"/>
      <c r="E12" s="368"/>
      <c r="F12" s="368"/>
      <c r="G12" s="368"/>
      <c r="H12" s="368"/>
      <c r="I12" s="369"/>
      <c r="J12" s="413"/>
      <c r="K12" s="415"/>
      <c r="L12" s="415"/>
      <c r="M12" s="415"/>
      <c r="N12" s="415"/>
      <c r="O12" s="415"/>
      <c r="P12" s="415"/>
      <c r="Q12" s="400"/>
      <c r="R12" s="415"/>
      <c r="S12" s="400"/>
    </row>
    <row r="13" spans="1:19" ht="3.75" customHeight="1" thickBot="1">
      <c r="A13" s="47" t="s">
        <v>50</v>
      </c>
      <c r="C13" s="72"/>
      <c r="D13" s="384"/>
      <c r="E13" s="385"/>
      <c r="F13" s="385"/>
      <c r="G13" s="385"/>
      <c r="H13" s="385"/>
      <c r="I13" s="386"/>
      <c r="J13" s="414"/>
      <c r="K13" s="416"/>
      <c r="L13" s="416"/>
      <c r="M13" s="416"/>
      <c r="N13" s="416"/>
      <c r="O13" s="416"/>
      <c r="P13" s="416"/>
      <c r="Q13" s="401"/>
      <c r="R13" s="416"/>
      <c r="S13" s="401"/>
    </row>
    <row r="14" spans="1:19" ht="15.75" customHeight="1" thickTop="1">
      <c r="A14" s="73" t="str">
        <f aca="true" t="shared" si="0" ref="A14:A28">IF(COUNTBLANK(C14:IV14)=254,"odstr",IF(AND($A$1="TISK",SUM(J14:R14)=0),"odstr","OK"))</f>
        <v>OK</v>
      </c>
      <c r="B14" s="49" t="s">
        <v>57</v>
      </c>
      <c r="C14" s="74"/>
      <c r="D14" s="138"/>
      <c r="E14" s="139" t="s">
        <v>314</v>
      </c>
      <c r="F14" s="140"/>
      <c r="G14" s="140"/>
      <c r="H14" s="140"/>
      <c r="I14" s="141"/>
      <c r="J14" s="142">
        <f>J15+J17+J19+J20+J24+J25+J26+J27+J28</f>
        <v>142010.21414070003</v>
      </c>
      <c r="K14" s="142">
        <f aca="true" t="shared" si="1" ref="K14:R14">K15+K17+K19+K20+K24+K25+K26+K27+K28</f>
        <v>146528.9916624559</v>
      </c>
      <c r="L14" s="142">
        <f t="shared" si="1"/>
        <v>147809.78039856208</v>
      </c>
      <c r="M14" s="142">
        <f t="shared" si="1"/>
        <v>150860.39360474577</v>
      </c>
      <c r="N14" s="142">
        <f t="shared" si="1"/>
        <v>158295.88427215655</v>
      </c>
      <c r="O14" s="142">
        <f t="shared" si="1"/>
        <v>166218.85762913</v>
      </c>
      <c r="P14" s="142">
        <f t="shared" si="1"/>
        <v>164031.4114380291</v>
      </c>
      <c r="Q14" s="343">
        <f t="shared" si="1"/>
        <v>185548.82615697428</v>
      </c>
      <c r="R14" s="344">
        <f t="shared" si="1"/>
        <v>233265.4745784585</v>
      </c>
      <c r="S14" s="341">
        <f>S15+S17+S19+S20+S24+S25+S26+S27+S28</f>
        <v>268494.36295932205</v>
      </c>
    </row>
    <row r="15" spans="1:19" ht="12.75" customHeight="1">
      <c r="A15" s="73" t="str">
        <f t="shared" si="0"/>
        <v>OK</v>
      </c>
      <c r="B15" s="49" t="s">
        <v>57</v>
      </c>
      <c r="C15" s="74"/>
      <c r="D15" s="143"/>
      <c r="E15" s="402" t="s">
        <v>27</v>
      </c>
      <c r="F15" s="144" t="s">
        <v>315</v>
      </c>
      <c r="G15" s="145"/>
      <c r="H15" s="145"/>
      <c r="I15" s="146"/>
      <c r="J15" s="148">
        <f>'A5'!J16*'A2'!J$26</f>
        <v>15148.012003500002</v>
      </c>
      <c r="K15" s="148">
        <f>'A5'!K16*'A2'!K$26</f>
        <v>15288.07996180851</v>
      </c>
      <c r="L15" s="148">
        <f>'A5'!L16*'A2'!L$26</f>
        <v>16188.461525524039</v>
      </c>
      <c r="M15" s="148">
        <f>'A5'!M16*'A2'!M$26</f>
        <v>17552.64575888148</v>
      </c>
      <c r="N15" s="148">
        <f>'A5'!N16*'A2'!N$26</f>
        <v>19010.14728497544</v>
      </c>
      <c r="O15" s="148">
        <f>'A5'!O16*'A2'!O$26</f>
        <v>19337.61627706</v>
      </c>
      <c r="P15" s="148">
        <f>'A5'!P16*'A2'!P$26</f>
        <v>19023.68195317398</v>
      </c>
      <c r="Q15" s="149">
        <f>'A5'!Q16*'A2'!Q$26</f>
        <v>22004.22710910816</v>
      </c>
      <c r="R15" s="345">
        <f>'A5'!R16*'A2'!R$26</f>
        <v>26169.506979863127</v>
      </c>
      <c r="S15" s="150">
        <f>'A5'!S16*'A2'!S$26</f>
        <v>30462.889940397</v>
      </c>
    </row>
    <row r="16" spans="1:19" ht="12.75" customHeight="1">
      <c r="A16" s="73" t="str">
        <f t="shared" si="0"/>
        <v>OK</v>
      </c>
      <c r="B16" s="49" t="s">
        <v>57</v>
      </c>
      <c r="C16" s="74"/>
      <c r="D16" s="90"/>
      <c r="E16" s="403"/>
      <c r="F16" s="151"/>
      <c r="G16" s="92" t="s">
        <v>34</v>
      </c>
      <c r="H16" s="92"/>
      <c r="I16" s="94"/>
      <c r="J16" s="148">
        <f>'A5'!J17*'A2'!J$26</f>
        <v>14790.9810789</v>
      </c>
      <c r="K16" s="148">
        <f>'A5'!K17*'A2'!K$26</f>
        <v>14957.308241804429</v>
      </c>
      <c r="L16" s="148">
        <f>'A5'!L17*'A2'!L$26</f>
        <v>15837.023237549398</v>
      </c>
      <c r="M16" s="148">
        <f>'A5'!M17*'A2'!M$26</f>
        <v>17208.8573957181</v>
      </c>
      <c r="N16" s="148">
        <f>'A5'!N17*'A2'!N$26</f>
        <v>18655.398737706717</v>
      </c>
      <c r="O16" s="148">
        <f>'A5'!O17*'A2'!O$26</f>
        <v>18960.37449295</v>
      </c>
      <c r="P16" s="148">
        <f>'A5'!P17*'A2'!P$26</f>
        <v>18599.693087828786</v>
      </c>
      <c r="Q16" s="149">
        <f>'A5'!Q17*'A2'!Q$26</f>
        <v>21542.95690270122</v>
      </c>
      <c r="R16" s="345">
        <f>'A5'!R17*'A2'!R$26</f>
        <v>25573.48094778165</v>
      </c>
      <c r="S16" s="150">
        <f>'A5'!S17*'A2'!S$26</f>
        <v>29754.42454111575</v>
      </c>
    </row>
    <row r="17" spans="1:19" ht="12.75" customHeight="1">
      <c r="A17" s="73" t="str">
        <f t="shared" si="0"/>
        <v>OK</v>
      </c>
      <c r="B17" s="49" t="s">
        <v>57</v>
      </c>
      <c r="C17" s="74"/>
      <c r="D17" s="90"/>
      <c r="E17" s="403"/>
      <c r="F17" s="144" t="s">
        <v>319</v>
      </c>
      <c r="G17" s="145"/>
      <c r="H17" s="145"/>
      <c r="I17" s="146"/>
      <c r="J17" s="148">
        <f>'A5'!J18*'A2'!J$26</f>
        <v>48716.47339890001</v>
      </c>
      <c r="K17" s="148">
        <f>'A5'!K18*'A2'!K$26</f>
        <v>51216.29389548284</v>
      </c>
      <c r="L17" s="148">
        <f>'A5'!L18*'A2'!L$26</f>
        <v>50643.22376042796</v>
      </c>
      <c r="M17" s="148">
        <f>'A5'!M18*'A2'!M$26</f>
        <v>52756.17836100495</v>
      </c>
      <c r="N17" s="148">
        <f>'A5'!N18*'A2'!N$26</f>
        <v>57249.12348200208</v>
      </c>
      <c r="O17" s="148">
        <f>'A5'!O18*'A2'!O$26</f>
        <v>60857.98617464</v>
      </c>
      <c r="P17" s="148">
        <f>'A5'!P18*'A2'!P$26</f>
        <v>61773.61084767097</v>
      </c>
      <c r="Q17" s="149">
        <f>'A5'!Q18*'A2'!Q$26</f>
        <v>72714.6446979946</v>
      </c>
      <c r="R17" s="345">
        <f>'A5'!R18*'A2'!R$26</f>
        <v>87931.84219772939</v>
      </c>
      <c r="S17" s="150">
        <f>'A5'!S18*'A2'!S$26</f>
        <v>109072.36352992247</v>
      </c>
    </row>
    <row r="18" spans="1:19" ht="15">
      <c r="A18" s="73" t="str">
        <f t="shared" si="0"/>
        <v>OK</v>
      </c>
      <c r="B18" s="49" t="s">
        <v>57</v>
      </c>
      <c r="C18" s="74"/>
      <c r="D18" s="90"/>
      <c r="E18" s="404"/>
      <c r="F18" s="151"/>
      <c r="G18" s="92" t="s">
        <v>318</v>
      </c>
      <c r="H18" s="92"/>
      <c r="I18" s="94"/>
      <c r="J18" s="148">
        <f>'A5'!J19*'A2'!J$26</f>
        <v>43954.016385300005</v>
      </c>
      <c r="K18" s="148">
        <f>'A5'!K19*'A2'!K$26</f>
        <v>46104.19270986543</v>
      </c>
      <c r="L18" s="148">
        <f>'A5'!L19*'A2'!L$26</f>
        <v>45781.375337695754</v>
      </c>
      <c r="M18" s="148">
        <f>'A5'!M19*'A2'!M$26</f>
        <v>47964.7979658572</v>
      </c>
      <c r="N18" s="148">
        <f>'A5'!N19*'A2'!N$26</f>
        <v>52329.767867804156</v>
      </c>
      <c r="O18" s="148">
        <f>'A5'!O19*'A2'!O$26</f>
        <v>55842.9815851</v>
      </c>
      <c r="P18" s="148">
        <f>'A5'!P19*'A2'!P$26</f>
        <v>56695.39835198057</v>
      </c>
      <c r="Q18" s="149">
        <f>'A5'!Q19*'A2'!Q$26</f>
        <v>66973.53690428771</v>
      </c>
      <c r="R18" s="345">
        <f>'A5'!R19*'A2'!R$26</f>
        <v>81152.36532128105</v>
      </c>
      <c r="S18" s="150">
        <f>'A5'!S19*'A2'!S$26</f>
        <v>101053.90941124657</v>
      </c>
    </row>
    <row r="19" spans="1:19" ht="15">
      <c r="A19" s="73" t="str">
        <f t="shared" si="0"/>
        <v>OK</v>
      </c>
      <c r="B19" s="49" t="s">
        <v>57</v>
      </c>
      <c r="C19" s="74"/>
      <c r="D19" s="90"/>
      <c r="E19" s="404"/>
      <c r="F19" s="152" t="s">
        <v>320</v>
      </c>
      <c r="G19" s="153"/>
      <c r="H19" s="153"/>
      <c r="I19" s="154"/>
      <c r="J19" s="148">
        <f>'A5'!J20*'A2'!J$26</f>
        <v>3547.3960641000003</v>
      </c>
      <c r="K19" s="148">
        <f>'A5'!K20*'A2'!K$26</f>
        <v>3546.1036403634</v>
      </c>
      <c r="L19" s="148">
        <f>'A5'!L20*'A2'!L$26</f>
        <v>3737.0559225109996</v>
      </c>
      <c r="M19" s="148">
        <f>'A5'!M20*'A2'!M$26</f>
        <v>3888.3428635862597</v>
      </c>
      <c r="N19" s="148">
        <f>'A5'!N20*'A2'!N$26</f>
        <v>4062.43943844168</v>
      </c>
      <c r="O19" s="148">
        <f>'A5'!O20*'A2'!O$26</f>
        <v>4273.73977672</v>
      </c>
      <c r="P19" s="148">
        <f>'A5'!P20*'A2'!P$26</f>
        <v>4597.390224349049</v>
      </c>
      <c r="Q19" s="149">
        <f>'A5'!Q20*'A2'!Q$26</f>
        <v>5085.21396964042</v>
      </c>
      <c r="R19" s="345">
        <f>'A5'!R20*'A2'!R$26</f>
        <v>6058.26044387811</v>
      </c>
      <c r="S19" s="150">
        <f>'A5'!S20*'A2'!S$26</f>
        <v>7248.16834529613</v>
      </c>
    </row>
    <row r="20" spans="1:19" ht="15">
      <c r="A20" s="73" t="str">
        <f t="shared" si="0"/>
        <v>OK</v>
      </c>
      <c r="B20" s="49" t="s">
        <v>57</v>
      </c>
      <c r="C20" s="74"/>
      <c r="D20" s="90"/>
      <c r="E20" s="404"/>
      <c r="F20" s="144" t="s">
        <v>321</v>
      </c>
      <c r="G20" s="145"/>
      <c r="H20" s="145"/>
      <c r="I20" s="146"/>
      <c r="J20" s="148">
        <f>'A5'!J21*'A2'!J$26</f>
        <v>32704.4430447</v>
      </c>
      <c r="K20" s="148">
        <f>'A5'!K21*'A2'!K$26</f>
        <v>32362.89933133578</v>
      </c>
      <c r="L20" s="148">
        <f>'A5'!L21*'A2'!L$26</f>
        <v>32496.34501850408</v>
      </c>
      <c r="M20" s="148">
        <f>'A5'!M21*'A2'!M$26</f>
        <v>31720.05744774076</v>
      </c>
      <c r="N20" s="148">
        <f>'A5'!N21*'A2'!N$26</f>
        <v>32672.57804070384</v>
      </c>
      <c r="O20" s="148">
        <f>'A5'!O21*'A2'!O$26</f>
        <v>34609.06196273</v>
      </c>
      <c r="P20" s="148">
        <f>'A5'!P21*'A2'!P$26</f>
        <v>33460.48338305289</v>
      </c>
      <c r="Q20" s="149">
        <f>'A5'!Q21*'A2'!Q$26</f>
        <v>36694.95678830465</v>
      </c>
      <c r="R20" s="345">
        <f>'A5'!R21*'A2'!R$26</f>
        <v>45467.533494393654</v>
      </c>
      <c r="S20" s="150">
        <f>'A5'!S21*'A2'!S$26</f>
        <v>51837.71078763114</v>
      </c>
    </row>
    <row r="21" spans="1:19" ht="12.75" customHeight="1">
      <c r="A21" s="73" t="str">
        <f t="shared" si="0"/>
        <v>OK</v>
      </c>
      <c r="B21" s="49" t="s">
        <v>57</v>
      </c>
      <c r="C21" s="74"/>
      <c r="D21" s="90"/>
      <c r="E21" s="404"/>
      <c r="F21" s="406" t="s">
        <v>29</v>
      </c>
      <c r="G21" s="159" t="s">
        <v>287</v>
      </c>
      <c r="H21" s="84"/>
      <c r="I21" s="86"/>
      <c r="J21" s="148">
        <f>'A5'!J22*'A2'!J$26</f>
        <v>7046.5665876</v>
      </c>
      <c r="K21" s="148">
        <f>'A5'!K22*'A2'!K$26</f>
        <v>7095.443584585019</v>
      </c>
      <c r="L21" s="148">
        <f>'A5'!L22*'A2'!L$26</f>
        <v>7214.45656109532</v>
      </c>
      <c r="M21" s="148">
        <f>'A5'!M22*'A2'!M$26</f>
        <v>7385.26578180541</v>
      </c>
      <c r="N21" s="148">
        <f>'A5'!N22*'A2'!N$26</f>
        <v>7604.37569913816</v>
      </c>
      <c r="O21" s="148">
        <f>'A5'!O22*'A2'!O$26</f>
        <v>7974.16907013</v>
      </c>
      <c r="P21" s="148">
        <f>'A5'!P22*'A2'!P$26</f>
        <v>7698.777889218779</v>
      </c>
      <c r="Q21" s="149">
        <f>'A5'!Q22*'A2'!Q$26</f>
        <v>8605.13631400178</v>
      </c>
      <c r="R21" s="345">
        <f>'A5'!R22*'A2'!R$26</f>
        <v>10531.20462729309</v>
      </c>
      <c r="S21" s="150">
        <f>'A5'!S22*'A2'!S$26</f>
        <v>11916.32560146723</v>
      </c>
    </row>
    <row r="22" spans="1:19" ht="15">
      <c r="A22" s="73" t="str">
        <f t="shared" si="0"/>
        <v>OK</v>
      </c>
      <c r="B22" s="49" t="s">
        <v>57</v>
      </c>
      <c r="C22" s="74"/>
      <c r="D22" s="90"/>
      <c r="E22" s="404"/>
      <c r="F22" s="420"/>
      <c r="G22" s="159" t="s">
        <v>288</v>
      </c>
      <c r="H22" s="84"/>
      <c r="I22" s="86"/>
      <c r="J22" s="148">
        <f>'A5'!J23*'A2'!J$26</f>
        <v>14820.69576</v>
      </c>
      <c r="K22" s="148">
        <f>'A5'!K23*'A2'!K$26</f>
        <v>14742.31113472773</v>
      </c>
      <c r="L22" s="148">
        <f>'A5'!L23*'A2'!L$26</f>
        <v>14960.273516137599</v>
      </c>
      <c r="M22" s="148">
        <f>'A5'!M23*'A2'!M$26</f>
        <v>14803.125662292881</v>
      </c>
      <c r="N22" s="148">
        <f>'A5'!N23*'A2'!N$26</f>
        <v>15397.987692462719</v>
      </c>
      <c r="O22" s="148">
        <f>'A5'!O23*'A2'!O$26</f>
        <v>18604.73770559</v>
      </c>
      <c r="P22" s="148">
        <f>'A5'!P23*'A2'!P$26</f>
        <v>18018.59544428904</v>
      </c>
      <c r="Q22" s="149">
        <f>'A5'!Q23*'A2'!Q$26</f>
        <v>19809.27334950144</v>
      </c>
      <c r="R22" s="345">
        <f>'A5'!R23*'A2'!R$26</f>
        <v>24985.8669346767</v>
      </c>
      <c r="S22" s="150">
        <f>'A5'!S23*'A2'!S$26</f>
        <v>28204.435902938883</v>
      </c>
    </row>
    <row r="23" spans="1:19" ht="15">
      <c r="A23" s="73" t="str">
        <f t="shared" si="0"/>
        <v>OK</v>
      </c>
      <c r="B23" s="49" t="s">
        <v>57</v>
      </c>
      <c r="C23" s="74"/>
      <c r="D23" s="90"/>
      <c r="E23" s="404"/>
      <c r="F23" s="421"/>
      <c r="G23" s="91" t="s">
        <v>260</v>
      </c>
      <c r="H23" s="92"/>
      <c r="I23" s="94"/>
      <c r="J23" s="148">
        <f>'A5'!J24*'A2'!J$26</f>
        <v>10837.135145700002</v>
      </c>
      <c r="K23" s="148">
        <f>'A5'!K24*'A2'!K$26</f>
        <v>10525.13569152303</v>
      </c>
      <c r="L23" s="148">
        <f>'A5'!L24*'A2'!L$26</f>
        <v>10321.601573140759</v>
      </c>
      <c r="M23" s="148">
        <f>'A5'!M24*'A2'!M$26</f>
        <v>9529.254571692212</v>
      </c>
      <c r="N23" s="148">
        <f>'A5'!N24*'A2'!N$26</f>
        <v>9670.152165102962</v>
      </c>
      <c r="O23" s="148">
        <f>'A5'!O24*'A2'!O$26</f>
        <v>8030.079687009999</v>
      </c>
      <c r="P23" s="148">
        <f>'A5'!P24*'A2'!P$26</f>
        <v>7743.017037545069</v>
      </c>
      <c r="Q23" s="149">
        <f>'A5'!Q24*'A2'!Q$26</f>
        <v>8280.46304578122</v>
      </c>
      <c r="R23" s="345">
        <f>'A5'!R24*'A2'!R$26</f>
        <v>9949.88972169388</v>
      </c>
      <c r="S23" s="150">
        <f>'A5'!S24*'A2'!S$26</f>
        <v>11716.238244990032</v>
      </c>
    </row>
    <row r="24" spans="1:19" ht="15">
      <c r="A24" s="73" t="str">
        <f t="shared" si="0"/>
        <v>OK</v>
      </c>
      <c r="B24" s="49" t="s">
        <v>57</v>
      </c>
      <c r="C24" s="74"/>
      <c r="D24" s="90"/>
      <c r="E24" s="404"/>
      <c r="F24" s="152" t="s">
        <v>322</v>
      </c>
      <c r="G24" s="153"/>
      <c r="H24" s="153"/>
      <c r="I24" s="154"/>
      <c r="J24" s="148">
        <f>'A5'!J25*'A2'!J$26</f>
        <v>3440.1540348000003</v>
      </c>
      <c r="K24" s="148">
        <f>'A5'!K25*'A2'!K$26</f>
        <v>3075.7335166707</v>
      </c>
      <c r="L24" s="148">
        <f>'A5'!L25*'A2'!L$26</f>
        <v>2909.4991167028397</v>
      </c>
      <c r="M24" s="148">
        <f>'A5'!M25*'A2'!M$26</f>
        <v>3031.72372723371</v>
      </c>
      <c r="N24" s="148">
        <f>'A5'!N25*'A2'!N$26</f>
        <v>3159.52662159864</v>
      </c>
      <c r="O24" s="148">
        <f>'A5'!O25*'A2'!O$26</f>
        <v>3307.92422329</v>
      </c>
      <c r="P24" s="148">
        <f>'A5'!P25*'A2'!P$26</f>
        <v>3512.2269939179396</v>
      </c>
      <c r="Q24" s="149">
        <f>'A5'!Q25*'A2'!Q$26</f>
        <v>3843.50062059586</v>
      </c>
      <c r="R24" s="345">
        <f>'A5'!R25*'A2'!R$26</f>
        <v>4555.621620246059</v>
      </c>
      <c r="S24" s="150">
        <f>'A5'!S25*'A2'!S$26</f>
        <v>5293.89671350362</v>
      </c>
    </row>
    <row r="25" spans="1:19" ht="15">
      <c r="A25" s="73" t="str">
        <f t="shared" si="0"/>
        <v>OK</v>
      </c>
      <c r="B25" s="49" t="s">
        <v>57</v>
      </c>
      <c r="C25" s="74"/>
      <c r="D25" s="90"/>
      <c r="E25" s="404"/>
      <c r="F25" s="152" t="s">
        <v>323</v>
      </c>
      <c r="G25" s="153"/>
      <c r="H25" s="153"/>
      <c r="I25" s="154"/>
      <c r="J25" s="148">
        <f>'A5'!J26*'A2'!J$26</f>
        <v>1356.1598892</v>
      </c>
      <c r="K25" s="148">
        <f>'A5'!K26*'A2'!K$26</f>
        <v>1360.1711807852698</v>
      </c>
      <c r="L25" s="148">
        <f>'A5'!L26*'A2'!L$26</f>
        <v>1166.63721403104</v>
      </c>
      <c r="M25" s="148">
        <f>'A5'!M26*'A2'!M$26</f>
        <v>1236.83069490615</v>
      </c>
      <c r="N25" s="148">
        <f>'A5'!N26*'A2'!N$26</f>
        <v>1183.9661268033599</v>
      </c>
      <c r="O25" s="148">
        <f>'A5'!O26*'A2'!O$26</f>
        <v>2991.2772185</v>
      </c>
      <c r="P25" s="148">
        <f>'A5'!P26*'A2'!P$26</f>
        <v>3100.6616323258495</v>
      </c>
      <c r="Q25" s="149">
        <f>'A5'!Q26*'A2'!Q$26</f>
        <v>3287.3121326500004</v>
      </c>
      <c r="R25" s="345">
        <f>'A5'!R26*'A2'!R$26</f>
        <v>3760.3855289122193</v>
      </c>
      <c r="S25" s="150">
        <f>'A5'!S26*'A2'!S$26</f>
        <v>4394.67053729679</v>
      </c>
    </row>
    <row r="26" spans="1:19" ht="15">
      <c r="A26" s="73" t="str">
        <f t="shared" si="0"/>
        <v>OK</v>
      </c>
      <c r="B26" s="49" t="s">
        <v>57</v>
      </c>
      <c r="C26" s="74"/>
      <c r="D26" s="90"/>
      <c r="E26" s="404"/>
      <c r="F26" s="152" t="s">
        <v>261</v>
      </c>
      <c r="G26" s="153"/>
      <c r="H26" s="153"/>
      <c r="I26" s="154"/>
      <c r="J26" s="148">
        <f>'A5'!J27*'A2'!J$26</f>
        <v>30262.4616276</v>
      </c>
      <c r="K26" s="148">
        <f>'A5'!K27*'A2'!K$26</f>
        <v>32328.598182236638</v>
      </c>
      <c r="L26" s="148">
        <f>'A5'!L27*'A2'!L$26</f>
        <v>32956.252905363835</v>
      </c>
      <c r="M26" s="148">
        <f>'A5'!M27*'A2'!M$26</f>
        <v>33443.18751083282</v>
      </c>
      <c r="N26" s="148">
        <f>'A5'!N27*'A2'!N$26</f>
        <v>32463.781336740954</v>
      </c>
      <c r="O26" s="148">
        <f>'A5'!O27*'A2'!O$26</f>
        <v>33883.35616667</v>
      </c>
      <c r="P26" s="148">
        <f>'A5'!P27*'A2'!P$26</f>
        <v>32431.183570409095</v>
      </c>
      <c r="Q26" s="149">
        <f>'A5'!Q27*'A2'!Q$26</f>
        <v>34679.93017337534</v>
      </c>
      <c r="R26" s="345">
        <f>'A5'!R27*'A2'!R$26</f>
        <v>50143.2904305099</v>
      </c>
      <c r="S26" s="150">
        <f>'A5'!S27*'A2'!S$26</f>
        <v>50365.618224606595</v>
      </c>
    </row>
    <row r="27" spans="1:19" ht="15">
      <c r="A27" s="73" t="str">
        <f t="shared" si="0"/>
        <v>OK</v>
      </c>
      <c r="B27" s="49" t="s">
        <v>57</v>
      </c>
      <c r="C27" s="74"/>
      <c r="D27" s="90"/>
      <c r="E27" s="404"/>
      <c r="F27" s="152" t="s">
        <v>262</v>
      </c>
      <c r="G27" s="153"/>
      <c r="H27" s="153"/>
      <c r="I27" s="154"/>
      <c r="J27" s="148">
        <f>'A5'!J28*'A2'!J$26</f>
        <v>702.0227388000001</v>
      </c>
      <c r="K27" s="148">
        <f>'A5'!K28*'A2'!K$26</f>
        <v>759.99254064834</v>
      </c>
      <c r="L27" s="148">
        <f>'A5'!L28*'A2'!L$26</f>
        <v>746.31751099956</v>
      </c>
      <c r="M27" s="148">
        <f>'A5'!M28*'A2'!M$26</f>
        <v>701.3307997938</v>
      </c>
      <c r="N27" s="148">
        <f>'A5'!N28*'A2'!N$26</f>
        <v>742.4283914056799</v>
      </c>
      <c r="O27" s="148">
        <f>'A5'!O28*'A2'!O$26</f>
        <v>774.95817338</v>
      </c>
      <c r="P27" s="148">
        <f>'A5'!P28*'A2'!P$26</f>
        <v>759.5494159265698</v>
      </c>
      <c r="Q27" s="149">
        <f>'A5'!Q28*'A2'!Q$26</f>
        <v>881.01256997768</v>
      </c>
      <c r="R27" s="345">
        <f>'A5'!R28*'A2'!R$26</f>
        <v>972.85238318034</v>
      </c>
      <c r="S27" s="150">
        <f>'A5'!S28*'A2'!S$26</f>
        <v>1091.9194126514699</v>
      </c>
    </row>
    <row r="28" spans="1:19" ht="15.75" thickBot="1">
      <c r="A28" s="73" t="str">
        <f t="shared" si="0"/>
        <v>OK</v>
      </c>
      <c r="B28" s="49" t="s">
        <v>57</v>
      </c>
      <c r="C28" s="74"/>
      <c r="D28" s="160"/>
      <c r="E28" s="405"/>
      <c r="F28" s="161" t="s">
        <v>263</v>
      </c>
      <c r="G28" s="162"/>
      <c r="H28" s="162"/>
      <c r="I28" s="163"/>
      <c r="J28" s="148">
        <f>'A5'!J29*'A2'!J$26</f>
        <v>6133.0913391</v>
      </c>
      <c r="K28" s="148">
        <f>'A5'!K29*'A2'!K$26</f>
        <v>6591.1194131244</v>
      </c>
      <c r="L28" s="148">
        <f>'A5'!L29*'A2'!L$26</f>
        <v>6965.98742449772</v>
      </c>
      <c r="M28" s="148">
        <f>'A5'!M29*'A2'!M$26</f>
        <v>6530.09644076583</v>
      </c>
      <c r="N28" s="148">
        <f>'A5'!N29*'A2'!N$26</f>
        <v>7751.893549484879</v>
      </c>
      <c r="O28" s="148">
        <f>'A5'!O29*'A2'!O$26</f>
        <v>6182.93765614</v>
      </c>
      <c r="P28" s="148">
        <f>'A5'!P29*'A2'!P$26</f>
        <v>5372.62341720279</v>
      </c>
      <c r="Q28" s="149">
        <f>'A5'!Q29*'A2'!Q$26</f>
        <v>6358.028095327581</v>
      </c>
      <c r="R28" s="346">
        <f>'A5'!R29*'A2'!R$26</f>
        <v>8206.18149974571</v>
      </c>
      <c r="S28" s="150">
        <f>'A5'!S29*'A2'!S$26</f>
        <v>8727.125468016815</v>
      </c>
    </row>
    <row r="29" spans="1:19" ht="13.5" thickBot="1">
      <c r="A29" s="73" t="s">
        <v>50</v>
      </c>
      <c r="B29" s="49" t="s">
        <v>57</v>
      </c>
      <c r="C29" s="107"/>
      <c r="D29" s="123" t="s">
        <v>242</v>
      </c>
      <c r="E29" s="124"/>
      <c r="F29" s="124"/>
      <c r="G29" s="124"/>
      <c r="H29" s="124"/>
      <c r="I29" s="124"/>
      <c r="J29" s="170"/>
      <c r="K29" s="169"/>
      <c r="L29" s="168"/>
      <c r="M29" s="168"/>
      <c r="N29" s="168"/>
      <c r="O29" s="168"/>
      <c r="P29" s="168"/>
      <c r="Q29" s="184"/>
      <c r="R29" s="184"/>
      <c r="S29" s="184"/>
    </row>
    <row r="30" spans="1:19" ht="12.75" customHeight="1" thickBot="1">
      <c r="A30" s="73" t="str">
        <f aca="true" t="shared" si="2" ref="A30:A43">IF(COUNTBLANK(C30:IV30)=254,"odstr",IF(AND($A$1="TISK",SUM(J30:R30)=0),"odstr","OK"))</f>
        <v>OK</v>
      </c>
      <c r="B30" s="49" t="s">
        <v>57</v>
      </c>
      <c r="C30" s="74"/>
      <c r="D30" s="172"/>
      <c r="E30" s="173" t="s">
        <v>9</v>
      </c>
      <c r="F30" s="173"/>
      <c r="G30" s="173"/>
      <c r="H30" s="174"/>
      <c r="I30" s="175"/>
      <c r="J30" s="24">
        <f>J15/J$14</f>
        <v>0.1066684681461838</v>
      </c>
      <c r="K30" s="24">
        <f aca="true" t="shared" si="3" ref="K30:R30">K15/K$14</f>
        <v>0.10433484724324127</v>
      </c>
      <c r="L30" s="24">
        <f t="shared" si="3"/>
        <v>0.1095222622066863</v>
      </c>
      <c r="M30" s="24">
        <f t="shared" si="3"/>
        <v>0.11635025827169332</v>
      </c>
      <c r="N30" s="24">
        <f t="shared" si="3"/>
        <v>0.12009249243834717</v>
      </c>
      <c r="O30" s="24">
        <f t="shared" si="3"/>
        <v>0.11633828166600914</v>
      </c>
      <c r="P30" s="24">
        <f t="shared" si="3"/>
        <v>0.11597584746968483</v>
      </c>
      <c r="Q30" s="25">
        <f t="shared" si="3"/>
        <v>0.11858995588844409</v>
      </c>
      <c r="R30" s="347">
        <f t="shared" si="3"/>
        <v>0.112187656690965</v>
      </c>
      <c r="S30" s="26">
        <f aca="true" t="shared" si="4" ref="S30:S43">S15/S$14</f>
        <v>0.11345821046161869</v>
      </c>
    </row>
    <row r="31" spans="1:19" ht="12.75" customHeight="1" thickBot="1">
      <c r="A31" s="73" t="str">
        <f t="shared" si="2"/>
        <v>OK</v>
      </c>
      <c r="B31" s="49" t="s">
        <v>57</v>
      </c>
      <c r="C31" s="74"/>
      <c r="D31" s="176"/>
      <c r="E31" s="92"/>
      <c r="F31" s="92" t="s">
        <v>34</v>
      </c>
      <c r="G31" s="92"/>
      <c r="H31" s="93"/>
      <c r="I31" s="94"/>
      <c r="J31" s="24">
        <f aca="true" t="shared" si="5" ref="J31:R43">J16/J$14</f>
        <v>0.10415434670245255</v>
      </c>
      <c r="K31" s="24">
        <f t="shared" si="5"/>
        <v>0.10207746652798974</v>
      </c>
      <c r="L31" s="24">
        <f t="shared" si="5"/>
        <v>0.10714462327760459</v>
      </c>
      <c r="M31" s="24">
        <f t="shared" si="5"/>
        <v>0.11407140724294612</v>
      </c>
      <c r="N31" s="24">
        <f t="shared" si="5"/>
        <v>0.1178514452443544</v>
      </c>
      <c r="O31" s="24">
        <f t="shared" si="5"/>
        <v>0.11406873301496674</v>
      </c>
      <c r="P31" s="24">
        <f t="shared" si="5"/>
        <v>0.11339104458572394</v>
      </c>
      <c r="Q31" s="25">
        <f t="shared" si="5"/>
        <v>0.11610397839151987</v>
      </c>
      <c r="R31" s="347">
        <f t="shared" si="5"/>
        <v>0.10963251631642576</v>
      </c>
      <c r="S31" s="26">
        <f t="shared" si="4"/>
        <v>0.11081955022505877</v>
      </c>
    </row>
    <row r="32" spans="1:19" ht="12.75" customHeight="1" thickBot="1">
      <c r="A32" s="73" t="str">
        <f t="shared" si="2"/>
        <v>OK</v>
      </c>
      <c r="B32" s="49" t="s">
        <v>57</v>
      </c>
      <c r="C32" s="74"/>
      <c r="D32" s="177"/>
      <c r="E32" s="145" t="s">
        <v>30</v>
      </c>
      <c r="F32" s="145"/>
      <c r="G32" s="145"/>
      <c r="H32" s="178"/>
      <c r="I32" s="146"/>
      <c r="J32" s="24">
        <f t="shared" si="5"/>
        <v>0.34304908061495487</v>
      </c>
      <c r="K32" s="24">
        <f t="shared" si="5"/>
        <v>0.34953010536962315</v>
      </c>
      <c r="L32" s="24">
        <f t="shared" si="5"/>
        <v>0.3426243082417882</v>
      </c>
      <c r="M32" s="24">
        <f t="shared" si="5"/>
        <v>0.3497019800917804</v>
      </c>
      <c r="N32" s="24">
        <f t="shared" si="5"/>
        <v>0.3616589511801471</v>
      </c>
      <c r="O32" s="24">
        <f t="shared" si="5"/>
        <v>0.3661316594440039</v>
      </c>
      <c r="P32" s="24">
        <f t="shared" si="5"/>
        <v>0.3765962281621223</v>
      </c>
      <c r="Q32" s="25">
        <f t="shared" si="5"/>
        <v>0.39188954306010015</v>
      </c>
      <c r="R32" s="347">
        <f t="shared" si="5"/>
        <v>0.37696038111355246</v>
      </c>
      <c r="S32" s="26">
        <f t="shared" si="4"/>
        <v>0.4062370707814352</v>
      </c>
    </row>
    <row r="33" spans="1:19" ht="15.75" thickBot="1">
      <c r="A33" s="73" t="str">
        <f t="shared" si="2"/>
        <v>OK</v>
      </c>
      <c r="B33" s="49" t="s">
        <v>57</v>
      </c>
      <c r="C33" s="74"/>
      <c r="D33" s="176"/>
      <c r="E33" s="92"/>
      <c r="F33" s="92" t="s">
        <v>35</v>
      </c>
      <c r="G33" s="92"/>
      <c r="H33" s="93"/>
      <c r="I33" s="94"/>
      <c r="J33" s="24">
        <f t="shared" si="5"/>
        <v>0.30951306320650646</v>
      </c>
      <c r="K33" s="24">
        <f t="shared" si="5"/>
        <v>0.3146421208989892</v>
      </c>
      <c r="L33" s="24">
        <f t="shared" si="5"/>
        <v>0.3097317052650267</v>
      </c>
      <c r="M33" s="24">
        <f t="shared" si="5"/>
        <v>0.3179416201943962</v>
      </c>
      <c r="N33" s="24">
        <f t="shared" si="5"/>
        <v>0.33058198643897846</v>
      </c>
      <c r="O33" s="24">
        <f t="shared" si="5"/>
        <v>0.3359605665784185</v>
      </c>
      <c r="P33" s="24">
        <f t="shared" si="5"/>
        <v>0.3456374474556054</v>
      </c>
      <c r="Q33" s="25">
        <f t="shared" si="5"/>
        <v>0.3609483190566138</v>
      </c>
      <c r="R33" s="347">
        <f t="shared" si="5"/>
        <v>0.34789702791608607</v>
      </c>
      <c r="S33" s="26">
        <f t="shared" si="4"/>
        <v>0.3763725550787695</v>
      </c>
    </row>
    <row r="34" spans="1:19" ht="13.5" thickBot="1">
      <c r="A34" s="73" t="str">
        <f t="shared" si="2"/>
        <v>OK</v>
      </c>
      <c r="B34" s="49" t="s">
        <v>57</v>
      </c>
      <c r="C34" s="74"/>
      <c r="D34" s="179"/>
      <c r="E34" s="153" t="s">
        <v>10</v>
      </c>
      <c r="F34" s="153"/>
      <c r="G34" s="153"/>
      <c r="H34" s="180"/>
      <c r="I34" s="154"/>
      <c r="J34" s="24">
        <f t="shared" si="5"/>
        <v>0.024979865607309994</v>
      </c>
      <c r="K34" s="24">
        <f t="shared" si="5"/>
        <v>0.024200696395510604</v>
      </c>
      <c r="L34" s="24">
        <f t="shared" si="5"/>
        <v>0.02528287311187531</v>
      </c>
      <c r="M34" s="24">
        <f t="shared" si="5"/>
        <v>0.02577444464167128</v>
      </c>
      <c r="N34" s="24">
        <f t="shared" si="5"/>
        <v>0.02566358220316814</v>
      </c>
      <c r="O34" s="24">
        <f t="shared" si="5"/>
        <v>0.025711521771227857</v>
      </c>
      <c r="P34" s="24">
        <f t="shared" si="5"/>
        <v>0.028027499026221196</v>
      </c>
      <c r="Q34" s="25">
        <f t="shared" si="5"/>
        <v>0.027406338670870004</v>
      </c>
      <c r="R34" s="347">
        <f t="shared" si="5"/>
        <v>0.02597152645425212</v>
      </c>
      <c r="S34" s="26">
        <f t="shared" si="4"/>
        <v>0.02699560715319098</v>
      </c>
    </row>
    <row r="35" spans="1:19" ht="13.5" thickBot="1">
      <c r="A35" s="73" t="str">
        <f t="shared" si="2"/>
        <v>OK</v>
      </c>
      <c r="B35" s="49" t="s">
        <v>57</v>
      </c>
      <c r="C35" s="74"/>
      <c r="D35" s="177"/>
      <c r="E35" s="145" t="s">
        <v>11</v>
      </c>
      <c r="F35" s="145"/>
      <c r="G35" s="145"/>
      <c r="H35" s="178"/>
      <c r="I35" s="146"/>
      <c r="J35" s="24">
        <f t="shared" si="5"/>
        <v>0.23029641383610117</v>
      </c>
      <c r="K35" s="24">
        <f t="shared" si="5"/>
        <v>0.22086345483006486</v>
      </c>
      <c r="L35" s="24">
        <f t="shared" si="5"/>
        <v>0.21985246802261135</v>
      </c>
      <c r="M35" s="24">
        <f t="shared" si="5"/>
        <v>0.2102610015114193</v>
      </c>
      <c r="N35" s="24">
        <f t="shared" si="5"/>
        <v>0.20640194273484838</v>
      </c>
      <c r="O35" s="24">
        <f t="shared" si="5"/>
        <v>0.20821381193673133</v>
      </c>
      <c r="P35" s="24">
        <f t="shared" si="5"/>
        <v>0.20398826718438756</v>
      </c>
      <c r="Q35" s="25">
        <f t="shared" si="5"/>
        <v>0.19776442432064065</v>
      </c>
      <c r="R35" s="347">
        <f t="shared" si="5"/>
        <v>0.19491754438396633</v>
      </c>
      <c r="S35" s="26">
        <f t="shared" si="4"/>
        <v>0.19306815314958684</v>
      </c>
    </row>
    <row r="36" spans="1:19" ht="15.75" thickBot="1">
      <c r="A36" s="73" t="str">
        <f t="shared" si="2"/>
        <v>OK</v>
      </c>
      <c r="B36" s="49" t="s">
        <v>57</v>
      </c>
      <c r="C36" s="74"/>
      <c r="D36" s="83"/>
      <c r="E36" s="417" t="s">
        <v>29</v>
      </c>
      <c r="F36" s="159" t="s">
        <v>39</v>
      </c>
      <c r="G36" s="84"/>
      <c r="H36" s="85"/>
      <c r="I36" s="86"/>
      <c r="J36" s="24">
        <f t="shared" si="5"/>
        <v>0.04962013915857098</v>
      </c>
      <c r="K36" s="24">
        <f t="shared" si="5"/>
        <v>0.04842347923153719</v>
      </c>
      <c r="L36" s="24">
        <f t="shared" si="5"/>
        <v>0.04880906081885704</v>
      </c>
      <c r="M36" s="24">
        <f t="shared" si="5"/>
        <v>0.0489543054034103</v>
      </c>
      <c r="N36" s="24">
        <f t="shared" si="5"/>
        <v>0.04803899819697164</v>
      </c>
      <c r="O36" s="24">
        <f t="shared" si="5"/>
        <v>0.04797391333251781</v>
      </c>
      <c r="P36" s="24">
        <f t="shared" si="5"/>
        <v>0.04693477805089404</v>
      </c>
      <c r="Q36" s="25">
        <f t="shared" si="5"/>
        <v>0.04637666802980384</v>
      </c>
      <c r="R36" s="347">
        <f t="shared" si="5"/>
        <v>0.04514686387398035</v>
      </c>
      <c r="S36" s="26">
        <f t="shared" si="4"/>
        <v>0.04438203271802991</v>
      </c>
    </row>
    <row r="37" spans="1:19" ht="15.75" thickBot="1">
      <c r="A37" s="73" t="str">
        <f t="shared" si="2"/>
        <v>OK</v>
      </c>
      <c r="B37" s="49" t="s">
        <v>57</v>
      </c>
      <c r="C37" s="74"/>
      <c r="D37" s="90"/>
      <c r="E37" s="418"/>
      <c r="F37" s="159" t="s">
        <v>40</v>
      </c>
      <c r="G37" s="84"/>
      <c r="H37" s="85"/>
      <c r="I37" s="86"/>
      <c r="J37" s="24">
        <f t="shared" si="5"/>
        <v>0.1043635899690711</v>
      </c>
      <c r="K37" s="24">
        <f t="shared" si="5"/>
        <v>0.10061019984828742</v>
      </c>
      <c r="L37" s="24">
        <f t="shared" si="5"/>
        <v>0.10121301496963143</v>
      </c>
      <c r="M37" s="24">
        <f t="shared" si="5"/>
        <v>0.09812466551742581</v>
      </c>
      <c r="N37" s="24">
        <f t="shared" si="5"/>
        <v>0.09727345573931102</v>
      </c>
      <c r="O37" s="24">
        <f t="shared" si="5"/>
        <v>0.11192916357962926</v>
      </c>
      <c r="P37" s="24">
        <f t="shared" si="5"/>
        <v>0.10984844479678482</v>
      </c>
      <c r="Q37" s="25">
        <f t="shared" si="5"/>
        <v>0.10676043475878849</v>
      </c>
      <c r="R37" s="347">
        <f t="shared" si="5"/>
        <v>0.10711343793945272</v>
      </c>
      <c r="S37" s="26">
        <f t="shared" si="4"/>
        <v>0.10504665942357966</v>
      </c>
    </row>
    <row r="38" spans="1:19" ht="15.75" thickBot="1">
      <c r="A38" s="73" t="str">
        <f t="shared" si="2"/>
        <v>OK</v>
      </c>
      <c r="B38" s="49" t="s">
        <v>57</v>
      </c>
      <c r="C38" s="74"/>
      <c r="D38" s="181"/>
      <c r="E38" s="419"/>
      <c r="F38" s="91" t="s">
        <v>41</v>
      </c>
      <c r="G38" s="92"/>
      <c r="H38" s="93"/>
      <c r="I38" s="94"/>
      <c r="J38" s="24">
        <f t="shared" si="5"/>
        <v>0.07631236394702462</v>
      </c>
      <c r="K38" s="24">
        <f t="shared" si="5"/>
        <v>0.07182971487150289</v>
      </c>
      <c r="L38" s="24">
        <f t="shared" si="5"/>
        <v>0.06983030179267602</v>
      </c>
      <c r="M38" s="24">
        <f t="shared" si="5"/>
        <v>0.06316604606414364</v>
      </c>
      <c r="N38" s="24">
        <f t="shared" si="5"/>
        <v>0.06108909406941475</v>
      </c>
      <c r="O38" s="24">
        <f t="shared" si="5"/>
        <v>0.048310280804160215</v>
      </c>
      <c r="P38" s="24">
        <f t="shared" si="5"/>
        <v>0.04720447729897375</v>
      </c>
      <c r="Q38" s="25">
        <f t="shared" si="5"/>
        <v>0.04462686839514657</v>
      </c>
      <c r="R38" s="347">
        <f t="shared" si="5"/>
        <v>0.042654789525430815</v>
      </c>
      <c r="S38" s="26">
        <f t="shared" si="4"/>
        <v>0.0436368127652836</v>
      </c>
    </row>
    <row r="39" spans="1:19" ht="13.5" thickBot="1">
      <c r="A39" s="73" t="str">
        <f t="shared" si="2"/>
        <v>OK</v>
      </c>
      <c r="B39" s="49" t="s">
        <v>57</v>
      </c>
      <c r="C39" s="74"/>
      <c r="D39" s="179"/>
      <c r="E39" s="153" t="s">
        <v>250</v>
      </c>
      <c r="F39" s="153"/>
      <c r="G39" s="153"/>
      <c r="H39" s="180"/>
      <c r="I39" s="154"/>
      <c r="J39" s="24">
        <f t="shared" si="5"/>
        <v>0.024224694368755652</v>
      </c>
      <c r="K39" s="24">
        <f t="shared" si="5"/>
        <v>0.02099061408786568</v>
      </c>
      <c r="L39" s="24">
        <f t="shared" si="5"/>
        <v>0.019684077121672958</v>
      </c>
      <c r="M39" s="24">
        <f t="shared" si="5"/>
        <v>0.020096220451186322</v>
      </c>
      <c r="N39" s="24">
        <f t="shared" si="5"/>
        <v>0.01995962583693267</v>
      </c>
      <c r="O39" s="24">
        <f t="shared" si="5"/>
        <v>0.0199010164699284</v>
      </c>
      <c r="P39" s="24">
        <f t="shared" si="5"/>
        <v>0.021411917163468748</v>
      </c>
      <c r="Q39" s="25">
        <f t="shared" si="5"/>
        <v>0.020714227625154895</v>
      </c>
      <c r="R39" s="347">
        <f t="shared" si="5"/>
        <v>0.019529772369780263</v>
      </c>
      <c r="S39" s="26">
        <f t="shared" si="4"/>
        <v>0.01971697526590406</v>
      </c>
    </row>
    <row r="40" spans="1:19" ht="13.5" thickBot="1">
      <c r="A40" s="73" t="str">
        <f t="shared" si="2"/>
        <v>OK</v>
      </c>
      <c r="B40" s="49" t="s">
        <v>57</v>
      </c>
      <c r="C40" s="74"/>
      <c r="D40" s="179"/>
      <c r="E40" s="153" t="s">
        <v>251</v>
      </c>
      <c r="F40" s="153"/>
      <c r="G40" s="153"/>
      <c r="H40" s="180"/>
      <c r="I40" s="154"/>
      <c r="J40" s="24">
        <f t="shared" si="5"/>
        <v>0.009549734837075536</v>
      </c>
      <c r="K40" s="24">
        <f t="shared" si="5"/>
        <v>0.009282607935490059</v>
      </c>
      <c r="L40" s="24">
        <f t="shared" si="5"/>
        <v>0.007892828274862854</v>
      </c>
      <c r="M40" s="24">
        <f t="shared" si="5"/>
        <v>0.008198511652744633</v>
      </c>
      <c r="N40" s="24">
        <f t="shared" si="5"/>
        <v>0.007479449843230154</v>
      </c>
      <c r="O40" s="24">
        <f t="shared" si="5"/>
        <v>0.01799601598257992</v>
      </c>
      <c r="P40" s="24">
        <f t="shared" si="5"/>
        <v>0.018902852844726488</v>
      </c>
      <c r="Q40" s="25">
        <f t="shared" si="5"/>
        <v>0.0177166959270814</v>
      </c>
      <c r="R40" s="347">
        <f t="shared" si="5"/>
        <v>0.016120626233726756</v>
      </c>
      <c r="S40" s="26">
        <f t="shared" si="4"/>
        <v>0.016367831670129326</v>
      </c>
    </row>
    <row r="41" spans="1:19" ht="15.75" thickBot="1">
      <c r="A41" s="73" t="str">
        <f t="shared" si="2"/>
        <v>OK</v>
      </c>
      <c r="B41" s="49" t="s">
        <v>57</v>
      </c>
      <c r="C41" s="74"/>
      <c r="D41" s="179"/>
      <c r="E41" s="153" t="s">
        <v>36</v>
      </c>
      <c r="F41" s="153"/>
      <c r="G41" s="153"/>
      <c r="H41" s="180"/>
      <c r="I41" s="154"/>
      <c r="J41" s="24">
        <f t="shared" si="5"/>
        <v>0.21310059850777172</v>
      </c>
      <c r="K41" s="24">
        <f t="shared" si="5"/>
        <v>0.22062936361910399</v>
      </c>
      <c r="L41" s="24">
        <f t="shared" si="5"/>
        <v>0.22296395283518355</v>
      </c>
      <c r="M41" s="24">
        <f t="shared" si="5"/>
        <v>0.2216830190596875</v>
      </c>
      <c r="N41" s="24">
        <f t="shared" si="5"/>
        <v>0.20508291473280693</v>
      </c>
      <c r="O41" s="24">
        <f t="shared" si="5"/>
        <v>0.20384784644754955</v>
      </c>
      <c r="P41" s="24">
        <f t="shared" si="5"/>
        <v>0.1977132506883388</v>
      </c>
      <c r="Q41" s="25">
        <f t="shared" si="5"/>
        <v>0.18690460560519054</v>
      </c>
      <c r="R41" s="347">
        <f t="shared" si="5"/>
        <v>0.21496233217164026</v>
      </c>
      <c r="S41" s="26">
        <f t="shared" si="4"/>
        <v>0.1875853841752245</v>
      </c>
    </row>
    <row r="42" spans="1:19" ht="15.75" thickBot="1">
      <c r="A42" s="73" t="str">
        <f t="shared" si="2"/>
        <v>OK</v>
      </c>
      <c r="B42" s="49" t="s">
        <v>57</v>
      </c>
      <c r="C42" s="74"/>
      <c r="D42" s="179"/>
      <c r="E42" s="153" t="s">
        <v>37</v>
      </c>
      <c r="F42" s="153"/>
      <c r="G42" s="153"/>
      <c r="H42" s="180"/>
      <c r="I42" s="154"/>
      <c r="J42" s="24">
        <f t="shared" si="5"/>
        <v>0.0049434665178693</v>
      </c>
      <c r="K42" s="24">
        <f t="shared" si="5"/>
        <v>0.00518663598258465</v>
      </c>
      <c r="L42" s="24">
        <f t="shared" si="5"/>
        <v>0.005049175426599987</v>
      </c>
      <c r="M42" s="24">
        <f t="shared" si="5"/>
        <v>0.004648872928379643</v>
      </c>
      <c r="N42" s="24">
        <f t="shared" si="5"/>
        <v>0.004690130730936947</v>
      </c>
      <c r="O42" s="24">
        <f t="shared" si="5"/>
        <v>0.004662275895970228</v>
      </c>
      <c r="P42" s="24">
        <f t="shared" si="5"/>
        <v>0.004630511981014849</v>
      </c>
      <c r="Q42" s="25">
        <f t="shared" si="5"/>
        <v>0.004748144131250625</v>
      </c>
      <c r="R42" s="347">
        <f t="shared" si="5"/>
        <v>0.0041705802581304095</v>
      </c>
      <c r="S42" s="26">
        <f t="shared" si="4"/>
        <v>0.004066824348252332</v>
      </c>
    </row>
    <row r="43" spans="1:19" ht="15.75" thickBot="1">
      <c r="A43" s="73" t="str">
        <f t="shared" si="2"/>
        <v>OK</v>
      </c>
      <c r="B43" s="49" t="s">
        <v>57</v>
      </c>
      <c r="C43" s="74"/>
      <c r="D43" s="182"/>
      <c r="E43" s="162" t="s">
        <v>38</v>
      </c>
      <c r="F43" s="162"/>
      <c r="G43" s="162"/>
      <c r="H43" s="183"/>
      <c r="I43" s="163"/>
      <c r="J43" s="24">
        <f t="shared" si="5"/>
        <v>0.043187677563977844</v>
      </c>
      <c r="K43" s="24">
        <f t="shared" si="5"/>
        <v>0.04498167453651561</v>
      </c>
      <c r="L43" s="24">
        <f t="shared" si="5"/>
        <v>0.047128054758719375</v>
      </c>
      <c r="M43" s="24">
        <f t="shared" si="5"/>
        <v>0.04328569139143759</v>
      </c>
      <c r="N43" s="24">
        <f t="shared" si="5"/>
        <v>0.04897091029958255</v>
      </c>
      <c r="O43" s="24">
        <f t="shared" si="5"/>
        <v>0.037197570385999544</v>
      </c>
      <c r="P43" s="24">
        <f t="shared" si="5"/>
        <v>0.03275362548003533</v>
      </c>
      <c r="Q43" s="25">
        <f t="shared" si="5"/>
        <v>0.03426606477126775</v>
      </c>
      <c r="R43" s="348">
        <f t="shared" si="5"/>
        <v>0.03517958032398649</v>
      </c>
      <c r="S43" s="342">
        <f t="shared" si="4"/>
        <v>0.03250394299465799</v>
      </c>
    </row>
    <row r="44" spans="1:19" ht="13.5">
      <c r="A44" s="73" t="s">
        <v>50</v>
      </c>
      <c r="B44" s="73" t="s">
        <v>58</v>
      </c>
      <c r="D44" s="108" t="str">
        <f>IF(D45="","","Komentáře:")</f>
        <v>Komentáře:</v>
      </c>
      <c r="E44" s="109"/>
      <c r="F44" s="109"/>
      <c r="G44" s="109"/>
      <c r="H44" s="109"/>
      <c r="I44" s="108"/>
      <c r="J44" s="108"/>
      <c r="K44" s="108"/>
      <c r="L44" s="108"/>
      <c r="M44" s="108"/>
      <c r="N44" s="108"/>
      <c r="O44" s="108"/>
      <c r="P44" s="422" t="s">
        <v>296</v>
      </c>
      <c r="Q44" s="422"/>
      <c r="R44" s="422"/>
      <c r="S44" s="422"/>
    </row>
    <row r="45" spans="1:19" ht="12.75">
      <c r="A45" s="73" t="str">
        <f aca="true" t="shared" si="6" ref="A45:A51">IF(COUNTBLANK(D45:E45)=2,"odstr","OK")</f>
        <v>OK</v>
      </c>
      <c r="B45" s="73"/>
      <c r="D45" s="112" t="s">
        <v>16</v>
      </c>
      <c r="E45" s="371" t="str">
        <f>Komentáře!C8</f>
        <v>§ 3111, 3112, 3115</v>
      </c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23"/>
    </row>
    <row r="46" spans="1:19" ht="12.75">
      <c r="A46" s="73" t="str">
        <f t="shared" si="6"/>
        <v>OK</v>
      </c>
      <c r="B46" s="73"/>
      <c r="D46" s="112" t="s">
        <v>17</v>
      </c>
      <c r="E46" s="371" t="str">
        <f>Komentáře!C9</f>
        <v>§ 3111</v>
      </c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23"/>
    </row>
    <row r="47" spans="1:19" ht="12.75">
      <c r="A47" s="73" t="str">
        <f t="shared" si="6"/>
        <v>OK</v>
      </c>
      <c r="B47" s="73"/>
      <c r="D47" s="112" t="s">
        <v>18</v>
      </c>
      <c r="E47" s="371" t="str">
        <f>Komentáře!C10</f>
        <v>§ 3113, 3114, 3117, 3118, 3119, 3143</v>
      </c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23"/>
    </row>
    <row r="48" spans="1:19" ht="12.75">
      <c r="A48" s="73" t="str">
        <f t="shared" si="6"/>
        <v>OK</v>
      </c>
      <c r="B48" s="73"/>
      <c r="D48" s="112" t="s">
        <v>31</v>
      </c>
      <c r="E48" s="371" t="str">
        <f>Komentáře!C11</f>
        <v>§ 3113, 3117, 3118, 3143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23"/>
    </row>
    <row r="49" spans="1:19" ht="12.75">
      <c r="A49" s="73" t="str">
        <f t="shared" si="6"/>
        <v>OK</v>
      </c>
      <c r="B49" s="73"/>
      <c r="D49" s="112" t="s">
        <v>32</v>
      </c>
      <c r="E49" s="371" t="str">
        <f>Komentáře!C12</f>
        <v>§ 3231</v>
      </c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23"/>
    </row>
    <row r="50" spans="1:19" ht="12.75">
      <c r="A50" s="73" t="str">
        <f t="shared" si="6"/>
        <v>OK</v>
      </c>
      <c r="B50" s="73"/>
      <c r="D50" s="112" t="s">
        <v>33</v>
      </c>
      <c r="E50" s="371" t="str">
        <f>Komentáře!C13</f>
        <v>§ 312x; 3150</v>
      </c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23"/>
    </row>
    <row r="51" spans="1:19" ht="12.75">
      <c r="A51" s="73" t="str">
        <f t="shared" si="6"/>
        <v>OK</v>
      </c>
      <c r="B51" s="73"/>
      <c r="D51" s="112" t="s">
        <v>286</v>
      </c>
      <c r="E51" s="371" t="str">
        <f>Komentáře!C14</f>
        <v>§ 3121, 3128</v>
      </c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23"/>
    </row>
    <row r="52" spans="1:19" ht="12.75">
      <c r="A52" s="73" t="s">
        <v>58</v>
      </c>
      <c r="B52" s="73"/>
      <c r="D52" s="112" t="s">
        <v>289</v>
      </c>
      <c r="E52" s="371" t="str">
        <f>Komentáře!C15</f>
        <v>§ 3122, 3124, 3126, 3127, 3150</v>
      </c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23"/>
    </row>
    <row r="53" spans="1:19" ht="12.75">
      <c r="A53" s="73"/>
      <c r="B53" s="73"/>
      <c r="D53" s="112" t="s">
        <v>290</v>
      </c>
      <c r="E53" s="371" t="str">
        <f>Komentáře!C16</f>
        <v>§ 3123, 3125</v>
      </c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23"/>
    </row>
    <row r="54" spans="1:19" ht="12.75">
      <c r="A54" s="73"/>
      <c r="B54" s="73"/>
      <c r="D54" s="112" t="s">
        <v>291</v>
      </c>
      <c r="E54" s="371" t="str">
        <f>Komentáře!C17</f>
        <v>§ 3141, 3142</v>
      </c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23"/>
    </row>
    <row r="55" spans="1:19" ht="12.75">
      <c r="A55" s="73"/>
      <c r="B55" s="73"/>
      <c r="D55" s="112" t="s">
        <v>292</v>
      </c>
      <c r="E55" s="371" t="str">
        <f>Komentáře!C18</f>
        <v>§ 313x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23"/>
    </row>
    <row r="56" spans="1:19" ht="12.75">
      <c r="A56" s="73"/>
      <c r="B56" s="73"/>
      <c r="D56" s="112" t="s">
        <v>293</v>
      </c>
      <c r="E56" s="371" t="str">
        <f>Komentáře!C19</f>
        <v>§ 321x, 322x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23"/>
    </row>
    <row r="57" spans="1:19" ht="12.75">
      <c r="A57" s="73"/>
      <c r="B57" s="73"/>
      <c r="D57" s="112" t="s">
        <v>294</v>
      </c>
      <c r="E57" s="371" t="str">
        <f>Komentáře!C20</f>
        <v>§ 326x</v>
      </c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23"/>
    </row>
    <row r="58" spans="1:19" ht="12.75">
      <c r="A58" s="73"/>
      <c r="B58" s="73"/>
      <c r="D58" s="112" t="s">
        <v>295</v>
      </c>
      <c r="E58" s="371" t="str">
        <f>Komentáře!C21</f>
        <v>§ 3144, 3145, 3146, 3147, 3148, 3149, 3232, 3233, 3239, 3280, 329x</v>
      </c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23"/>
    </row>
    <row r="59" spans="1:19" ht="26.25" customHeight="1">
      <c r="A59" s="73"/>
      <c r="B59" s="73"/>
      <c r="D59" s="112" t="s">
        <v>310</v>
      </c>
      <c r="E59" s="371" t="s">
        <v>311</v>
      </c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  <row r="63" spans="1:2" ht="12.75">
      <c r="A63" s="73"/>
      <c r="B63" s="73"/>
    </row>
    <row r="64" spans="1:2" ht="12.75">
      <c r="A64" s="73"/>
      <c r="B64" s="73"/>
    </row>
    <row r="65" spans="1:2" ht="12.75">
      <c r="A65" s="73"/>
      <c r="B65" s="73"/>
    </row>
    <row r="66" spans="1:2" ht="12.75">
      <c r="A66" s="73"/>
      <c r="B66" s="73"/>
    </row>
    <row r="67" spans="1:2" ht="12.75">
      <c r="A67" s="73"/>
      <c r="B67" s="73"/>
    </row>
    <row r="68" spans="1:2" ht="12.75">
      <c r="A68" s="73"/>
      <c r="B68" s="73"/>
    </row>
    <row r="69" spans="1:2" ht="12.75">
      <c r="A69" s="73"/>
      <c r="B69" s="73"/>
    </row>
    <row r="70" spans="1:2" ht="12.75">
      <c r="A70" s="73"/>
      <c r="B70" s="73"/>
    </row>
    <row r="71" spans="1:2" ht="12.75">
      <c r="A71" s="73"/>
      <c r="B71" s="73"/>
    </row>
    <row r="72" spans="1:2" ht="12.75">
      <c r="A72" s="73"/>
      <c r="B72" s="73"/>
    </row>
    <row r="73" spans="1:2" ht="12.75">
      <c r="A73" s="73"/>
      <c r="B73" s="73"/>
    </row>
    <row r="74" spans="1:2" ht="12.75">
      <c r="A74" s="73"/>
      <c r="B74" s="73"/>
    </row>
    <row r="75" spans="1:2" ht="12.75">
      <c r="A75" s="73"/>
      <c r="B75" s="73"/>
    </row>
    <row r="76" spans="1:2" ht="12.75">
      <c r="A76" s="73"/>
      <c r="B76" s="73"/>
    </row>
    <row r="77" spans="1:2" ht="12.75">
      <c r="A77" s="73"/>
      <c r="B77" s="73"/>
    </row>
    <row r="78" spans="1:2" ht="12.75">
      <c r="A78" s="73"/>
      <c r="B78" s="73"/>
    </row>
    <row r="79" spans="1:2" ht="12.75">
      <c r="A79" s="73"/>
      <c r="B79" s="73"/>
    </row>
    <row r="80" spans="1:2" ht="12.75">
      <c r="A80" s="73"/>
      <c r="B80" s="73"/>
    </row>
    <row r="81" spans="1:2" ht="12.75">
      <c r="A81" s="73"/>
      <c r="B81" s="73"/>
    </row>
    <row r="82" spans="1:2" ht="12.75">
      <c r="A82" s="73"/>
      <c r="B82" s="73"/>
    </row>
    <row r="83" spans="1:2" ht="12.75">
      <c r="A83" s="73"/>
      <c r="B83" s="73"/>
    </row>
    <row r="84" spans="1:2" ht="12.75">
      <c r="A84" s="73"/>
      <c r="B84" s="73"/>
    </row>
    <row r="85" spans="1:2" ht="12.75">
      <c r="A85" s="73"/>
      <c r="B85" s="73"/>
    </row>
    <row r="86" spans="1:2" ht="12.75">
      <c r="A86" s="73"/>
      <c r="B86" s="73"/>
    </row>
    <row r="87" spans="1:2" ht="12.75">
      <c r="A87" s="73"/>
      <c r="B87" s="73"/>
    </row>
    <row r="88" spans="1:2" ht="12.75">
      <c r="A88" s="73"/>
      <c r="B88" s="73"/>
    </row>
    <row r="89" spans="1:2" ht="12.75">
      <c r="A89" s="73"/>
      <c r="B89" s="73"/>
    </row>
    <row r="90" spans="1:2" ht="12.75">
      <c r="A90" s="73"/>
      <c r="B90" s="73"/>
    </row>
    <row r="91" spans="1:2" ht="12.75">
      <c r="A91" s="73"/>
      <c r="B91" s="73"/>
    </row>
    <row r="92" spans="1:2" ht="12.75">
      <c r="A92" s="73"/>
      <c r="B92" s="73"/>
    </row>
    <row r="93" spans="1:2" ht="12.75">
      <c r="A93" s="73"/>
      <c r="B93" s="73"/>
    </row>
    <row r="94" spans="1:2" ht="12.75">
      <c r="A94" s="73"/>
      <c r="B94" s="73"/>
    </row>
    <row r="95" spans="1:2" ht="12.75">
      <c r="A95" s="73"/>
      <c r="B95" s="73"/>
    </row>
    <row r="96" spans="1:2" ht="12.75">
      <c r="A96" s="73"/>
      <c r="B96" s="73"/>
    </row>
    <row r="97" spans="1:2" ht="12.75">
      <c r="A97" s="73"/>
      <c r="B97" s="73"/>
    </row>
    <row r="98" spans="1:2" ht="12.75">
      <c r="A98" s="73"/>
      <c r="B98" s="73"/>
    </row>
    <row r="99" spans="1:2" ht="12.75">
      <c r="A99" s="73"/>
      <c r="B99" s="73"/>
    </row>
    <row r="100" spans="1:2" ht="12.75">
      <c r="A100" s="73"/>
      <c r="B100" s="73"/>
    </row>
    <row r="101" spans="1:2" ht="12.75">
      <c r="A101" s="73"/>
      <c r="B101" s="73"/>
    </row>
    <row r="102" spans="1:2" ht="12.75">
      <c r="A102" s="73"/>
      <c r="B102" s="73"/>
    </row>
    <row r="103" spans="1:2" ht="12.75">
      <c r="A103" s="73"/>
      <c r="B103" s="73"/>
    </row>
    <row r="104" spans="1:2" ht="12.75">
      <c r="A104" s="73"/>
      <c r="B104" s="73"/>
    </row>
    <row r="105" spans="1:2" ht="12.75">
      <c r="A105" s="73"/>
      <c r="B105" s="73"/>
    </row>
    <row r="106" spans="1:2" ht="12.75">
      <c r="A106" s="73"/>
      <c r="B106" s="73"/>
    </row>
    <row r="107" spans="1:2" ht="12.75">
      <c r="A107" s="73"/>
      <c r="B107" s="73"/>
    </row>
    <row r="108" spans="1:2" ht="12.75">
      <c r="A108" s="73"/>
      <c r="B108" s="73"/>
    </row>
    <row r="109" spans="1:2" ht="12.75">
      <c r="A109" s="73"/>
      <c r="B109" s="73"/>
    </row>
    <row r="110" spans="1:2" ht="12.75">
      <c r="A110" s="73"/>
      <c r="B110" s="73"/>
    </row>
    <row r="111" spans="1:2" ht="12.75">
      <c r="A111" s="73"/>
      <c r="B111" s="73"/>
    </row>
    <row r="112" spans="1:2" ht="12.75">
      <c r="A112" s="73"/>
      <c r="B112" s="73"/>
    </row>
    <row r="113" spans="1:2" ht="12.75">
      <c r="A113" s="73"/>
      <c r="B113" s="73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73"/>
    </row>
    <row r="126" spans="1:2" ht="12.75">
      <c r="A126" s="73"/>
      <c r="B126" s="73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  <row r="160" spans="1:2" ht="12.75">
      <c r="A160" s="73"/>
      <c r="B160" s="73"/>
    </row>
    <row r="161" spans="1:2" ht="12.75">
      <c r="A161" s="73"/>
      <c r="B161" s="73"/>
    </row>
    <row r="162" spans="1:2" ht="12.75">
      <c r="A162" s="73"/>
      <c r="B162" s="73"/>
    </row>
    <row r="163" spans="1:2" ht="12.75">
      <c r="A163" s="73"/>
      <c r="B163" s="73"/>
    </row>
    <row r="164" spans="1:2" ht="12.75">
      <c r="A164" s="73"/>
      <c r="B164" s="73"/>
    </row>
    <row r="165" spans="1:2" ht="12.75">
      <c r="A165" s="73"/>
      <c r="B165" s="73"/>
    </row>
    <row r="166" spans="1:2" ht="12.75">
      <c r="A166" s="73"/>
      <c r="B166" s="73"/>
    </row>
    <row r="167" spans="1:2" ht="12.75">
      <c r="A167" s="73"/>
      <c r="B167" s="73"/>
    </row>
    <row r="168" spans="1:2" ht="12.75">
      <c r="A168" s="73"/>
      <c r="B168" s="73"/>
    </row>
    <row r="169" spans="1:2" ht="12.75">
      <c r="A169" s="73"/>
      <c r="B169" s="73"/>
    </row>
    <row r="170" spans="1:2" ht="12.75">
      <c r="A170" s="73"/>
      <c r="B170" s="73"/>
    </row>
    <row r="171" spans="1:2" ht="12.75">
      <c r="A171" s="73"/>
      <c r="B171" s="73"/>
    </row>
    <row r="172" spans="1:2" ht="12.75">
      <c r="A172" s="73"/>
      <c r="B172" s="73"/>
    </row>
    <row r="173" spans="1:2" ht="12.75">
      <c r="A173" s="73"/>
      <c r="B173" s="73"/>
    </row>
    <row r="174" spans="1:2" ht="12.75">
      <c r="A174" s="73"/>
      <c r="B174" s="73"/>
    </row>
    <row r="175" spans="1:2" ht="12.75">
      <c r="A175" s="73"/>
      <c r="B175" s="73"/>
    </row>
    <row r="176" spans="1:2" ht="12.75">
      <c r="A176" s="73"/>
      <c r="B176" s="73"/>
    </row>
    <row r="177" spans="1:2" ht="12.75">
      <c r="A177" s="73"/>
      <c r="B177" s="73"/>
    </row>
    <row r="178" spans="1:2" ht="12.75">
      <c r="A178" s="73"/>
      <c r="B178" s="73"/>
    </row>
    <row r="179" spans="1:2" ht="12.75">
      <c r="A179" s="73"/>
      <c r="B179" s="73"/>
    </row>
    <row r="180" spans="1:2" ht="12.75">
      <c r="A180" s="73"/>
      <c r="B180" s="73"/>
    </row>
    <row r="181" spans="1:2" ht="12.75">
      <c r="A181" s="73"/>
      <c r="B181" s="73"/>
    </row>
    <row r="182" spans="1:2" ht="12.75">
      <c r="A182" s="73"/>
      <c r="B182" s="73"/>
    </row>
    <row r="183" spans="1:2" ht="12.75">
      <c r="A183" s="73"/>
      <c r="B183" s="73"/>
    </row>
    <row r="184" spans="1:2" ht="12.75">
      <c r="A184" s="73"/>
      <c r="B184" s="73"/>
    </row>
    <row r="185" spans="1:2" ht="12.75">
      <c r="A185" s="73"/>
      <c r="B185" s="73"/>
    </row>
    <row r="186" spans="1:2" ht="12.75">
      <c r="A186" s="73"/>
      <c r="B186" s="73"/>
    </row>
    <row r="187" spans="1:2" ht="12.75">
      <c r="A187" s="73"/>
      <c r="B187" s="73"/>
    </row>
    <row r="188" spans="1:2" ht="12.75">
      <c r="A188" s="73"/>
      <c r="B188" s="73"/>
    </row>
    <row r="189" spans="1:2" ht="12.75">
      <c r="A189" s="73"/>
      <c r="B189" s="73"/>
    </row>
    <row r="190" spans="1:2" ht="12.75">
      <c r="A190" s="73"/>
      <c r="B190" s="73"/>
    </row>
    <row r="191" spans="1:2" ht="12.75">
      <c r="A191" s="73"/>
      <c r="B191" s="73"/>
    </row>
    <row r="192" spans="1:2" ht="12.75">
      <c r="A192" s="73"/>
      <c r="B192" s="73"/>
    </row>
    <row r="193" spans="1:2" ht="12.75">
      <c r="A193" s="73"/>
      <c r="B193" s="73"/>
    </row>
    <row r="194" spans="1:2" ht="12.75">
      <c r="A194" s="73"/>
      <c r="B194" s="73"/>
    </row>
    <row r="195" spans="1:2" ht="12.75">
      <c r="A195" s="73"/>
      <c r="B195" s="73"/>
    </row>
    <row r="196" spans="1:2" ht="12.75">
      <c r="A196" s="73"/>
      <c r="B196" s="73"/>
    </row>
    <row r="197" spans="1:2" ht="12.75">
      <c r="A197" s="73"/>
      <c r="B197" s="73"/>
    </row>
    <row r="198" spans="1:2" ht="12.75">
      <c r="A198" s="73"/>
      <c r="B198" s="73"/>
    </row>
    <row r="199" spans="1:2" ht="12.75">
      <c r="A199" s="73"/>
      <c r="B199" s="73"/>
    </row>
  </sheetData>
  <sheetProtection/>
  <mergeCells count="30">
    <mergeCell ref="E59:S59"/>
    <mergeCell ref="P44:S44"/>
    <mergeCell ref="E51:R51"/>
    <mergeCell ref="E49:R49"/>
    <mergeCell ref="E47:R47"/>
    <mergeCell ref="E50:R50"/>
    <mergeCell ref="E48:R48"/>
    <mergeCell ref="E57:R57"/>
    <mergeCell ref="E46:R46"/>
    <mergeCell ref="E58:R58"/>
    <mergeCell ref="E56:R56"/>
    <mergeCell ref="J9:J13"/>
    <mergeCell ref="R9:R13"/>
    <mergeCell ref="E15:E28"/>
    <mergeCell ref="Q9:Q13"/>
    <mergeCell ref="P9:P13"/>
    <mergeCell ref="D9:I13"/>
    <mergeCell ref="F21:F23"/>
    <mergeCell ref="L9:L13"/>
    <mergeCell ref="N9:N13"/>
    <mergeCell ref="E54:R54"/>
    <mergeCell ref="E55:R55"/>
    <mergeCell ref="E45:R45"/>
    <mergeCell ref="M9:M13"/>
    <mergeCell ref="O9:O13"/>
    <mergeCell ref="E36:E38"/>
    <mergeCell ref="S9:S13"/>
    <mergeCell ref="K9:K13"/>
    <mergeCell ref="E52:R52"/>
    <mergeCell ref="E53:R53"/>
  </mergeCells>
  <conditionalFormatting sqref="C1:E1">
    <cfRule type="cellIs" priority="2" dxfId="9" operator="equal" stopIfTrue="1">
      <formula>"nezadána"</formula>
    </cfRule>
  </conditionalFormatting>
  <conditionalFormatting sqref="A14:B43 A2:A13 A44:A51">
    <cfRule type="cellIs" priority="3" dxfId="8" operator="equal" stopIfTrue="1">
      <formula>"odstr"</formula>
    </cfRule>
  </conditionalFormatting>
  <conditionalFormatting sqref="B1">
    <cfRule type="cellIs" priority="4" dxfId="1" operator="equal" stopIfTrue="1">
      <formula>"FUNKCE"</formula>
    </cfRule>
  </conditionalFormatting>
  <conditionalFormatting sqref="G8">
    <cfRule type="expression" priority="5" dxfId="1" stopIfTrue="1">
      <formula>S8=" "</formula>
    </cfRule>
  </conditionalFormatting>
  <conditionalFormatting sqref="R1 F1:I1">
    <cfRule type="cellIs" priority="7" dxfId="5" operator="notEqual" stopIfTrue="1">
      <formula>""</formula>
    </cfRule>
  </conditionalFormatting>
  <conditionalFormatting sqref="G3">
    <cfRule type="expression" priority="8" dxfId="1" stopIfTrue="1">
      <formula>D1=" ?"</formula>
    </cfRule>
  </conditionalFormatting>
  <conditionalFormatting sqref="B4">
    <cfRule type="expression" priority="9" dxfId="1" stopIfTrue="1">
      <formula>COUNTIF(Datova_oblast,"")-$B$5&gt;0</formula>
    </cfRule>
  </conditionalFormatting>
  <conditionalFormatting sqref="P44">
    <cfRule type="expression" priority="1" dxfId="1" stopIfTrue="1">
      <formula>S45="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zoomScalePageLayoutView="0"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434" t="s">
        <v>65</v>
      </c>
      <c r="B1" s="435"/>
      <c r="C1" s="185"/>
      <c r="D1" s="440" t="s">
        <v>66</v>
      </c>
      <c r="E1" s="440"/>
      <c r="F1" s="186"/>
      <c r="G1" s="443" t="s">
        <v>67</v>
      </c>
      <c r="H1" s="426"/>
      <c r="I1" s="425" t="s">
        <v>68</v>
      </c>
      <c r="J1" s="426"/>
      <c r="K1" s="425" t="s">
        <v>218</v>
      </c>
      <c r="L1" s="426"/>
      <c r="M1" s="425" t="s">
        <v>69</v>
      </c>
      <c r="N1" s="431"/>
    </row>
    <row r="2" spans="1:14" ht="12.75" customHeight="1">
      <c r="A2" s="436"/>
      <c r="B2" s="437"/>
      <c r="C2" s="187"/>
      <c r="D2" s="441"/>
      <c r="E2" s="441"/>
      <c r="F2" s="188"/>
      <c r="G2" s="444"/>
      <c r="H2" s="428"/>
      <c r="I2" s="427"/>
      <c r="J2" s="428"/>
      <c r="K2" s="427"/>
      <c r="L2" s="428"/>
      <c r="M2" s="427"/>
      <c r="N2" s="432"/>
    </row>
    <row r="3" spans="1:14" ht="12.75" customHeight="1">
      <c r="A3" s="436"/>
      <c r="B3" s="437"/>
      <c r="C3" s="187"/>
      <c r="D3" s="441"/>
      <c r="E3" s="441"/>
      <c r="F3" s="188"/>
      <c r="G3" s="444"/>
      <c r="H3" s="428"/>
      <c r="I3" s="427"/>
      <c r="J3" s="428"/>
      <c r="K3" s="427"/>
      <c r="L3" s="428"/>
      <c r="M3" s="427"/>
      <c r="N3" s="432"/>
    </row>
    <row r="4" spans="1:14" ht="12.75" customHeight="1">
      <c r="A4" s="436"/>
      <c r="B4" s="437"/>
      <c r="C4" s="187"/>
      <c r="D4" s="441"/>
      <c r="E4" s="441"/>
      <c r="F4" s="188"/>
      <c r="G4" s="445"/>
      <c r="H4" s="430"/>
      <c r="I4" s="429"/>
      <c r="J4" s="430"/>
      <c r="K4" s="429"/>
      <c r="L4" s="430"/>
      <c r="M4" s="429"/>
      <c r="N4" s="433"/>
    </row>
    <row r="5" spans="1:14" ht="13.5" customHeight="1" thickBot="1">
      <c r="A5" s="438"/>
      <c r="B5" s="439"/>
      <c r="C5" s="189"/>
      <c r="D5" s="442"/>
      <c r="E5" s="442"/>
      <c r="F5" s="190"/>
      <c r="G5" s="191" t="s">
        <v>42</v>
      </c>
      <c r="H5" s="192" t="s">
        <v>70</v>
      </c>
      <c r="I5" s="193" t="s">
        <v>42</v>
      </c>
      <c r="J5" s="194" t="s">
        <v>70</v>
      </c>
      <c r="K5" s="193" t="s">
        <v>42</v>
      </c>
      <c r="L5" s="192" t="s">
        <v>70</v>
      </c>
      <c r="M5" s="193" t="s">
        <v>42</v>
      </c>
      <c r="N5" s="195" t="s">
        <v>70</v>
      </c>
    </row>
    <row r="6" spans="1:14" ht="14.25" thickBot="1" thickTop="1">
      <c r="A6" s="196"/>
      <c r="B6" s="197" t="s">
        <v>71</v>
      </c>
      <c r="C6" s="197"/>
      <c r="D6" s="197"/>
      <c r="E6" s="198"/>
      <c r="F6" s="199"/>
      <c r="G6" s="200">
        <v>137937379.63535002</v>
      </c>
      <c r="H6" s="201">
        <v>0.9982118032180186</v>
      </c>
      <c r="I6" s="202">
        <v>-85109626.26963001</v>
      </c>
      <c r="J6" s="201">
        <v>-0.9999633173048993</v>
      </c>
      <c r="K6" s="202">
        <v>115597962.33</v>
      </c>
      <c r="L6" s="201">
        <v>0.9854685928470639</v>
      </c>
      <c r="M6" s="202">
        <v>168425715.69572002</v>
      </c>
      <c r="N6" s="203">
        <v>0.9885631216452347</v>
      </c>
    </row>
    <row r="7" spans="1:14" ht="12.75">
      <c r="A7" s="204"/>
      <c r="B7" s="205"/>
      <c r="C7" s="205"/>
      <c r="D7" s="205" t="s">
        <v>72</v>
      </c>
      <c r="E7" s="206"/>
      <c r="F7" s="207"/>
      <c r="G7" s="208">
        <v>124197622.83617</v>
      </c>
      <c r="H7" s="209">
        <v>0.8987812685323239</v>
      </c>
      <c r="I7" s="210">
        <v>-84756049.61188002</v>
      </c>
      <c r="J7" s="209">
        <v>-0.995809102287139</v>
      </c>
      <c r="K7" s="210">
        <v>113277306.75999999</v>
      </c>
      <c r="L7" s="209">
        <v>0.9656850851367632</v>
      </c>
      <c r="M7" s="210">
        <v>152718879.98428997</v>
      </c>
      <c r="N7" s="211">
        <v>0.8963729327662884</v>
      </c>
    </row>
    <row r="8" spans="1:16" ht="12.75">
      <c r="A8" s="133"/>
      <c r="B8" s="212" t="s">
        <v>73</v>
      </c>
      <c r="C8" s="213"/>
      <c r="D8" s="84" t="s">
        <v>74</v>
      </c>
      <c r="E8" s="85"/>
      <c r="F8" s="86"/>
      <c r="G8" s="147">
        <v>51065</v>
      </c>
      <c r="H8" s="214">
        <v>0.0003695422217391811</v>
      </c>
      <c r="I8" s="215">
        <v>0</v>
      </c>
      <c r="J8" s="214">
        <v>0</v>
      </c>
      <c r="K8" s="215">
        <v>16514858.96</v>
      </c>
      <c r="L8" s="214">
        <v>0.14078859603008131</v>
      </c>
      <c r="M8" s="215">
        <v>16565923.96</v>
      </c>
      <c r="N8" s="216">
        <v>0.09723254810103409</v>
      </c>
      <c r="O8" s="217">
        <f aca="true" t="shared" si="0" ref="O8:O50">M8/1000</f>
        <v>16565.92396</v>
      </c>
      <c r="P8" s="218">
        <f aca="true" t="shared" si="1" ref="P8:P39">G8+I8+K8-M8</f>
        <v>0</v>
      </c>
    </row>
    <row r="9" spans="1:16" ht="12.75">
      <c r="A9" s="133"/>
      <c r="B9" s="212" t="s">
        <v>75</v>
      </c>
      <c r="C9" s="213"/>
      <c r="D9" s="84" t="s">
        <v>76</v>
      </c>
      <c r="E9" s="85"/>
      <c r="F9" s="86"/>
      <c r="G9" s="114">
        <v>25239</v>
      </c>
      <c r="H9" s="219">
        <v>0.00018264713863654541</v>
      </c>
      <c r="I9" s="220">
        <v>0</v>
      </c>
      <c r="J9" s="219">
        <v>0</v>
      </c>
      <c r="K9" s="220">
        <v>342374.26</v>
      </c>
      <c r="L9" s="219">
        <v>0.0029187286127594046</v>
      </c>
      <c r="M9" s="215">
        <v>367613.26</v>
      </c>
      <c r="N9" s="221">
        <v>0.002157680674608623</v>
      </c>
      <c r="O9" s="217">
        <f t="shared" si="0"/>
        <v>367.61326</v>
      </c>
      <c r="P9" s="218">
        <f t="shared" si="1"/>
        <v>0</v>
      </c>
    </row>
    <row r="10" spans="1:16" ht="12.75">
      <c r="A10" s="133"/>
      <c r="B10" s="212" t="s">
        <v>77</v>
      </c>
      <c r="C10" s="213"/>
      <c r="D10" s="84" t="s">
        <v>78</v>
      </c>
      <c r="E10" s="85"/>
      <c r="F10" s="86"/>
      <c r="G10" s="114">
        <v>1820719.3110800001</v>
      </c>
      <c r="H10" s="219">
        <v>0.01317600429609193</v>
      </c>
      <c r="I10" s="220">
        <v>-1557983.9008900002</v>
      </c>
      <c r="J10" s="219">
        <v>-0.018304941733688625</v>
      </c>
      <c r="K10" s="220">
        <v>42506436.56999999</v>
      </c>
      <c r="L10" s="219">
        <v>0.36236588767888595</v>
      </c>
      <c r="M10" s="215">
        <v>42769171.980189994</v>
      </c>
      <c r="N10" s="221">
        <v>0.2510307050694215</v>
      </c>
      <c r="O10" s="217">
        <f t="shared" si="0"/>
        <v>42769.171980189996</v>
      </c>
      <c r="P10" s="218">
        <f t="shared" si="1"/>
        <v>0</v>
      </c>
    </row>
    <row r="11" spans="1:16" ht="12.75">
      <c r="A11" s="133"/>
      <c r="B11" s="212" t="s">
        <v>79</v>
      </c>
      <c r="C11" s="213"/>
      <c r="D11" s="222" t="s">
        <v>80</v>
      </c>
      <c r="E11" s="85"/>
      <c r="F11" s="86"/>
      <c r="G11" s="114">
        <v>322150.64</v>
      </c>
      <c r="H11" s="219">
        <v>0.002331308395971783</v>
      </c>
      <c r="I11" s="220">
        <v>0</v>
      </c>
      <c r="J11" s="219">
        <v>0</v>
      </c>
      <c r="K11" s="220">
        <v>4181781.45</v>
      </c>
      <c r="L11" s="219">
        <v>0.03564954085748593</v>
      </c>
      <c r="M11" s="220">
        <v>4503932.09</v>
      </c>
      <c r="N11" s="221">
        <v>0.026435518757790794</v>
      </c>
      <c r="O11" s="217">
        <f t="shared" si="0"/>
        <v>4503.93209</v>
      </c>
      <c r="P11" s="218">
        <f t="shared" si="1"/>
        <v>0</v>
      </c>
    </row>
    <row r="12" spans="1:16" ht="12.75">
      <c r="A12" s="133"/>
      <c r="B12" s="223">
        <v>3117</v>
      </c>
      <c r="C12" s="213"/>
      <c r="D12" s="84" t="s">
        <v>81</v>
      </c>
      <c r="E12" s="85"/>
      <c r="F12" s="86"/>
      <c r="G12" s="114">
        <v>0</v>
      </c>
      <c r="H12" s="219">
        <v>0</v>
      </c>
      <c r="I12" s="220">
        <v>0</v>
      </c>
      <c r="J12" s="219">
        <v>0</v>
      </c>
      <c r="K12" s="220">
        <v>3882769.82</v>
      </c>
      <c r="L12" s="219">
        <v>0.033100477151502807</v>
      </c>
      <c r="M12" s="220">
        <v>3882769.82</v>
      </c>
      <c r="N12" s="221">
        <v>0.022789649656727837</v>
      </c>
      <c r="O12" s="217">
        <f t="shared" si="0"/>
        <v>3882.76982</v>
      </c>
      <c r="P12" s="218">
        <f t="shared" si="1"/>
        <v>0</v>
      </c>
    </row>
    <row r="13" spans="1:16" ht="12.75">
      <c r="A13" s="133"/>
      <c r="B13" s="223">
        <v>3118</v>
      </c>
      <c r="C13" s="213"/>
      <c r="D13" s="84" t="s">
        <v>82</v>
      </c>
      <c r="E13" s="85"/>
      <c r="F13" s="86"/>
      <c r="G13" s="114">
        <v>0</v>
      </c>
      <c r="H13" s="219">
        <v>0</v>
      </c>
      <c r="I13" s="220">
        <v>0</v>
      </c>
      <c r="J13" s="219">
        <v>0</v>
      </c>
      <c r="K13" s="220">
        <v>13911.63</v>
      </c>
      <c r="L13" s="219">
        <v>0.0001185961600358687</v>
      </c>
      <c r="M13" s="220">
        <v>13911.63</v>
      </c>
      <c r="N13" s="221">
        <v>8.165335277434106E-05</v>
      </c>
      <c r="O13" s="217">
        <f t="shared" si="0"/>
        <v>13.911629999999999</v>
      </c>
      <c r="P13" s="218">
        <f t="shared" si="1"/>
        <v>0</v>
      </c>
    </row>
    <row r="14" spans="1:16" ht="12.75" customHeight="1">
      <c r="A14" s="133"/>
      <c r="B14" s="212" t="s">
        <v>83</v>
      </c>
      <c r="C14" s="213"/>
      <c r="D14" s="224" t="s">
        <v>84</v>
      </c>
      <c r="E14" s="224" t="e">
        <v>#N/A</v>
      </c>
      <c r="F14" s="86"/>
      <c r="G14" s="114">
        <v>0</v>
      </c>
      <c r="H14" s="219">
        <v>0</v>
      </c>
      <c r="I14" s="220">
        <v>0</v>
      </c>
      <c r="J14" s="219">
        <v>0</v>
      </c>
      <c r="K14" s="220">
        <v>581683.42</v>
      </c>
      <c r="L14" s="219">
        <v>0.004958830846459502</v>
      </c>
      <c r="M14" s="220">
        <v>581683.42</v>
      </c>
      <c r="N14" s="221">
        <v>0.0034141507139167143</v>
      </c>
      <c r="O14" s="217">
        <f t="shared" si="0"/>
        <v>581.6834200000001</v>
      </c>
      <c r="P14" s="218">
        <f t="shared" si="1"/>
        <v>0</v>
      </c>
    </row>
    <row r="15" spans="1:16" ht="12.75">
      <c r="A15" s="133"/>
      <c r="B15" s="212" t="s">
        <v>85</v>
      </c>
      <c r="C15" s="213"/>
      <c r="D15" s="84" t="s">
        <v>86</v>
      </c>
      <c r="E15" s="85"/>
      <c r="F15" s="86"/>
      <c r="G15" s="114">
        <v>538377.27</v>
      </c>
      <c r="H15" s="219">
        <v>0.0038960762261759517</v>
      </c>
      <c r="I15" s="220">
        <v>-203245.79806</v>
      </c>
      <c r="J15" s="219">
        <v>-0.0023879595219052393</v>
      </c>
      <c r="K15" s="220">
        <v>7123710.719999999</v>
      </c>
      <c r="L15" s="219">
        <v>0.060729385168981145</v>
      </c>
      <c r="M15" s="220">
        <v>7458842.191939998</v>
      </c>
      <c r="N15" s="221">
        <v>0.043779159795553496</v>
      </c>
      <c r="O15" s="225">
        <f t="shared" si="0"/>
        <v>7458.842191939998</v>
      </c>
      <c r="P15" s="218">
        <f t="shared" si="1"/>
        <v>0</v>
      </c>
    </row>
    <row r="16" spans="1:16" ht="12.75">
      <c r="A16" s="133"/>
      <c r="B16" s="212" t="s">
        <v>87</v>
      </c>
      <c r="C16" s="213"/>
      <c r="D16" s="84" t="s">
        <v>88</v>
      </c>
      <c r="E16" s="85"/>
      <c r="F16" s="86"/>
      <c r="G16" s="114">
        <v>677524.2036499999</v>
      </c>
      <c r="H16" s="219">
        <v>0.004903041212158824</v>
      </c>
      <c r="I16" s="220">
        <v>-494604.67364999995</v>
      </c>
      <c r="J16" s="219">
        <v>-0.005811170274096789</v>
      </c>
      <c r="K16" s="220">
        <v>12372220.32</v>
      </c>
      <c r="L16" s="219">
        <v>0.10547274626120351</v>
      </c>
      <c r="M16" s="220">
        <v>12555139.85</v>
      </c>
      <c r="N16" s="221">
        <v>0.07369152739853183</v>
      </c>
      <c r="O16" s="225">
        <f t="shared" si="0"/>
        <v>12555.13985</v>
      </c>
      <c r="P16" s="218">
        <f t="shared" si="1"/>
        <v>0</v>
      </c>
    </row>
    <row r="17" spans="1:16" ht="12.75">
      <c r="A17" s="133"/>
      <c r="B17" s="212" t="s">
        <v>89</v>
      </c>
      <c r="C17" s="213"/>
      <c r="D17" s="222" t="s">
        <v>90</v>
      </c>
      <c r="E17" s="85"/>
      <c r="F17" s="86"/>
      <c r="G17" s="114">
        <v>64433.19561</v>
      </c>
      <c r="H17" s="219">
        <v>0.0004662838785758279</v>
      </c>
      <c r="I17" s="220">
        <v>-28935.7104</v>
      </c>
      <c r="J17" s="219">
        <v>-0.00033996916950959204</v>
      </c>
      <c r="K17" s="220">
        <v>10684187.93</v>
      </c>
      <c r="L17" s="219">
        <v>0.09108232907283881</v>
      </c>
      <c r="M17" s="220">
        <v>10719685.41521</v>
      </c>
      <c r="N17" s="221">
        <v>0.06291845418819367</v>
      </c>
      <c r="O17" s="225">
        <f t="shared" si="0"/>
        <v>10719.685415209999</v>
      </c>
      <c r="P17" s="218">
        <f t="shared" si="1"/>
        <v>0</v>
      </c>
    </row>
    <row r="18" spans="1:16" ht="12.75">
      <c r="A18" s="133"/>
      <c r="B18" s="212" t="s">
        <v>91</v>
      </c>
      <c r="C18" s="213"/>
      <c r="D18" s="222" t="s">
        <v>92</v>
      </c>
      <c r="E18" s="85"/>
      <c r="F18" s="86"/>
      <c r="G18" s="114">
        <v>263505.5724</v>
      </c>
      <c r="H18" s="219">
        <v>0.001906911478808394</v>
      </c>
      <c r="I18" s="220">
        <v>-13036.968</v>
      </c>
      <c r="J18" s="219">
        <v>-0.0001531729175684288</v>
      </c>
      <c r="K18" s="220">
        <v>936823.45</v>
      </c>
      <c r="L18" s="219">
        <v>0.00798638720276162</v>
      </c>
      <c r="M18" s="220">
        <v>1187292.0544</v>
      </c>
      <c r="N18" s="221">
        <v>0.006968728823588273</v>
      </c>
      <c r="O18" s="225">
        <f t="shared" si="0"/>
        <v>1187.2920544</v>
      </c>
      <c r="P18" s="218">
        <f t="shared" si="1"/>
        <v>0</v>
      </c>
    </row>
    <row r="19" spans="1:16" ht="12.75">
      <c r="A19" s="133"/>
      <c r="B19" s="212" t="s">
        <v>93</v>
      </c>
      <c r="C19" s="213"/>
      <c r="D19" s="222" t="s">
        <v>94</v>
      </c>
      <c r="E19" s="85"/>
      <c r="F19" s="86"/>
      <c r="G19" s="114">
        <v>0</v>
      </c>
      <c r="H19" s="219">
        <v>0</v>
      </c>
      <c r="I19" s="220">
        <v>0</v>
      </c>
      <c r="J19" s="219">
        <v>0</v>
      </c>
      <c r="K19" s="220">
        <v>76968.95</v>
      </c>
      <c r="L19" s="219">
        <v>0.0006561576114368177</v>
      </c>
      <c r="M19" s="220">
        <v>76968.95</v>
      </c>
      <c r="N19" s="221">
        <v>0.00045176394333522514</v>
      </c>
      <c r="O19" s="225">
        <f t="shared" si="0"/>
        <v>76.96894999999999</v>
      </c>
      <c r="P19" s="218">
        <f t="shared" si="1"/>
        <v>0</v>
      </c>
    </row>
    <row r="20" spans="1:16" ht="12.75">
      <c r="A20" s="133"/>
      <c r="B20" s="212" t="s">
        <v>95</v>
      </c>
      <c r="C20" s="213"/>
      <c r="D20" s="222" t="s">
        <v>96</v>
      </c>
      <c r="E20" s="85"/>
      <c r="F20" s="86"/>
      <c r="G20" s="114">
        <v>61239.556800000006</v>
      </c>
      <c r="H20" s="219">
        <v>0.00044317246407901256</v>
      </c>
      <c r="I20" s="220">
        <v>-3076.2042</v>
      </c>
      <c r="J20" s="219">
        <v>3.614269608932494E-05</v>
      </c>
      <c r="K20" s="220">
        <v>591200.12</v>
      </c>
      <c r="L20" s="219">
        <v>0.005039960381691058</v>
      </c>
      <c r="M20" s="220">
        <v>649363.4726</v>
      </c>
      <c r="N20" s="221">
        <v>0.0038113941146349453</v>
      </c>
      <c r="O20" s="225">
        <f t="shared" si="0"/>
        <v>649.3634726</v>
      </c>
      <c r="P20" s="218">
        <f t="shared" si="1"/>
        <v>0</v>
      </c>
    </row>
    <row r="21" spans="1:16" ht="12.75">
      <c r="A21" s="133"/>
      <c r="B21" s="212" t="s">
        <v>97</v>
      </c>
      <c r="C21" s="213"/>
      <c r="D21" s="84" t="s">
        <v>98</v>
      </c>
      <c r="E21" s="85"/>
      <c r="F21" s="86"/>
      <c r="G21" s="114">
        <v>74681.4466</v>
      </c>
      <c r="H21" s="219">
        <v>0.0005404474238570452</v>
      </c>
      <c r="I21" s="220">
        <v>-74681.4466</v>
      </c>
      <c r="J21" s="219">
        <v>-0.0008774413701063633</v>
      </c>
      <c r="K21" s="220">
        <v>81022.62</v>
      </c>
      <c r="L21" s="219">
        <v>0.0006907150066559689</v>
      </c>
      <c r="M21" s="220">
        <v>81022.62</v>
      </c>
      <c r="N21" s="221">
        <v>0.0004755566798111638</v>
      </c>
      <c r="O21" s="225">
        <f t="shared" si="0"/>
        <v>81.02261999999999</v>
      </c>
      <c r="P21" s="218">
        <f t="shared" si="1"/>
        <v>0</v>
      </c>
    </row>
    <row r="22" spans="1:16" ht="12.75">
      <c r="A22" s="133"/>
      <c r="B22" s="212" t="s">
        <v>99</v>
      </c>
      <c r="C22" s="213"/>
      <c r="D22" s="84" t="s">
        <v>100</v>
      </c>
      <c r="E22" s="85"/>
      <c r="F22" s="86"/>
      <c r="G22" s="114">
        <v>880504.49584</v>
      </c>
      <c r="H22" s="219">
        <v>0.006371949234192717</v>
      </c>
      <c r="I22" s="220">
        <v>0</v>
      </c>
      <c r="J22" s="219">
        <v>0</v>
      </c>
      <c r="K22" s="220">
        <v>14</v>
      </c>
      <c r="L22" s="219">
        <v>1.193495112004964E-07</v>
      </c>
      <c r="M22" s="220">
        <v>880518.49584</v>
      </c>
      <c r="N22" s="221">
        <v>0.005168142580355837</v>
      </c>
      <c r="O22">
        <f t="shared" si="0"/>
        <v>880.51849584</v>
      </c>
      <c r="P22" s="218">
        <f t="shared" si="1"/>
        <v>0</v>
      </c>
    </row>
    <row r="23" spans="1:16" ht="12.75">
      <c r="A23" s="133"/>
      <c r="B23" s="212" t="s">
        <v>101</v>
      </c>
      <c r="C23" s="213"/>
      <c r="D23" s="222" t="s">
        <v>102</v>
      </c>
      <c r="E23" s="85"/>
      <c r="F23" s="86"/>
      <c r="G23" s="114">
        <v>336256.285</v>
      </c>
      <c r="H23" s="219">
        <v>0.002433386754776525</v>
      </c>
      <c r="I23" s="220">
        <v>0</v>
      </c>
      <c r="J23" s="219">
        <v>0</v>
      </c>
      <c r="K23" s="220">
        <v>3478.77</v>
      </c>
      <c r="L23" s="219">
        <v>2.965639279135363E-05</v>
      </c>
      <c r="M23" s="220">
        <v>339735.055</v>
      </c>
      <c r="N23" s="221">
        <v>0.0019940514731720984</v>
      </c>
      <c r="O23" s="225">
        <f t="shared" si="0"/>
        <v>339.735055</v>
      </c>
      <c r="P23" s="218">
        <f t="shared" si="1"/>
        <v>0</v>
      </c>
    </row>
    <row r="24" spans="1:16" ht="12.75">
      <c r="A24" s="133"/>
      <c r="B24" s="212" t="s">
        <v>103</v>
      </c>
      <c r="C24" s="213"/>
      <c r="D24" s="222" t="s">
        <v>104</v>
      </c>
      <c r="E24" s="85"/>
      <c r="F24" s="86"/>
      <c r="G24" s="114">
        <v>18592</v>
      </c>
      <c r="H24" s="219">
        <v>0.00013454477600264084</v>
      </c>
      <c r="I24" s="220">
        <v>0</v>
      </c>
      <c r="J24" s="219">
        <v>0</v>
      </c>
      <c r="K24" s="220">
        <v>52.26</v>
      </c>
      <c r="L24" s="219">
        <v>4.455146753812815E-07</v>
      </c>
      <c r="M24" s="220">
        <v>18644.26</v>
      </c>
      <c r="N24" s="221">
        <v>0.00010943119814116216</v>
      </c>
      <c r="O24" s="225">
        <f t="shared" si="0"/>
        <v>18.64426</v>
      </c>
      <c r="P24" s="218">
        <f t="shared" si="1"/>
        <v>0</v>
      </c>
    </row>
    <row r="25" spans="1:16" ht="12.75" customHeight="1">
      <c r="A25" s="133"/>
      <c r="B25" s="212" t="s">
        <v>105</v>
      </c>
      <c r="C25" s="213"/>
      <c r="D25" s="224" t="s">
        <v>106</v>
      </c>
      <c r="E25" s="224" t="e">
        <v>#N/A</v>
      </c>
      <c r="F25" s="86"/>
      <c r="G25" s="114">
        <v>0</v>
      </c>
      <c r="H25" s="219">
        <v>0</v>
      </c>
      <c r="I25" s="220">
        <v>0</v>
      </c>
      <c r="J25" s="219">
        <v>0</v>
      </c>
      <c r="K25" s="220">
        <v>40</v>
      </c>
      <c r="L25" s="219">
        <v>3.4099860342998967E-07</v>
      </c>
      <c r="M25" s="220">
        <v>40</v>
      </c>
      <c r="N25" s="221">
        <v>2.3477724112657122E-07</v>
      </c>
      <c r="O25">
        <f t="shared" si="0"/>
        <v>0.04</v>
      </c>
      <c r="P25" s="218">
        <f t="shared" si="1"/>
        <v>0</v>
      </c>
    </row>
    <row r="26" spans="1:16" ht="12.75">
      <c r="A26" s="133"/>
      <c r="B26" s="212" t="s">
        <v>107</v>
      </c>
      <c r="C26" s="213"/>
      <c r="D26" s="84" t="s">
        <v>108</v>
      </c>
      <c r="E26" s="85"/>
      <c r="F26" s="86"/>
      <c r="G26" s="114">
        <v>56770</v>
      </c>
      <c r="H26" s="219">
        <v>0.00041082761045987097</v>
      </c>
      <c r="I26" s="220">
        <v>0</v>
      </c>
      <c r="J26" s="219">
        <v>0</v>
      </c>
      <c r="K26" s="220">
        <v>2413030.29</v>
      </c>
      <c r="L26" s="219">
        <v>0.020570998973106575</v>
      </c>
      <c r="M26" s="220">
        <v>2469800.29</v>
      </c>
      <c r="N26" s="221">
        <v>0.014496322455495137</v>
      </c>
      <c r="O26" s="225">
        <f t="shared" si="0"/>
        <v>2469.80029</v>
      </c>
      <c r="P26" s="218">
        <f t="shared" si="1"/>
        <v>0</v>
      </c>
    </row>
    <row r="27" spans="1:16" ht="12.75">
      <c r="A27" s="133"/>
      <c r="B27" s="212" t="s">
        <v>109</v>
      </c>
      <c r="C27" s="213"/>
      <c r="D27" s="222" t="s">
        <v>110</v>
      </c>
      <c r="E27" s="85"/>
      <c r="F27" s="86"/>
      <c r="G27" s="114">
        <v>55233</v>
      </c>
      <c r="H27" s="219">
        <v>0.0003997047984592223</v>
      </c>
      <c r="I27" s="220">
        <v>0</v>
      </c>
      <c r="J27" s="219">
        <v>0</v>
      </c>
      <c r="K27" s="220">
        <v>555016.82</v>
      </c>
      <c r="L27" s="219">
        <v>0.00473149901250385</v>
      </c>
      <c r="M27" s="220">
        <v>610249.82</v>
      </c>
      <c r="N27" s="221">
        <v>0.0035818192284396673</v>
      </c>
      <c r="O27" s="225">
        <f t="shared" si="0"/>
        <v>610.24982</v>
      </c>
      <c r="P27" s="218">
        <f t="shared" si="1"/>
        <v>0</v>
      </c>
    </row>
    <row r="28" spans="1:16" ht="12.75">
      <c r="A28" s="133"/>
      <c r="B28" s="212" t="s">
        <v>111</v>
      </c>
      <c r="C28" s="213"/>
      <c r="D28" s="84" t="s">
        <v>112</v>
      </c>
      <c r="E28" s="85"/>
      <c r="F28" s="86"/>
      <c r="G28" s="114">
        <v>64520</v>
      </c>
      <c r="H28" s="219">
        <v>0.0004669120561365312</v>
      </c>
      <c r="I28" s="220">
        <v>0</v>
      </c>
      <c r="J28" s="219">
        <v>0</v>
      </c>
      <c r="K28" s="220">
        <v>1166100.93</v>
      </c>
      <c r="L28" s="219">
        <v>0.009940969714710306</v>
      </c>
      <c r="M28" s="220">
        <v>1230620.93</v>
      </c>
      <c r="N28" s="221">
        <v>0.007223044670450384</v>
      </c>
      <c r="O28" s="225">
        <f t="shared" si="0"/>
        <v>1230.62093</v>
      </c>
      <c r="P28" s="218">
        <f t="shared" si="1"/>
        <v>0</v>
      </c>
    </row>
    <row r="29" spans="1:16" ht="12.75">
      <c r="A29" s="133"/>
      <c r="B29" s="212" t="s">
        <v>113</v>
      </c>
      <c r="C29" s="213"/>
      <c r="D29" s="84" t="s">
        <v>114</v>
      </c>
      <c r="E29" s="85"/>
      <c r="F29" s="86"/>
      <c r="G29" s="114">
        <v>0</v>
      </c>
      <c r="H29" s="219">
        <v>0</v>
      </c>
      <c r="I29" s="220">
        <v>0</v>
      </c>
      <c r="J29" s="219">
        <v>0</v>
      </c>
      <c r="K29" s="220">
        <v>20662.6</v>
      </c>
      <c r="L29" s="219">
        <v>0.0001761479435808126</v>
      </c>
      <c r="M29" s="220">
        <v>20662.6</v>
      </c>
      <c r="N29" s="221">
        <v>0.00012127770556254726</v>
      </c>
      <c r="O29">
        <f t="shared" si="0"/>
        <v>20.662599999999998</v>
      </c>
      <c r="P29" s="218">
        <f t="shared" si="1"/>
        <v>0</v>
      </c>
    </row>
    <row r="30" spans="1:16" ht="12.75">
      <c r="A30" s="133"/>
      <c r="B30" s="212" t="s">
        <v>115</v>
      </c>
      <c r="C30" s="213"/>
      <c r="D30" s="222" t="s">
        <v>116</v>
      </c>
      <c r="E30" s="85"/>
      <c r="F30" s="86"/>
      <c r="G30" s="114">
        <v>207125.48963999999</v>
      </c>
      <c r="H30" s="219">
        <v>0.001498905583479513</v>
      </c>
      <c r="I30" s="220">
        <v>0</v>
      </c>
      <c r="J30" s="219">
        <v>0</v>
      </c>
      <c r="K30" s="220">
        <v>73798.98</v>
      </c>
      <c r="L30" s="219">
        <v>0.0006291337278639436</v>
      </c>
      <c r="M30" s="220">
        <v>280924.46964</v>
      </c>
      <c r="N30" s="221">
        <v>0.0016488667986756106</v>
      </c>
      <c r="O30" s="225">
        <f t="shared" si="0"/>
        <v>280.92446964000004</v>
      </c>
      <c r="P30" s="218">
        <f t="shared" si="1"/>
        <v>0</v>
      </c>
    </row>
    <row r="31" spans="1:16" ht="12.75" customHeight="1">
      <c r="A31" s="133"/>
      <c r="B31" s="212" t="s">
        <v>117</v>
      </c>
      <c r="C31" s="213"/>
      <c r="D31" s="224" t="s">
        <v>118</v>
      </c>
      <c r="E31" s="224" t="e">
        <v>#N/A</v>
      </c>
      <c r="F31" s="86"/>
      <c r="G31" s="114">
        <v>46647</v>
      </c>
      <c r="H31" s="219">
        <v>0.00033757046935215077</v>
      </c>
      <c r="I31" s="220">
        <v>0</v>
      </c>
      <c r="J31" s="219">
        <v>0</v>
      </c>
      <c r="K31" s="220">
        <v>597883.93</v>
      </c>
      <c r="L31" s="219">
        <v>0.005096939628580842</v>
      </c>
      <c r="M31" s="220">
        <v>644530.93</v>
      </c>
      <c r="N31" s="221">
        <v>0.0037830298391535793</v>
      </c>
      <c r="O31">
        <f t="shared" si="0"/>
        <v>644.53093</v>
      </c>
      <c r="P31" s="218">
        <f t="shared" si="1"/>
        <v>0</v>
      </c>
    </row>
    <row r="32" spans="1:16" ht="12.75">
      <c r="A32" s="133"/>
      <c r="B32" s="212" t="s">
        <v>119</v>
      </c>
      <c r="C32" s="213"/>
      <c r="D32" s="222" t="s">
        <v>120</v>
      </c>
      <c r="E32" s="85"/>
      <c r="F32" s="86"/>
      <c r="G32" s="114">
        <v>664.613</v>
      </c>
      <c r="H32" s="219">
        <v>4.8096066702583445E-06</v>
      </c>
      <c r="I32" s="220">
        <v>0</v>
      </c>
      <c r="J32" s="219">
        <v>0</v>
      </c>
      <c r="K32" s="220">
        <v>651386.74</v>
      </c>
      <c r="L32" s="219">
        <v>0.005553049215820345</v>
      </c>
      <c r="M32" s="220">
        <v>652051.353</v>
      </c>
      <c r="N32" s="221">
        <v>0.0038271704432547003</v>
      </c>
      <c r="O32" s="225">
        <f t="shared" si="0"/>
        <v>652.051353</v>
      </c>
      <c r="P32" s="218">
        <f t="shared" si="1"/>
        <v>0</v>
      </c>
    </row>
    <row r="33" spans="1:16" ht="12.75" customHeight="1">
      <c r="A33" s="133"/>
      <c r="B33" s="212" t="s">
        <v>121</v>
      </c>
      <c r="C33" s="213"/>
      <c r="D33" s="224" t="s">
        <v>122</v>
      </c>
      <c r="E33" s="224" t="e">
        <v>#N/A</v>
      </c>
      <c r="F33" s="86"/>
      <c r="G33" s="114">
        <v>0</v>
      </c>
      <c r="H33" s="219">
        <v>0</v>
      </c>
      <c r="I33" s="220">
        <v>-664.613</v>
      </c>
      <c r="J33" s="219">
        <v>7.808618711337342E-06</v>
      </c>
      <c r="K33" s="220">
        <v>319251.56</v>
      </c>
      <c r="L33" s="219">
        <v>0.002721608402571139</v>
      </c>
      <c r="M33" s="220">
        <v>318586.947</v>
      </c>
      <c r="N33" s="221">
        <v>0.001869924111889929</v>
      </c>
      <c r="O33">
        <f t="shared" si="0"/>
        <v>318.586947</v>
      </c>
      <c r="P33" s="218">
        <f t="shared" si="1"/>
        <v>0</v>
      </c>
    </row>
    <row r="34" spans="1:16" ht="12.75">
      <c r="A34" s="133"/>
      <c r="B34" s="212" t="s">
        <v>123</v>
      </c>
      <c r="C34" s="213"/>
      <c r="D34" s="84" t="s">
        <v>124</v>
      </c>
      <c r="E34" s="85"/>
      <c r="F34" s="86"/>
      <c r="G34" s="114">
        <v>124466.59882000001</v>
      </c>
      <c r="H34" s="219">
        <v>0.0009007277677521225</v>
      </c>
      <c r="I34" s="220">
        <v>-41580.98253</v>
      </c>
      <c r="J34" s="219">
        <v>-0.0004885400048141537</v>
      </c>
      <c r="K34" s="220">
        <v>464197.72</v>
      </c>
      <c r="L34" s="219">
        <v>0.003957269355884635</v>
      </c>
      <c r="M34" s="220">
        <v>547083.33629</v>
      </c>
      <c r="N34" s="221">
        <v>0.0032110679090121596</v>
      </c>
      <c r="O34" s="225">
        <f t="shared" si="0"/>
        <v>547.08333629</v>
      </c>
      <c r="P34" s="218">
        <f t="shared" si="1"/>
        <v>0</v>
      </c>
    </row>
    <row r="35" spans="1:16" ht="12.75">
      <c r="A35" s="133"/>
      <c r="B35" s="212" t="s">
        <v>125</v>
      </c>
      <c r="C35" s="213"/>
      <c r="D35" s="84" t="s">
        <v>126</v>
      </c>
      <c r="E35" s="85"/>
      <c r="F35" s="86"/>
      <c r="G35" s="114">
        <v>22112965.50405</v>
      </c>
      <c r="H35" s="219">
        <v>0.1600249564595811</v>
      </c>
      <c r="I35" s="220"/>
      <c r="J35" s="219">
        <v>0</v>
      </c>
      <c r="K35" s="220">
        <v>15847.26</v>
      </c>
      <c r="L35" s="219">
        <v>0.00013509733820479846</v>
      </c>
      <c r="M35" s="220">
        <v>22128812.764050003</v>
      </c>
      <c r="N35" s="221">
        <v>0.12988354025375287</v>
      </c>
      <c r="O35" s="225">
        <f t="shared" si="0"/>
        <v>22128.812764050002</v>
      </c>
      <c r="P35" s="218">
        <f t="shared" si="1"/>
        <v>0</v>
      </c>
    </row>
    <row r="36" spans="1:16" ht="12.75">
      <c r="A36" s="133"/>
      <c r="B36" s="212" t="s">
        <v>127</v>
      </c>
      <c r="C36" s="213"/>
      <c r="D36" s="84" t="s">
        <v>128</v>
      </c>
      <c r="E36" s="85"/>
      <c r="F36" s="86"/>
      <c r="G36" s="114">
        <v>11016403.17204</v>
      </c>
      <c r="H36" s="219">
        <v>0.07972243422638253</v>
      </c>
      <c r="I36" s="220"/>
      <c r="J36" s="219">
        <v>0</v>
      </c>
      <c r="K36" s="220">
        <v>130.67</v>
      </c>
      <c r="L36" s="219">
        <v>1.1139571877549186E-06</v>
      </c>
      <c r="M36" s="220">
        <v>11016533.84204</v>
      </c>
      <c r="N36" s="221">
        <v>0.06466078555529142</v>
      </c>
      <c r="O36" s="225">
        <f t="shared" si="0"/>
        <v>11016.53384204</v>
      </c>
      <c r="P36" s="218">
        <f t="shared" si="1"/>
        <v>0</v>
      </c>
    </row>
    <row r="37" spans="1:16" ht="12.75">
      <c r="A37" s="133"/>
      <c r="B37" s="223">
        <v>3213</v>
      </c>
      <c r="C37" s="213"/>
      <c r="D37" s="222" t="s">
        <v>129</v>
      </c>
      <c r="E37" s="85"/>
      <c r="F37" s="86"/>
      <c r="G37" s="114">
        <v>0</v>
      </c>
      <c r="H37" s="219">
        <v>0</v>
      </c>
      <c r="I37" s="220"/>
      <c r="J37" s="219">
        <v>0</v>
      </c>
      <c r="K37" s="220">
        <v>158.99</v>
      </c>
      <c r="L37" s="219">
        <v>1.3553841989833515E-06</v>
      </c>
      <c r="M37" s="220">
        <v>158.99</v>
      </c>
      <c r="N37" s="221">
        <v>9.33180839167839E-07</v>
      </c>
      <c r="O37" s="225">
        <f t="shared" si="0"/>
        <v>0.15899000000000002</v>
      </c>
      <c r="P37" s="218">
        <f t="shared" si="1"/>
        <v>0</v>
      </c>
    </row>
    <row r="38" spans="1:16" ht="12.75">
      <c r="A38" s="133"/>
      <c r="B38" s="223">
        <v>3214</v>
      </c>
      <c r="C38" s="213"/>
      <c r="D38" s="222" t="s">
        <v>130</v>
      </c>
      <c r="E38" s="85"/>
      <c r="F38" s="86"/>
      <c r="G38" s="114">
        <v>0</v>
      </c>
      <c r="H38" s="219">
        <v>0</v>
      </c>
      <c r="I38" s="220"/>
      <c r="J38" s="219">
        <v>0</v>
      </c>
      <c r="K38" s="220">
        <v>15</v>
      </c>
      <c r="L38" s="219">
        <v>1.2787447628624613E-07</v>
      </c>
      <c r="M38" s="220">
        <v>15</v>
      </c>
      <c r="N38" s="221">
        <v>8.80414654224642E-08</v>
      </c>
      <c r="O38" s="225">
        <f t="shared" si="0"/>
        <v>0.015</v>
      </c>
      <c r="P38" s="218">
        <f t="shared" si="1"/>
        <v>0</v>
      </c>
    </row>
    <row r="39" spans="1:16" ht="12.75">
      <c r="A39" s="133"/>
      <c r="B39" s="212" t="s">
        <v>131</v>
      </c>
      <c r="C39" s="213"/>
      <c r="D39" s="84" t="s">
        <v>132</v>
      </c>
      <c r="E39" s="85"/>
      <c r="F39" s="86"/>
      <c r="G39" s="114">
        <v>181764</v>
      </c>
      <c r="H39" s="219">
        <v>0.0013153720237383828</v>
      </c>
      <c r="I39" s="220"/>
      <c r="J39" s="219">
        <v>0</v>
      </c>
      <c r="K39" s="220">
        <v>0</v>
      </c>
      <c r="L39" s="219">
        <v>0</v>
      </c>
      <c r="M39" s="220">
        <v>181764</v>
      </c>
      <c r="N39" s="221">
        <v>0.0010668512614032523</v>
      </c>
      <c r="O39" s="225">
        <f t="shared" si="0"/>
        <v>181.764</v>
      </c>
      <c r="P39" s="218">
        <f t="shared" si="1"/>
        <v>0</v>
      </c>
    </row>
    <row r="40" spans="1:16" ht="12.75">
      <c r="A40" s="133"/>
      <c r="B40" s="212" t="s">
        <v>133</v>
      </c>
      <c r="C40" s="213"/>
      <c r="D40" s="84" t="s">
        <v>134</v>
      </c>
      <c r="E40" s="85"/>
      <c r="F40" s="86"/>
      <c r="G40" s="114">
        <v>0</v>
      </c>
      <c r="H40" s="219">
        <v>0</v>
      </c>
      <c r="I40" s="220"/>
      <c r="J40" s="219">
        <v>0</v>
      </c>
      <c r="K40" s="220">
        <v>736.78</v>
      </c>
      <c r="L40" s="219">
        <v>6.281023775878695E-06</v>
      </c>
      <c r="M40" s="220">
        <v>736.78</v>
      </c>
      <c r="N40" s="221">
        <v>4.324479392930879E-06</v>
      </c>
      <c r="O40" s="225">
        <f t="shared" si="0"/>
        <v>0.73678</v>
      </c>
      <c r="P40" s="218">
        <f aca="true" t="shared" si="2" ref="P40:P71">G40+I40+K40-M40</f>
        <v>0</v>
      </c>
    </row>
    <row r="41" spans="1:16" ht="12.75">
      <c r="A41" s="133"/>
      <c r="B41" s="212" t="s">
        <v>135</v>
      </c>
      <c r="C41" s="213"/>
      <c r="D41" s="84" t="s">
        <v>28</v>
      </c>
      <c r="E41" s="85"/>
      <c r="F41" s="86"/>
      <c r="G41" s="114">
        <v>10828</v>
      </c>
      <c r="H41" s="219">
        <v>7.835901648862926E-05</v>
      </c>
      <c r="I41" s="220"/>
      <c r="J41" s="219">
        <v>0</v>
      </c>
      <c r="K41" s="220">
        <v>3898226.36</v>
      </c>
      <c r="L41" s="219">
        <v>0.03323224361534931</v>
      </c>
      <c r="M41" s="220">
        <v>3909054.36</v>
      </c>
      <c r="N41" s="221">
        <v>0.022943924951364866</v>
      </c>
      <c r="O41" s="225">
        <f t="shared" si="0"/>
        <v>3909.05436</v>
      </c>
      <c r="P41" s="218">
        <f t="shared" si="2"/>
        <v>0</v>
      </c>
    </row>
    <row r="42" spans="1:16" ht="12.75">
      <c r="A42" s="133"/>
      <c r="B42" s="212" t="s">
        <v>136</v>
      </c>
      <c r="C42" s="213"/>
      <c r="D42" s="84" t="s">
        <v>137</v>
      </c>
      <c r="E42" s="85"/>
      <c r="F42" s="86"/>
      <c r="G42" s="114">
        <v>0</v>
      </c>
      <c r="H42" s="219">
        <v>0</v>
      </c>
      <c r="I42" s="226"/>
      <c r="J42" s="227">
        <v>0</v>
      </c>
      <c r="K42" s="220">
        <v>52773.71</v>
      </c>
      <c r="L42" s="219">
        <v>0.000449894035195482</v>
      </c>
      <c r="M42" s="220">
        <v>52773.71</v>
      </c>
      <c r="N42" s="221">
        <v>0.00030975165094534356</v>
      </c>
      <c r="O42" s="225">
        <f t="shared" si="0"/>
        <v>52.77371</v>
      </c>
      <c r="P42" s="218">
        <f t="shared" si="2"/>
        <v>0</v>
      </c>
    </row>
    <row r="43" spans="1:16" ht="12.75" customHeight="1">
      <c r="A43" s="133"/>
      <c r="B43" s="212" t="s">
        <v>138</v>
      </c>
      <c r="C43" s="213"/>
      <c r="D43" s="224" t="s">
        <v>139</v>
      </c>
      <c r="E43" s="224" t="e">
        <v>#N/A</v>
      </c>
      <c r="F43" s="86"/>
      <c r="G43" s="114">
        <v>349951.80209000007</v>
      </c>
      <c r="H43" s="219">
        <v>0.002532497139840768</v>
      </c>
      <c r="I43" s="220"/>
      <c r="J43" s="219">
        <v>0</v>
      </c>
      <c r="K43" s="220">
        <v>0</v>
      </c>
      <c r="L43" s="219">
        <v>0</v>
      </c>
      <c r="M43" s="220">
        <v>349951.80209000007</v>
      </c>
      <c r="N43" s="221">
        <v>0.0020540179655490517</v>
      </c>
      <c r="O43" s="225">
        <f t="shared" si="0"/>
        <v>349.95180209000006</v>
      </c>
      <c r="P43" s="218">
        <f t="shared" si="2"/>
        <v>0</v>
      </c>
    </row>
    <row r="44" spans="1:16" ht="12.75">
      <c r="A44" s="133"/>
      <c r="B44" s="212" t="s">
        <v>140</v>
      </c>
      <c r="C44" s="213"/>
      <c r="D44" s="84" t="s">
        <v>141</v>
      </c>
      <c r="E44" s="85"/>
      <c r="F44" s="86"/>
      <c r="G44" s="114">
        <v>383866.81891000003</v>
      </c>
      <c r="H44" s="219">
        <v>0.00277793003254584</v>
      </c>
      <c r="I44" s="220"/>
      <c r="J44" s="219">
        <v>0</v>
      </c>
      <c r="K44" s="220">
        <v>0</v>
      </c>
      <c r="L44" s="219">
        <v>0</v>
      </c>
      <c r="M44" s="220">
        <v>383866.81891000003</v>
      </c>
      <c r="N44" s="221">
        <v>0.002253079817593073</v>
      </c>
      <c r="O44" s="225">
        <f t="shared" si="0"/>
        <v>383.86681891</v>
      </c>
      <c r="P44" s="218">
        <f t="shared" si="2"/>
        <v>0</v>
      </c>
    </row>
    <row r="45" spans="1:16" ht="12.75">
      <c r="A45" s="133"/>
      <c r="B45" s="212" t="s">
        <v>142</v>
      </c>
      <c r="C45" s="213"/>
      <c r="D45" s="84" t="s">
        <v>143</v>
      </c>
      <c r="E45" s="85"/>
      <c r="F45" s="86"/>
      <c r="G45" s="114">
        <v>15945.36231</v>
      </c>
      <c r="H45" s="219">
        <v>0.00011539184597030453</v>
      </c>
      <c r="I45" s="220"/>
      <c r="J45" s="219">
        <v>0</v>
      </c>
      <c r="K45" s="220">
        <v>34647.77</v>
      </c>
      <c r="L45" s="219">
        <v>0.0002953710295490873</v>
      </c>
      <c r="M45" s="220">
        <v>50593.13231</v>
      </c>
      <c r="N45" s="221">
        <v>0.00029695290059233477</v>
      </c>
      <c r="O45" s="225">
        <f t="shared" si="0"/>
        <v>50.59313231</v>
      </c>
      <c r="P45" s="218">
        <f t="shared" si="2"/>
        <v>0</v>
      </c>
    </row>
    <row r="46" spans="1:16" ht="12.75">
      <c r="A46" s="133"/>
      <c r="B46" s="212" t="s">
        <v>144</v>
      </c>
      <c r="C46" s="213"/>
      <c r="D46" s="84" t="s">
        <v>145</v>
      </c>
      <c r="E46" s="85"/>
      <c r="F46" s="86"/>
      <c r="G46" s="114">
        <v>0</v>
      </c>
      <c r="H46" s="219">
        <v>0</v>
      </c>
      <c r="I46" s="220"/>
      <c r="J46" s="219">
        <v>0</v>
      </c>
      <c r="K46" s="220">
        <v>0</v>
      </c>
      <c r="L46" s="219">
        <v>0</v>
      </c>
      <c r="M46" s="220">
        <v>0</v>
      </c>
      <c r="N46" s="221">
        <v>0</v>
      </c>
      <c r="O46">
        <f t="shared" si="0"/>
        <v>0</v>
      </c>
      <c r="P46" s="218">
        <f t="shared" si="2"/>
        <v>0</v>
      </c>
    </row>
    <row r="47" spans="1:16" ht="12.75">
      <c r="A47" s="133"/>
      <c r="B47" s="212" t="s">
        <v>146</v>
      </c>
      <c r="C47" s="213"/>
      <c r="D47" s="84" t="s">
        <v>147</v>
      </c>
      <c r="E47" s="85"/>
      <c r="F47" s="86"/>
      <c r="G47" s="114">
        <v>11806.36025</v>
      </c>
      <c r="H47" s="219">
        <v>8.54391187200265E-05</v>
      </c>
      <c r="I47" s="220"/>
      <c r="J47" s="219">
        <v>0</v>
      </c>
      <c r="K47" s="220">
        <v>7087.07</v>
      </c>
      <c r="L47" s="219">
        <v>6.041702431026442E-05</v>
      </c>
      <c r="M47" s="220">
        <v>18893.430249999998</v>
      </c>
      <c r="N47" s="221">
        <v>0.0001108936857378076</v>
      </c>
      <c r="O47">
        <f t="shared" si="0"/>
        <v>18.893430249999998</v>
      </c>
      <c r="P47" s="218">
        <f t="shared" si="2"/>
        <v>0</v>
      </c>
    </row>
    <row r="48" spans="1:16" ht="12.75">
      <c r="A48" s="133"/>
      <c r="B48" s="223">
        <v>3292</v>
      </c>
      <c r="C48" s="213"/>
      <c r="D48" s="222" t="s">
        <v>148</v>
      </c>
      <c r="E48" s="85"/>
      <c r="F48" s="86"/>
      <c r="G48" s="114">
        <v>12789.23</v>
      </c>
      <c r="H48" s="219">
        <v>9.255185486210491E-05</v>
      </c>
      <c r="I48" s="220">
        <v>-1347</v>
      </c>
      <c r="J48" s="219">
        <v>-1.5826066303505045E-05</v>
      </c>
      <c r="K48" s="220">
        <v>1930.22</v>
      </c>
      <c r="L48" s="219">
        <v>1.645505810781587E-05</v>
      </c>
      <c r="M48" s="220">
        <v>13372.45</v>
      </c>
      <c r="N48" s="221">
        <v>7.848867295257542E-05</v>
      </c>
      <c r="O48">
        <f t="shared" si="0"/>
        <v>13.37245</v>
      </c>
      <c r="P48" s="218">
        <f t="shared" si="2"/>
        <v>0</v>
      </c>
    </row>
    <row r="49" spans="1:16" ht="12.75">
      <c r="A49" s="133"/>
      <c r="B49" s="223">
        <v>3293</v>
      </c>
      <c r="C49" s="213"/>
      <c r="D49" s="222" t="s">
        <v>149</v>
      </c>
      <c r="E49" s="85"/>
      <c r="F49" s="86"/>
      <c r="G49" s="114">
        <v>22034.391</v>
      </c>
      <c r="H49" s="219">
        <v>0.0001594563361364891</v>
      </c>
      <c r="I49" s="220">
        <v>-5282.984</v>
      </c>
      <c r="J49" s="219">
        <v>-6.207041949840854E-05</v>
      </c>
      <c r="K49" s="220">
        <v>1304.11</v>
      </c>
      <c r="L49" s="219">
        <v>1.1117492217977098E-05</v>
      </c>
      <c r="M49" s="220">
        <v>18055.517</v>
      </c>
      <c r="N49" s="221">
        <v>0.00010597561170934765</v>
      </c>
      <c r="O49">
        <f t="shared" si="0"/>
        <v>18.055517</v>
      </c>
      <c r="P49" s="218">
        <f t="shared" si="2"/>
        <v>0</v>
      </c>
    </row>
    <row r="50" spans="1:16" ht="12.75">
      <c r="A50" s="133"/>
      <c r="B50" s="212" t="s">
        <v>150</v>
      </c>
      <c r="C50" s="213"/>
      <c r="D50" s="84" t="s">
        <v>151</v>
      </c>
      <c r="E50" s="85"/>
      <c r="F50" s="86"/>
      <c r="G50" s="114">
        <v>84389553.51708</v>
      </c>
      <c r="H50" s="219">
        <v>0.6107021070846815</v>
      </c>
      <c r="I50" s="220">
        <v>-82331609.33055001</v>
      </c>
      <c r="J50" s="219">
        <v>-0.9673240594948472</v>
      </c>
      <c r="K50" s="220">
        <v>3109584</v>
      </c>
      <c r="L50" s="219">
        <v>0.026509095031206027</v>
      </c>
      <c r="M50" s="220">
        <v>5167528.186529979</v>
      </c>
      <c r="N50" s="221">
        <v>0.030330450276932555</v>
      </c>
      <c r="O50">
        <f t="shared" si="0"/>
        <v>5167.528186529979</v>
      </c>
      <c r="P50" s="218">
        <f t="shared" si="2"/>
        <v>0</v>
      </c>
    </row>
    <row r="51" spans="1:16" ht="12.75">
      <c r="A51" s="98"/>
      <c r="B51" s="228"/>
      <c r="C51" s="99"/>
      <c r="D51" s="99" t="s">
        <v>152</v>
      </c>
      <c r="E51" s="100"/>
      <c r="F51" s="101"/>
      <c r="G51" s="229">
        <v>193787.4807</v>
      </c>
      <c r="H51" s="230">
        <v>0.0014023823785981918</v>
      </c>
      <c r="I51" s="231">
        <v>0</v>
      </c>
      <c r="J51" s="230">
        <v>0</v>
      </c>
      <c r="K51" s="231"/>
      <c r="L51" s="230" t="s">
        <v>15</v>
      </c>
      <c r="M51" s="231">
        <v>193787.4807</v>
      </c>
      <c r="N51" s="232">
        <v>0.0011374222520903665</v>
      </c>
      <c r="P51" s="218">
        <f t="shared" si="2"/>
        <v>0</v>
      </c>
    </row>
    <row r="52" spans="1:16" ht="12.75">
      <c r="A52" s="133"/>
      <c r="B52" s="212" t="s">
        <v>153</v>
      </c>
      <c r="C52" s="213"/>
      <c r="D52" s="84" t="s">
        <v>154</v>
      </c>
      <c r="E52" s="85"/>
      <c r="F52" s="86"/>
      <c r="G52" s="114">
        <v>156585.9</v>
      </c>
      <c r="H52" s="219">
        <v>0.0011331656002943158</v>
      </c>
      <c r="I52" s="220">
        <v>0</v>
      </c>
      <c r="J52" s="219">
        <v>0</v>
      </c>
      <c r="K52" s="220"/>
      <c r="L52" s="219" t="s">
        <v>15</v>
      </c>
      <c r="M52" s="220">
        <v>156585.9</v>
      </c>
      <c r="N52" s="221">
        <v>0.0009190701400330291</v>
      </c>
      <c r="O52">
        <f>M52/1000</f>
        <v>156.58589999999998</v>
      </c>
      <c r="P52" s="218">
        <f t="shared" si="2"/>
        <v>0</v>
      </c>
    </row>
    <row r="53" spans="1:16" ht="12.75">
      <c r="A53" s="133"/>
      <c r="B53" s="212" t="s">
        <v>155</v>
      </c>
      <c r="C53" s="213"/>
      <c r="D53" s="84" t="s">
        <v>156</v>
      </c>
      <c r="E53" s="85"/>
      <c r="F53" s="86"/>
      <c r="G53" s="114">
        <v>37201.5807</v>
      </c>
      <c r="H53" s="233">
        <v>0.00026921677830387623</v>
      </c>
      <c r="I53" s="234">
        <v>0</v>
      </c>
      <c r="J53" s="235">
        <v>0</v>
      </c>
      <c r="K53" s="234"/>
      <c r="L53" s="235" t="s">
        <v>15</v>
      </c>
      <c r="M53" s="220">
        <v>37201.5807</v>
      </c>
      <c r="N53" s="221">
        <v>0.00021835211205733745</v>
      </c>
      <c r="O53">
        <f>M53/1000</f>
        <v>37.2015807</v>
      </c>
      <c r="P53" s="218">
        <f t="shared" si="2"/>
        <v>0</v>
      </c>
    </row>
    <row r="54" spans="1:16" ht="12.75">
      <c r="A54" s="98"/>
      <c r="B54" s="228"/>
      <c r="C54" s="99"/>
      <c r="D54" s="99" t="s">
        <v>157</v>
      </c>
      <c r="E54" s="100"/>
      <c r="F54" s="101"/>
      <c r="G54" s="229">
        <v>3212884.65239</v>
      </c>
      <c r="H54" s="230">
        <v>0.0232506909357861</v>
      </c>
      <c r="I54" s="231">
        <v>-71943.35375</v>
      </c>
      <c r="J54" s="230">
        <v>-0.0008452711852591078</v>
      </c>
      <c r="K54" s="231">
        <v>2170604.14</v>
      </c>
      <c r="L54" s="230" t="s">
        <v>15</v>
      </c>
      <c r="M54" s="231">
        <v>5311545.43864</v>
      </c>
      <c r="N54" s="232">
        <v>0.03117574960505807</v>
      </c>
      <c r="P54" s="218">
        <f t="shared" si="2"/>
        <v>0</v>
      </c>
    </row>
    <row r="55" spans="1:16" ht="12.75">
      <c r="A55" s="177"/>
      <c r="B55" s="236" t="s">
        <v>158</v>
      </c>
      <c r="C55" s="144"/>
      <c r="D55" s="145" t="s">
        <v>159</v>
      </c>
      <c r="E55" s="178"/>
      <c r="F55" s="146"/>
      <c r="G55" s="147">
        <v>829661.75163</v>
      </c>
      <c r="H55" s="214">
        <v>0.006004015411521998</v>
      </c>
      <c r="I55" s="215"/>
      <c r="J55" s="214">
        <v>0</v>
      </c>
      <c r="K55" s="215"/>
      <c r="L55" s="214" t="s">
        <v>15</v>
      </c>
      <c r="M55" s="215">
        <v>829661.75163</v>
      </c>
      <c r="N55" s="216">
        <v>0.0048696424278982485</v>
      </c>
      <c r="O55">
        <f>M55/1000</f>
        <v>829.6617516299999</v>
      </c>
      <c r="P55" s="218">
        <f t="shared" si="2"/>
        <v>0</v>
      </c>
    </row>
    <row r="56" spans="1:16" ht="12.75">
      <c r="A56" s="133"/>
      <c r="B56" s="212" t="s">
        <v>160</v>
      </c>
      <c r="C56" s="213"/>
      <c r="D56" s="84" t="s">
        <v>161</v>
      </c>
      <c r="E56" s="85"/>
      <c r="F56" s="86"/>
      <c r="G56" s="114">
        <v>2074082.4433900001</v>
      </c>
      <c r="H56" s="219">
        <v>0.015009517951641436</v>
      </c>
      <c r="I56" s="220">
        <v>-46065.892</v>
      </c>
      <c r="J56" s="219">
        <v>-0.0005412337499050502</v>
      </c>
      <c r="K56" s="220"/>
      <c r="L56" s="219" t="s">
        <v>15</v>
      </c>
      <c r="M56" s="220">
        <v>2028016.5513900002</v>
      </c>
      <c r="N56" s="221">
        <v>0.011903303272359186</v>
      </c>
      <c r="O56">
        <f>M56/1000</f>
        <v>2028.0165513900001</v>
      </c>
      <c r="P56" s="218">
        <f t="shared" si="2"/>
        <v>0</v>
      </c>
    </row>
    <row r="57" spans="1:16" ht="12.75" customHeight="1">
      <c r="A57" s="133"/>
      <c r="B57" s="212" t="s">
        <v>162</v>
      </c>
      <c r="C57" s="213"/>
      <c r="D57" s="224" t="s">
        <v>163</v>
      </c>
      <c r="E57" s="224" t="e">
        <v>#N/A</v>
      </c>
      <c r="F57" s="86"/>
      <c r="G57" s="237">
        <v>309140.45737</v>
      </c>
      <c r="H57" s="233">
        <v>0.0022371575726226655</v>
      </c>
      <c r="I57" s="234">
        <v>-25877.46175</v>
      </c>
      <c r="J57" s="235">
        <v>0.00030403743535405766</v>
      </c>
      <c r="K57" s="234">
        <v>2170604.14</v>
      </c>
      <c r="L57" s="235" t="s">
        <v>15</v>
      </c>
      <c r="M57" s="220">
        <v>2453867.1356200003</v>
      </c>
      <c r="N57" s="221">
        <v>0.014402803904800636</v>
      </c>
      <c r="O57">
        <f>M57/1000</f>
        <v>2453.86713562</v>
      </c>
      <c r="P57" s="218">
        <f t="shared" si="2"/>
        <v>0</v>
      </c>
    </row>
    <row r="58" spans="1:16" ht="12.75">
      <c r="A58" s="98"/>
      <c r="B58" s="228"/>
      <c r="C58" s="99"/>
      <c r="D58" s="99" t="s">
        <v>164</v>
      </c>
      <c r="E58" s="100"/>
      <c r="F58" s="101"/>
      <c r="G58" s="229">
        <v>11673.683</v>
      </c>
      <c r="H58" s="230">
        <v>8.447897291097443E-05</v>
      </c>
      <c r="I58" s="231">
        <v>-2538.218</v>
      </c>
      <c r="J58" s="230">
        <v>-2.982183100278394E-05</v>
      </c>
      <c r="K58" s="231"/>
      <c r="L58" s="230" t="s">
        <v>15</v>
      </c>
      <c r="M58" s="231">
        <v>9135.465</v>
      </c>
      <c r="N58" s="232">
        <v>5.36199817277088E-05</v>
      </c>
      <c r="P58" s="218">
        <f t="shared" si="2"/>
        <v>0</v>
      </c>
    </row>
    <row r="59" spans="1:16" ht="12.75">
      <c r="A59" s="179"/>
      <c r="B59" s="238" t="s">
        <v>165</v>
      </c>
      <c r="C59" s="152"/>
      <c r="D59" s="153" t="s">
        <v>166</v>
      </c>
      <c r="E59" s="180"/>
      <c r="F59" s="154"/>
      <c r="G59" s="155">
        <v>11673.683</v>
      </c>
      <c r="H59" s="239">
        <v>8.447897291097443E-05</v>
      </c>
      <c r="I59" s="240">
        <v>-2538.218</v>
      </c>
      <c r="J59" s="239">
        <v>-2.982183100278394E-05</v>
      </c>
      <c r="K59" s="240"/>
      <c r="L59" s="239" t="s">
        <v>15</v>
      </c>
      <c r="M59" s="240">
        <v>9135.465</v>
      </c>
      <c r="N59" s="241">
        <v>5.36199817277088E-05</v>
      </c>
      <c r="O59">
        <f>M59/1000</f>
        <v>9.135465</v>
      </c>
      <c r="P59" s="218">
        <f t="shared" si="2"/>
        <v>0</v>
      </c>
    </row>
    <row r="60" spans="1:16" ht="12.75">
      <c r="A60" s="179"/>
      <c r="B60" s="242"/>
      <c r="C60" s="153"/>
      <c r="D60" s="243" t="s">
        <v>167</v>
      </c>
      <c r="E60" s="180"/>
      <c r="F60" s="154"/>
      <c r="G60" s="244"/>
      <c r="H60" s="245"/>
      <c r="I60" s="246"/>
      <c r="J60" s="245"/>
      <c r="K60" s="246"/>
      <c r="L60" s="245"/>
      <c r="M60" s="246"/>
      <c r="N60" s="247"/>
      <c r="O60">
        <f>M60/1000</f>
        <v>0</v>
      </c>
      <c r="P60" s="218">
        <f t="shared" si="2"/>
        <v>0</v>
      </c>
    </row>
    <row r="61" spans="1:16" ht="12.75" customHeight="1">
      <c r="A61" s="179"/>
      <c r="B61" s="238" t="s">
        <v>168</v>
      </c>
      <c r="C61" s="152"/>
      <c r="D61" s="424" t="s">
        <v>169</v>
      </c>
      <c r="E61" s="424"/>
      <c r="F61" s="154"/>
      <c r="G61" s="155"/>
      <c r="H61" s="239"/>
      <c r="I61" s="240"/>
      <c r="J61" s="239"/>
      <c r="K61" s="240"/>
      <c r="L61" s="239"/>
      <c r="M61" s="240"/>
      <c r="N61" s="241"/>
      <c r="O61">
        <f>M61/1000</f>
        <v>0</v>
      </c>
      <c r="P61" s="218">
        <f t="shared" si="2"/>
        <v>0</v>
      </c>
    </row>
    <row r="62" spans="1:16" ht="12.75">
      <c r="A62" s="98"/>
      <c r="B62" s="228"/>
      <c r="C62" s="99"/>
      <c r="D62" s="99" t="s">
        <v>170</v>
      </c>
      <c r="E62" s="100"/>
      <c r="F62" s="101"/>
      <c r="G62" s="229">
        <v>10321410.98309</v>
      </c>
      <c r="H62" s="230">
        <v>0.07469298239839937</v>
      </c>
      <c r="I62" s="231">
        <v>-279095.086</v>
      </c>
      <c r="J62" s="230">
        <v>0.003279122001498473</v>
      </c>
      <c r="K62" s="231">
        <v>150051.43</v>
      </c>
      <c r="L62" s="230" t="s">
        <v>15</v>
      </c>
      <c r="M62" s="231">
        <v>10192367.32709</v>
      </c>
      <c r="N62" s="232">
        <v>0.05982339704006988</v>
      </c>
      <c r="P62" s="218">
        <f t="shared" si="2"/>
        <v>0</v>
      </c>
    </row>
    <row r="63" spans="1:16" ht="13.5" customHeight="1" thickBot="1">
      <c r="A63" s="182"/>
      <c r="B63" s="248" t="s">
        <v>171</v>
      </c>
      <c r="C63" s="161"/>
      <c r="D63" s="249" t="s">
        <v>172</v>
      </c>
      <c r="E63" s="249" t="e">
        <v>#N/A</v>
      </c>
      <c r="F63" s="163"/>
      <c r="G63" s="164">
        <v>10321410.98309</v>
      </c>
      <c r="H63" s="250">
        <v>0.07469298239839937</v>
      </c>
      <c r="I63" s="251">
        <v>-279095.086</v>
      </c>
      <c r="J63" s="250">
        <v>0.003279122001498473</v>
      </c>
      <c r="K63" s="251">
        <v>150051.43</v>
      </c>
      <c r="L63" s="250" t="s">
        <v>15</v>
      </c>
      <c r="M63" s="251">
        <v>10192367.32709</v>
      </c>
      <c r="N63" s="252">
        <v>0.05982339704006988</v>
      </c>
      <c r="O63">
        <f>M63/1000</f>
        <v>10192.36732709</v>
      </c>
      <c r="P63" s="218">
        <f t="shared" si="2"/>
        <v>0</v>
      </c>
    </row>
    <row r="64" spans="1:16" ht="13.5" thickBot="1">
      <c r="A64" s="253"/>
      <c r="B64" s="254" t="s">
        <v>173</v>
      </c>
      <c r="C64" s="255"/>
      <c r="D64" s="255"/>
      <c r="E64" s="256"/>
      <c r="F64" s="257"/>
      <c r="G64" s="258">
        <v>148419.78667</v>
      </c>
      <c r="H64" s="259">
        <v>0.0010740698661722726</v>
      </c>
      <c r="I64" s="260">
        <v>0</v>
      </c>
      <c r="J64" s="259">
        <v>0</v>
      </c>
      <c r="K64" s="260">
        <v>1704570.87</v>
      </c>
      <c r="L64" s="259" t="s">
        <v>15</v>
      </c>
      <c r="M64" s="260">
        <v>1852990.6566700002</v>
      </c>
      <c r="N64" s="261">
        <v>0.010876000855157403</v>
      </c>
      <c r="P64" s="218">
        <f t="shared" si="2"/>
        <v>0</v>
      </c>
    </row>
    <row r="65" spans="1:16" ht="12.75" customHeight="1">
      <c r="A65" s="204"/>
      <c r="B65" s="262"/>
      <c r="C65" s="205"/>
      <c r="D65" s="423" t="s">
        <v>174</v>
      </c>
      <c r="E65" s="423"/>
      <c r="F65" s="207"/>
      <c r="G65" s="208">
        <v>148419.78667</v>
      </c>
      <c r="H65" s="209">
        <v>0.0010740698661722726</v>
      </c>
      <c r="I65" s="210">
        <v>0</v>
      </c>
      <c r="J65" s="209">
        <v>0</v>
      </c>
      <c r="K65" s="210">
        <v>1704570.87</v>
      </c>
      <c r="L65" s="209" t="s">
        <v>15</v>
      </c>
      <c r="M65" s="210">
        <v>1852990.6566700002</v>
      </c>
      <c r="N65" s="211">
        <v>0.010876000855157403</v>
      </c>
      <c r="P65" s="218">
        <f t="shared" si="2"/>
        <v>0</v>
      </c>
    </row>
    <row r="66" spans="1:16" ht="12.75">
      <c r="A66" s="177"/>
      <c r="B66" s="236" t="s">
        <v>175</v>
      </c>
      <c r="C66" s="144"/>
      <c r="D66" s="145" t="s">
        <v>176</v>
      </c>
      <c r="E66" s="178"/>
      <c r="F66" s="146"/>
      <c r="G66" s="147">
        <v>0</v>
      </c>
      <c r="H66" s="214">
        <v>0</v>
      </c>
      <c r="I66" s="215">
        <v>0</v>
      </c>
      <c r="J66" s="214">
        <v>0</v>
      </c>
      <c r="K66" s="215">
        <v>0</v>
      </c>
      <c r="L66" s="214" t="s">
        <v>15</v>
      </c>
      <c r="M66" s="215">
        <v>0</v>
      </c>
      <c r="N66" s="216">
        <v>0</v>
      </c>
      <c r="O66">
        <f>M66/1000</f>
        <v>0</v>
      </c>
      <c r="P66" s="218">
        <f t="shared" si="2"/>
        <v>0</v>
      </c>
    </row>
    <row r="67" spans="1:16" ht="13.5" thickBot="1">
      <c r="A67" s="263"/>
      <c r="B67" s="264" t="s">
        <v>177</v>
      </c>
      <c r="C67" s="265"/>
      <c r="D67" s="266" t="s">
        <v>178</v>
      </c>
      <c r="E67" s="267"/>
      <c r="F67" s="268"/>
      <c r="G67" s="269">
        <v>148419.78667</v>
      </c>
      <c r="H67" s="270">
        <v>0.0010740698661722726</v>
      </c>
      <c r="I67" s="271">
        <v>0</v>
      </c>
      <c r="J67" s="270">
        <v>0</v>
      </c>
      <c r="K67" s="271">
        <v>1704570.87</v>
      </c>
      <c r="L67" s="270" t="s">
        <v>15</v>
      </c>
      <c r="M67" s="271">
        <v>1852990.6566700002</v>
      </c>
      <c r="N67" s="272">
        <v>0.010876000855157403</v>
      </c>
      <c r="O67" s="225">
        <f>M67/1000</f>
        <v>1852.9906566700001</v>
      </c>
      <c r="P67" s="218">
        <f t="shared" si="2"/>
        <v>0</v>
      </c>
    </row>
    <row r="68" spans="1:16" ht="13.5" thickBot="1">
      <c r="A68" s="253"/>
      <c r="B68" s="254" t="s">
        <v>179</v>
      </c>
      <c r="C68" s="255"/>
      <c r="D68" s="255"/>
      <c r="E68" s="256"/>
      <c r="F68" s="257"/>
      <c r="G68" s="258">
        <v>8128.924</v>
      </c>
      <c r="H68" s="259">
        <v>5.882660599841282E-05</v>
      </c>
      <c r="I68" s="260">
        <v>-2617.265</v>
      </c>
      <c r="J68" s="259">
        <v>-3.075056378904464E-05</v>
      </c>
      <c r="K68" s="260"/>
      <c r="L68" s="259" t="s">
        <v>15</v>
      </c>
      <c r="M68" s="260">
        <v>5511.659</v>
      </c>
      <c r="N68" s="261">
        <v>3.2350302351260904E-05</v>
      </c>
      <c r="P68" s="218">
        <f t="shared" si="2"/>
        <v>0</v>
      </c>
    </row>
    <row r="69" spans="1:16" ht="12.75">
      <c r="A69" s="204"/>
      <c r="B69" s="262"/>
      <c r="C69" s="205"/>
      <c r="D69" s="205" t="s">
        <v>180</v>
      </c>
      <c r="E69" s="206"/>
      <c r="F69" s="207"/>
      <c r="G69" s="208">
        <v>0</v>
      </c>
      <c r="H69" s="209">
        <v>0</v>
      </c>
      <c r="I69" s="210">
        <v>0</v>
      </c>
      <c r="J69" s="209">
        <v>0</v>
      </c>
      <c r="K69" s="273"/>
      <c r="L69" s="209" t="s">
        <v>15</v>
      </c>
      <c r="M69" s="210">
        <v>0</v>
      </c>
      <c r="N69" s="211">
        <v>0</v>
      </c>
      <c r="O69">
        <f>M69/1000</f>
        <v>0</v>
      </c>
      <c r="P69" s="218">
        <f t="shared" si="2"/>
        <v>0</v>
      </c>
    </row>
    <row r="70" spans="1:16" ht="13.5" thickBot="1">
      <c r="A70" s="182"/>
      <c r="B70" s="248" t="s">
        <v>181</v>
      </c>
      <c r="C70" s="161"/>
      <c r="D70" s="153" t="s">
        <v>182</v>
      </c>
      <c r="E70" s="183"/>
      <c r="F70" s="163"/>
      <c r="G70" s="164">
        <v>0</v>
      </c>
      <c r="H70" s="250">
        <v>0</v>
      </c>
      <c r="I70" s="251">
        <v>0</v>
      </c>
      <c r="J70" s="250">
        <v>0</v>
      </c>
      <c r="K70" s="274"/>
      <c r="L70" s="250" t="s">
        <v>15</v>
      </c>
      <c r="M70" s="251">
        <v>0</v>
      </c>
      <c r="N70" s="252">
        <v>0</v>
      </c>
      <c r="O70">
        <f>M70/1000</f>
        <v>0</v>
      </c>
      <c r="P70" s="218">
        <f t="shared" si="2"/>
        <v>0</v>
      </c>
    </row>
    <row r="71" spans="1:16" ht="12.75">
      <c r="A71" s="204"/>
      <c r="B71" s="262"/>
      <c r="C71" s="205"/>
      <c r="D71" s="205" t="s">
        <v>183</v>
      </c>
      <c r="E71" s="206"/>
      <c r="F71" s="207"/>
      <c r="G71" s="208">
        <v>8128.924</v>
      </c>
      <c r="H71" s="209">
        <v>5.882660599841282E-05</v>
      </c>
      <c r="I71" s="210">
        <v>-2617.265</v>
      </c>
      <c r="J71" s="209">
        <v>-3.075056378904464E-05</v>
      </c>
      <c r="K71" s="210"/>
      <c r="L71" s="209" t="s">
        <v>15</v>
      </c>
      <c r="M71" s="210">
        <v>5511.659</v>
      </c>
      <c r="N71" s="211">
        <v>3.2350302351260904E-05</v>
      </c>
      <c r="P71" s="218">
        <f t="shared" si="2"/>
        <v>0</v>
      </c>
    </row>
    <row r="72" spans="1:16" ht="13.5" thickBot="1">
      <c r="A72" s="182"/>
      <c r="B72" s="248" t="s">
        <v>184</v>
      </c>
      <c r="C72" s="161"/>
      <c r="D72" s="162" t="s">
        <v>185</v>
      </c>
      <c r="E72" s="183"/>
      <c r="F72" s="163"/>
      <c r="G72" s="164">
        <v>8128.924</v>
      </c>
      <c r="H72" s="250">
        <v>5.882660599841282E-05</v>
      </c>
      <c r="I72" s="251">
        <v>-2617.265</v>
      </c>
      <c r="J72" s="250">
        <v>-3.075056378904464E-05</v>
      </c>
      <c r="K72" s="251"/>
      <c r="L72" s="250" t="s">
        <v>15</v>
      </c>
      <c r="M72" s="251">
        <v>5511.659</v>
      </c>
      <c r="N72" s="252">
        <v>3.2350302351260904E-05</v>
      </c>
      <c r="O72">
        <f>M72/1000</f>
        <v>5.511659</v>
      </c>
      <c r="P72" s="218">
        <f aca="true" t="shared" si="3" ref="P72:P77">G72+I72+K72-M72</f>
        <v>0</v>
      </c>
    </row>
    <row r="73" spans="1:16" ht="13.5" thickBot="1">
      <c r="A73" s="253"/>
      <c r="B73" s="254" t="s">
        <v>186</v>
      </c>
      <c r="C73" s="255"/>
      <c r="D73" s="255"/>
      <c r="E73" s="256"/>
      <c r="F73" s="257"/>
      <c r="G73" s="258">
        <v>90552.333</v>
      </c>
      <c r="H73" s="259">
        <v>0.0006553003098107542</v>
      </c>
      <c r="I73" s="260">
        <v>-504.9</v>
      </c>
      <c r="J73" s="259">
        <v>-5.9321313115365235E-06</v>
      </c>
      <c r="K73" s="260"/>
      <c r="L73" s="259" t="s">
        <v>15</v>
      </c>
      <c r="M73" s="260">
        <v>90047.433</v>
      </c>
      <c r="N73" s="261">
        <v>0.0005285271972567441</v>
      </c>
      <c r="P73" s="218">
        <f t="shared" si="3"/>
        <v>0</v>
      </c>
    </row>
    <row r="74" spans="1:16" ht="12.75">
      <c r="A74" s="204"/>
      <c r="B74" s="262"/>
      <c r="C74" s="205"/>
      <c r="D74" s="205" t="s">
        <v>187</v>
      </c>
      <c r="E74" s="206"/>
      <c r="F74" s="207"/>
      <c r="G74" s="208">
        <v>90552.333</v>
      </c>
      <c r="H74" s="209">
        <v>0.0006553003098107542</v>
      </c>
      <c r="I74" s="210">
        <v>-504.9</v>
      </c>
      <c r="J74" s="209">
        <v>-5.9321313115365235E-06</v>
      </c>
      <c r="K74" s="210"/>
      <c r="L74" s="209" t="s">
        <v>15</v>
      </c>
      <c r="M74" s="210">
        <v>90047.433</v>
      </c>
      <c r="N74" s="211">
        <v>0.0005285271972567441</v>
      </c>
      <c r="P74" s="218">
        <f t="shared" si="3"/>
        <v>0</v>
      </c>
    </row>
    <row r="75" spans="1:16" ht="12.75">
      <c r="A75" s="177"/>
      <c r="B75" s="236" t="s">
        <v>188</v>
      </c>
      <c r="C75" s="144"/>
      <c r="D75" s="145" t="s">
        <v>189</v>
      </c>
      <c r="E75" s="178"/>
      <c r="F75" s="146"/>
      <c r="G75" s="147">
        <v>6085.333</v>
      </c>
      <c r="H75" s="214">
        <v>4.403774555650163E-05</v>
      </c>
      <c r="I75" s="215">
        <v>-504.9</v>
      </c>
      <c r="J75" s="214">
        <v>-5.9321313115365235E-06</v>
      </c>
      <c r="K75" s="215"/>
      <c r="L75" s="214" t="s">
        <v>15</v>
      </c>
      <c r="M75" s="215">
        <v>5580.433</v>
      </c>
      <c r="N75" s="216">
        <v>3.2753966600791876E-05</v>
      </c>
      <c r="O75">
        <f>M75/1000</f>
        <v>5.580433</v>
      </c>
      <c r="P75" s="218">
        <f t="shared" si="3"/>
        <v>0</v>
      </c>
    </row>
    <row r="76" spans="1:16" ht="13.5" thickBot="1">
      <c r="A76" s="263"/>
      <c r="B76" s="264" t="s">
        <v>190</v>
      </c>
      <c r="C76" s="265"/>
      <c r="D76" s="266" t="s">
        <v>191</v>
      </c>
      <c r="E76" s="267"/>
      <c r="F76" s="268"/>
      <c r="G76" s="269">
        <v>84467</v>
      </c>
      <c r="H76" s="270">
        <v>0.0006112625642542526</v>
      </c>
      <c r="I76" s="271">
        <v>0</v>
      </c>
      <c r="J76" s="270">
        <v>0</v>
      </c>
      <c r="K76" s="271"/>
      <c r="L76" s="270" t="s">
        <v>15</v>
      </c>
      <c r="M76" s="271">
        <v>84467</v>
      </c>
      <c r="N76" s="272">
        <v>0.0004957732306559523</v>
      </c>
      <c r="O76">
        <f>M76/1000</f>
        <v>84.467</v>
      </c>
      <c r="P76" s="218">
        <f t="shared" si="3"/>
        <v>0</v>
      </c>
    </row>
    <row r="77" spans="1:16" ht="13.5" thickBot="1">
      <c r="A77" s="253"/>
      <c r="B77" s="255" t="s">
        <v>192</v>
      </c>
      <c r="C77" s="255"/>
      <c r="D77" s="255"/>
      <c r="E77" s="256"/>
      <c r="F77" s="257"/>
      <c r="G77" s="258">
        <v>138184480.67902002</v>
      </c>
      <c r="H77" s="259">
        <v>1</v>
      </c>
      <c r="I77" s="260">
        <v>-85112748.43463002</v>
      </c>
      <c r="J77" s="259">
        <v>-1</v>
      </c>
      <c r="K77" s="260">
        <v>117302533.2</v>
      </c>
      <c r="L77" s="259">
        <v>1</v>
      </c>
      <c r="M77" s="260">
        <v>170374265.44439</v>
      </c>
      <c r="N77" s="261">
        <v>1</v>
      </c>
      <c r="P77" s="218">
        <f t="shared" si="3"/>
        <v>0</v>
      </c>
    </row>
    <row r="79" ht="13.5" thickBot="1"/>
    <row r="80" spans="4:17" ht="13.5" thickBot="1">
      <c r="D80" t="s">
        <v>193</v>
      </c>
      <c r="E80" s="275">
        <v>3113</v>
      </c>
      <c r="F80" s="276">
        <v>1280.6</v>
      </c>
      <c r="G80" s="275"/>
      <c r="H80" s="275">
        <f aca="true" t="shared" si="4" ref="H80:H85">F80/1000</f>
        <v>1.2806</v>
      </c>
      <c r="I80" t="s">
        <v>194</v>
      </c>
      <c r="P80">
        <v>3786.93</v>
      </c>
      <c r="Q80">
        <v>2900</v>
      </c>
    </row>
    <row r="81" spans="5:16" ht="13.5" thickBot="1">
      <c r="E81" s="275">
        <v>3122</v>
      </c>
      <c r="F81" s="276">
        <v>63705.15</v>
      </c>
      <c r="G81" s="275"/>
      <c r="H81" s="275">
        <f t="shared" si="4"/>
        <v>63.70515</v>
      </c>
      <c r="P81">
        <v>66440.73</v>
      </c>
    </row>
    <row r="82" spans="5:16" ht="13.5" thickBot="1">
      <c r="E82" s="275">
        <v>3126</v>
      </c>
      <c r="F82" s="275">
        <v>0</v>
      </c>
      <c r="G82" s="275"/>
      <c r="H82" s="275">
        <f t="shared" si="4"/>
        <v>0</v>
      </c>
      <c r="P82">
        <v>796507.1</v>
      </c>
    </row>
    <row r="83" spans="5:16" ht="13.5" thickBot="1">
      <c r="E83" s="275">
        <v>3211</v>
      </c>
      <c r="F83" s="276">
        <v>829333.07</v>
      </c>
      <c r="G83" s="275"/>
      <c r="H83" s="275">
        <f t="shared" si="4"/>
        <v>829.3330699999999</v>
      </c>
      <c r="I83" s="276"/>
      <c r="P83">
        <v>88938.27</v>
      </c>
    </row>
    <row r="84" spans="5:16" ht="13.5" thickBot="1">
      <c r="E84" s="275">
        <v>3212</v>
      </c>
      <c r="F84" s="276">
        <v>101285.49</v>
      </c>
      <c r="G84" s="275"/>
      <c r="H84" s="275">
        <f t="shared" si="4"/>
        <v>101.28549000000001</v>
      </c>
      <c r="I84" s="276"/>
      <c r="P84">
        <v>955673.03</v>
      </c>
    </row>
    <row r="85" spans="5:13" ht="12.75">
      <c r="E85" s="275"/>
      <c r="F85" s="275">
        <f>SUM(F80:F84)</f>
        <v>995604.3099999999</v>
      </c>
      <c r="G85" s="275"/>
      <c r="H85" s="275">
        <f t="shared" si="4"/>
        <v>995.6043099999999</v>
      </c>
      <c r="M85">
        <v>163069.08735000002</v>
      </c>
    </row>
    <row r="86" spans="5:13" ht="12.75">
      <c r="E86" s="275"/>
      <c r="F86" s="275"/>
      <c r="G86" s="275"/>
      <c r="H86" s="275">
        <f>H85-G84/1000</f>
        <v>995.6043099999999</v>
      </c>
      <c r="M86">
        <v>163000.93098</v>
      </c>
    </row>
    <row r="87" spans="5:13" ht="12.75">
      <c r="E87" s="277"/>
      <c r="F87" s="277"/>
      <c r="G87" s="277"/>
      <c r="H87" s="277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A1:B5"/>
    <mergeCell ref="D1:E5"/>
    <mergeCell ref="G1:H4"/>
    <mergeCell ref="I1:J4"/>
    <mergeCell ref="D65:E65"/>
    <mergeCell ref="D61:E61"/>
    <mergeCell ref="K1:L4"/>
    <mergeCell ref="M1:N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130" zoomScaleNormal="130" zoomScalePageLayoutView="0" workbookViewId="0" topLeftCell="B1">
      <pane ySplit="4" topLeftCell="BM5" activePane="bottomLeft" state="frozen"/>
      <selection pane="topLeft" activeCell="C1" sqref="A1:IV1"/>
      <selection pane="bottomLeft" activeCell="B2" sqref="B2"/>
    </sheetView>
  </sheetViews>
  <sheetFormatPr defaultColWidth="9.00390625" defaultRowHeight="12.75"/>
  <cols>
    <col min="1" max="1" width="0" style="278" hidden="1" customWidth="1"/>
    <col min="2" max="2" width="1.75390625" style="278" customWidth="1"/>
    <col min="3" max="3" width="96.75390625" style="278" customWidth="1"/>
    <col min="4" max="4" width="9.125" style="278" customWidth="1"/>
    <col min="5" max="5" width="45.75390625" style="279" customWidth="1"/>
    <col min="6" max="16384" width="9.125" style="278" customWidth="1"/>
  </cols>
  <sheetData>
    <row r="1" ht="13.5" hidden="1"/>
    <row r="3" spans="3:5" ht="18" customHeight="1">
      <c r="C3" s="280" t="s">
        <v>195</v>
      </c>
      <c r="E3" s="281" t="s">
        <v>196</v>
      </c>
    </row>
    <row r="4" spans="4:5" ht="13.5">
      <c r="D4" s="282" t="s">
        <v>197</v>
      </c>
      <c r="E4" s="279" t="s">
        <v>198</v>
      </c>
    </row>
    <row r="5" spans="3:5" ht="12.75" customHeight="1">
      <c r="C5" s="283" t="s">
        <v>245</v>
      </c>
      <c r="D5" s="284">
        <f aca="true" t="shared" si="0" ref="D5:D36">LEN(C5)</f>
        <v>164</v>
      </c>
      <c r="E5" s="279" t="s">
        <v>252</v>
      </c>
    </row>
    <row r="6" spans="3:5" ht="25.5">
      <c r="C6" s="285" t="s">
        <v>246</v>
      </c>
      <c r="D6" s="286">
        <f t="shared" si="0"/>
        <v>222</v>
      </c>
      <c r="E6" s="279" t="s">
        <v>252</v>
      </c>
    </row>
    <row r="7" spans="3:5" ht="25.5">
      <c r="C7" s="287" t="s">
        <v>247</v>
      </c>
      <c r="D7" s="286">
        <f t="shared" si="0"/>
        <v>189</v>
      </c>
      <c r="E7" s="279" t="s">
        <v>200</v>
      </c>
    </row>
    <row r="8" spans="3:4" ht="13.5">
      <c r="C8" s="287" t="s">
        <v>273</v>
      </c>
      <c r="D8" s="286">
        <f>LEN(C8)</f>
        <v>18</v>
      </c>
    </row>
    <row r="9" spans="3:5" ht="13.5">
      <c r="C9" s="287" t="s">
        <v>272</v>
      </c>
      <c r="D9" s="286">
        <f>LEN(C9)</f>
        <v>6</v>
      </c>
      <c r="E9" s="279" t="s">
        <v>199</v>
      </c>
    </row>
    <row r="10" spans="3:5" ht="13.5">
      <c r="C10" s="287" t="s">
        <v>274</v>
      </c>
      <c r="D10" s="286">
        <f t="shared" si="0"/>
        <v>36</v>
      </c>
      <c r="E10" s="279" t="s">
        <v>199</v>
      </c>
    </row>
    <row r="11" spans="3:5" ht="13.5">
      <c r="C11" s="287" t="s">
        <v>275</v>
      </c>
      <c r="D11" s="286">
        <f t="shared" si="0"/>
        <v>24</v>
      </c>
      <c r="E11" s="279" t="s">
        <v>199</v>
      </c>
    </row>
    <row r="12" spans="3:4" ht="13.5">
      <c r="C12" s="287" t="s">
        <v>276</v>
      </c>
      <c r="D12" s="286">
        <f t="shared" si="0"/>
        <v>6</v>
      </c>
    </row>
    <row r="13" spans="3:5" ht="13.5">
      <c r="C13" s="287" t="s">
        <v>277</v>
      </c>
      <c r="D13" s="286">
        <f t="shared" si="0"/>
        <v>12</v>
      </c>
      <c r="E13" s="279" t="s">
        <v>200</v>
      </c>
    </row>
    <row r="14" spans="3:5" ht="13.5">
      <c r="C14" s="287" t="s">
        <v>278</v>
      </c>
      <c r="D14" s="286">
        <f t="shared" si="0"/>
        <v>12</v>
      </c>
      <c r="E14" s="279" t="s">
        <v>200</v>
      </c>
    </row>
    <row r="15" spans="3:5" ht="13.5">
      <c r="C15" s="287" t="s">
        <v>279</v>
      </c>
      <c r="D15" s="286">
        <f t="shared" si="0"/>
        <v>30</v>
      </c>
      <c r="E15" s="279" t="s">
        <v>201</v>
      </c>
    </row>
    <row r="16" spans="3:4" ht="13.5">
      <c r="C16" s="287" t="s">
        <v>280</v>
      </c>
      <c r="D16" s="286">
        <f>LEN(C8)</f>
        <v>18</v>
      </c>
    </row>
    <row r="17" spans="3:4" ht="13.5">
      <c r="C17" s="287" t="s">
        <v>281</v>
      </c>
      <c r="D17" s="286">
        <f t="shared" si="0"/>
        <v>12</v>
      </c>
    </row>
    <row r="18" spans="3:4" ht="13.5">
      <c r="C18" s="287" t="s">
        <v>282</v>
      </c>
      <c r="D18" s="286">
        <f t="shared" si="0"/>
        <v>6</v>
      </c>
    </row>
    <row r="19" spans="3:4" ht="13.5">
      <c r="C19" s="287" t="s">
        <v>283</v>
      </c>
      <c r="D19" s="286">
        <f t="shared" si="0"/>
        <v>12</v>
      </c>
    </row>
    <row r="20" spans="3:4" ht="13.5">
      <c r="C20" s="287" t="s">
        <v>284</v>
      </c>
      <c r="D20" s="286">
        <f t="shared" si="0"/>
        <v>6</v>
      </c>
    </row>
    <row r="21" spans="3:4" ht="13.5">
      <c r="C21" s="287" t="s">
        <v>285</v>
      </c>
      <c r="D21" s="286">
        <f t="shared" si="0"/>
        <v>66</v>
      </c>
    </row>
    <row r="22" spans="3:4" ht="13.5">
      <c r="C22" s="287"/>
      <c r="D22" s="286">
        <f t="shared" si="0"/>
        <v>0</v>
      </c>
    </row>
    <row r="23" spans="3:4" ht="13.5">
      <c r="C23" s="287"/>
      <c r="D23" s="286">
        <f t="shared" si="0"/>
        <v>0</v>
      </c>
    </row>
    <row r="24" spans="3:4" ht="13.5">
      <c r="C24" s="287"/>
      <c r="D24" s="286">
        <f t="shared" si="0"/>
        <v>0</v>
      </c>
    </row>
    <row r="25" spans="3:4" ht="13.5">
      <c r="C25" s="287"/>
      <c r="D25" s="286">
        <f t="shared" si="0"/>
        <v>0</v>
      </c>
    </row>
    <row r="26" spans="3:4" ht="13.5">
      <c r="C26" s="287"/>
      <c r="D26" s="286">
        <f t="shared" si="0"/>
        <v>0</v>
      </c>
    </row>
    <row r="27" spans="3:4" ht="13.5">
      <c r="C27" s="287"/>
      <c r="D27" s="286">
        <f t="shared" si="0"/>
        <v>0</v>
      </c>
    </row>
    <row r="28" spans="3:4" ht="13.5">
      <c r="C28" s="287"/>
      <c r="D28" s="286">
        <f t="shared" si="0"/>
        <v>0</v>
      </c>
    </row>
    <row r="29" spans="3:4" ht="13.5">
      <c r="C29" s="287"/>
      <c r="D29" s="286">
        <f t="shared" si="0"/>
        <v>0</v>
      </c>
    </row>
    <row r="30" spans="3:4" ht="13.5">
      <c r="C30" s="287"/>
      <c r="D30" s="286">
        <f t="shared" si="0"/>
        <v>0</v>
      </c>
    </row>
    <row r="31" spans="3:4" ht="13.5">
      <c r="C31" s="287"/>
      <c r="D31" s="286">
        <f t="shared" si="0"/>
        <v>0</v>
      </c>
    </row>
    <row r="32" spans="3:4" ht="13.5">
      <c r="C32" s="287"/>
      <c r="D32" s="286">
        <f t="shared" si="0"/>
        <v>0</v>
      </c>
    </row>
    <row r="33" spans="3:4" ht="13.5">
      <c r="C33" s="287"/>
      <c r="D33" s="286">
        <f t="shared" si="0"/>
        <v>0</v>
      </c>
    </row>
    <row r="34" spans="3:4" ht="13.5">
      <c r="C34" s="287"/>
      <c r="D34" s="286">
        <f t="shared" si="0"/>
        <v>0</v>
      </c>
    </row>
    <row r="35" spans="3:4" ht="13.5">
      <c r="C35" s="287"/>
      <c r="D35" s="286">
        <f t="shared" si="0"/>
        <v>0</v>
      </c>
    </row>
    <row r="36" spans="3:4" ht="13.5">
      <c r="C36" s="287"/>
      <c r="D36" s="286">
        <f t="shared" si="0"/>
        <v>0</v>
      </c>
    </row>
    <row r="37" spans="3:4" ht="13.5">
      <c r="C37" s="287"/>
      <c r="D37" s="286">
        <f aca="true" t="shared" si="1" ref="D37:D68">LEN(C37)</f>
        <v>0</v>
      </c>
    </row>
    <row r="38" spans="3:4" ht="13.5">
      <c r="C38" s="287"/>
      <c r="D38" s="286">
        <f t="shared" si="1"/>
        <v>0</v>
      </c>
    </row>
    <row r="39" spans="3:4" ht="13.5">
      <c r="C39" s="287"/>
      <c r="D39" s="286">
        <f t="shared" si="1"/>
        <v>0</v>
      </c>
    </row>
    <row r="40" spans="3:4" ht="13.5">
      <c r="C40" s="287"/>
      <c r="D40" s="286">
        <f t="shared" si="1"/>
        <v>0</v>
      </c>
    </row>
    <row r="41" spans="3:4" ht="13.5">
      <c r="C41" s="287"/>
      <c r="D41" s="286">
        <f t="shared" si="1"/>
        <v>0</v>
      </c>
    </row>
    <row r="42" spans="3:4" ht="13.5">
      <c r="C42" s="287"/>
      <c r="D42" s="286">
        <f t="shared" si="1"/>
        <v>0</v>
      </c>
    </row>
    <row r="43" spans="3:4" ht="13.5">
      <c r="C43" s="287"/>
      <c r="D43" s="286">
        <f t="shared" si="1"/>
        <v>0</v>
      </c>
    </row>
    <row r="44" spans="3:4" ht="13.5">
      <c r="C44" s="287"/>
      <c r="D44" s="286">
        <f t="shared" si="1"/>
        <v>0</v>
      </c>
    </row>
    <row r="45" spans="3:4" ht="13.5">
      <c r="C45" s="287"/>
      <c r="D45" s="286">
        <f t="shared" si="1"/>
        <v>0</v>
      </c>
    </row>
    <row r="46" spans="3:4" ht="13.5">
      <c r="C46" s="287"/>
      <c r="D46" s="286">
        <f t="shared" si="1"/>
        <v>0</v>
      </c>
    </row>
    <row r="47" spans="3:4" ht="13.5">
      <c r="C47" s="287"/>
      <c r="D47" s="286">
        <f t="shared" si="1"/>
        <v>0</v>
      </c>
    </row>
    <row r="48" spans="3:4" ht="13.5">
      <c r="C48" s="287"/>
      <c r="D48" s="286">
        <f t="shared" si="1"/>
        <v>0</v>
      </c>
    </row>
    <row r="49" spans="3:4" ht="13.5">
      <c r="C49" s="287"/>
      <c r="D49" s="286">
        <f t="shared" si="1"/>
        <v>0</v>
      </c>
    </row>
    <row r="50" spans="3:4" ht="13.5">
      <c r="C50" s="287"/>
      <c r="D50" s="286">
        <f t="shared" si="1"/>
        <v>0</v>
      </c>
    </row>
    <row r="51" spans="3:4" ht="13.5">
      <c r="C51" s="287"/>
      <c r="D51" s="286">
        <f t="shared" si="1"/>
        <v>0</v>
      </c>
    </row>
    <row r="52" spans="3:4" ht="13.5">
      <c r="C52" s="287"/>
      <c r="D52" s="286">
        <f t="shared" si="1"/>
        <v>0</v>
      </c>
    </row>
    <row r="53" spans="3:4" ht="13.5">
      <c r="C53" s="287"/>
      <c r="D53" s="286">
        <f t="shared" si="1"/>
        <v>0</v>
      </c>
    </row>
    <row r="54" spans="3:4" ht="13.5">
      <c r="C54" s="287"/>
      <c r="D54" s="286">
        <f t="shared" si="1"/>
        <v>0</v>
      </c>
    </row>
    <row r="55" spans="3:4" ht="13.5">
      <c r="C55" s="287"/>
      <c r="D55" s="286">
        <f t="shared" si="1"/>
        <v>0</v>
      </c>
    </row>
    <row r="56" spans="3:4" ht="13.5">
      <c r="C56" s="287"/>
      <c r="D56" s="286">
        <f t="shared" si="1"/>
        <v>0</v>
      </c>
    </row>
    <row r="57" spans="3:4" ht="13.5">
      <c r="C57" s="287"/>
      <c r="D57" s="286">
        <f t="shared" si="1"/>
        <v>0</v>
      </c>
    </row>
    <row r="58" spans="3:4" ht="13.5">
      <c r="C58" s="287"/>
      <c r="D58" s="286">
        <f t="shared" si="1"/>
        <v>0</v>
      </c>
    </row>
    <row r="59" spans="3:4" ht="13.5">
      <c r="C59" s="287"/>
      <c r="D59" s="286">
        <f t="shared" si="1"/>
        <v>0</v>
      </c>
    </row>
    <row r="60" spans="3:4" ht="13.5">
      <c r="C60" s="287"/>
      <c r="D60" s="286">
        <f t="shared" si="1"/>
        <v>0</v>
      </c>
    </row>
    <row r="61" spans="3:4" ht="13.5">
      <c r="C61" s="287"/>
      <c r="D61" s="286">
        <f t="shared" si="1"/>
        <v>0</v>
      </c>
    </row>
    <row r="62" spans="3:4" ht="13.5">
      <c r="C62" s="287"/>
      <c r="D62" s="286">
        <f t="shared" si="1"/>
        <v>0</v>
      </c>
    </row>
    <row r="63" spans="3:4" ht="13.5">
      <c r="C63" s="287"/>
      <c r="D63" s="286">
        <f t="shared" si="1"/>
        <v>0</v>
      </c>
    </row>
    <row r="64" spans="3:4" ht="13.5">
      <c r="C64" s="287"/>
      <c r="D64" s="286">
        <f t="shared" si="1"/>
        <v>0</v>
      </c>
    </row>
    <row r="65" spans="3:4" ht="13.5">
      <c r="C65" s="287"/>
      <c r="D65" s="286">
        <f t="shared" si="1"/>
        <v>0</v>
      </c>
    </row>
    <row r="66" spans="3:4" ht="13.5">
      <c r="C66" s="287"/>
      <c r="D66" s="286">
        <f t="shared" si="1"/>
        <v>0</v>
      </c>
    </row>
    <row r="67" spans="3:4" ht="13.5">
      <c r="C67" s="287"/>
      <c r="D67" s="286">
        <f t="shared" si="1"/>
        <v>0</v>
      </c>
    </row>
    <row r="68" spans="3:4" ht="13.5">
      <c r="C68" s="287"/>
      <c r="D68" s="286">
        <f t="shared" si="1"/>
        <v>0</v>
      </c>
    </row>
    <row r="69" spans="3:4" ht="13.5">
      <c r="C69" s="287"/>
      <c r="D69" s="286">
        <f aca="true" t="shared" si="2" ref="D69:D100">LEN(C69)</f>
        <v>0</v>
      </c>
    </row>
    <row r="70" spans="3:4" ht="13.5">
      <c r="C70" s="287"/>
      <c r="D70" s="286">
        <f t="shared" si="2"/>
        <v>0</v>
      </c>
    </row>
    <row r="71" spans="3:4" ht="13.5">
      <c r="C71" s="287"/>
      <c r="D71" s="286">
        <f t="shared" si="2"/>
        <v>0</v>
      </c>
    </row>
    <row r="72" spans="3:4" ht="13.5">
      <c r="C72" s="287"/>
      <c r="D72" s="286">
        <f t="shared" si="2"/>
        <v>0</v>
      </c>
    </row>
    <row r="73" spans="3:4" ht="13.5">
      <c r="C73" s="287"/>
      <c r="D73" s="286">
        <f t="shared" si="2"/>
        <v>0</v>
      </c>
    </row>
    <row r="74" spans="3:4" ht="13.5">
      <c r="C74" s="287"/>
      <c r="D74" s="286">
        <f t="shared" si="2"/>
        <v>0</v>
      </c>
    </row>
    <row r="75" spans="3:4" ht="13.5">
      <c r="C75" s="287"/>
      <c r="D75" s="286">
        <f t="shared" si="2"/>
        <v>0</v>
      </c>
    </row>
    <row r="76" spans="3:4" ht="13.5">
      <c r="C76" s="287"/>
      <c r="D76" s="286">
        <f t="shared" si="2"/>
        <v>0</v>
      </c>
    </row>
    <row r="77" spans="3:4" ht="13.5">
      <c r="C77" s="287"/>
      <c r="D77" s="286">
        <f t="shared" si="2"/>
        <v>0</v>
      </c>
    </row>
    <row r="78" spans="3:4" ht="13.5">
      <c r="C78" s="287"/>
      <c r="D78" s="286">
        <f t="shared" si="2"/>
        <v>0</v>
      </c>
    </row>
    <row r="79" spans="3:4" ht="13.5">
      <c r="C79" s="287"/>
      <c r="D79" s="286">
        <f t="shared" si="2"/>
        <v>0</v>
      </c>
    </row>
    <row r="80" spans="3:4" ht="13.5">
      <c r="C80" s="287"/>
      <c r="D80" s="286">
        <f t="shared" si="2"/>
        <v>0</v>
      </c>
    </row>
    <row r="81" spans="3:4" ht="13.5">
      <c r="C81" s="287"/>
      <c r="D81" s="286">
        <f t="shared" si="2"/>
        <v>0</v>
      </c>
    </row>
    <row r="82" spans="3:4" ht="13.5">
      <c r="C82" s="287"/>
      <c r="D82" s="286">
        <f t="shared" si="2"/>
        <v>0</v>
      </c>
    </row>
    <row r="83" spans="3:4" ht="13.5">
      <c r="C83" s="287"/>
      <c r="D83" s="286">
        <f t="shared" si="2"/>
        <v>0</v>
      </c>
    </row>
    <row r="84" spans="3:4" ht="13.5">
      <c r="C84" s="287"/>
      <c r="D84" s="286">
        <f t="shared" si="2"/>
        <v>0</v>
      </c>
    </row>
    <row r="85" spans="3:4" ht="13.5">
      <c r="C85" s="287"/>
      <c r="D85" s="286">
        <f t="shared" si="2"/>
        <v>0</v>
      </c>
    </row>
    <row r="86" spans="3:4" ht="13.5">
      <c r="C86" s="287"/>
      <c r="D86" s="286">
        <f t="shared" si="2"/>
        <v>0</v>
      </c>
    </row>
    <row r="87" spans="3:4" ht="13.5">
      <c r="C87" s="287"/>
      <c r="D87" s="286">
        <f t="shared" si="2"/>
        <v>0</v>
      </c>
    </row>
    <row r="88" spans="3:4" ht="13.5">
      <c r="C88" s="287"/>
      <c r="D88" s="286">
        <f t="shared" si="2"/>
        <v>0</v>
      </c>
    </row>
    <row r="89" spans="3:4" ht="13.5">
      <c r="C89" s="287"/>
      <c r="D89" s="286">
        <f t="shared" si="2"/>
        <v>0</v>
      </c>
    </row>
    <row r="90" spans="3:4" ht="13.5">
      <c r="C90" s="287"/>
      <c r="D90" s="286">
        <f t="shared" si="2"/>
        <v>0</v>
      </c>
    </row>
    <row r="91" spans="3:4" ht="13.5">
      <c r="C91" s="287"/>
      <c r="D91" s="286">
        <f t="shared" si="2"/>
        <v>0</v>
      </c>
    </row>
    <row r="92" spans="3:4" ht="13.5">
      <c r="C92" s="287"/>
      <c r="D92" s="286">
        <f t="shared" si="2"/>
        <v>0</v>
      </c>
    </row>
    <row r="93" spans="3:4" ht="13.5">
      <c r="C93" s="287"/>
      <c r="D93" s="286">
        <f t="shared" si="2"/>
        <v>0</v>
      </c>
    </row>
    <row r="94" spans="3:4" ht="13.5">
      <c r="C94" s="287"/>
      <c r="D94" s="286">
        <f t="shared" si="2"/>
        <v>0</v>
      </c>
    </row>
    <row r="95" spans="3:4" ht="13.5">
      <c r="C95" s="287"/>
      <c r="D95" s="286">
        <f t="shared" si="2"/>
        <v>0</v>
      </c>
    </row>
    <row r="96" spans="3:4" ht="13.5">
      <c r="C96" s="287"/>
      <c r="D96" s="286">
        <f t="shared" si="2"/>
        <v>0</v>
      </c>
    </row>
    <row r="97" spans="3:4" ht="13.5">
      <c r="C97" s="287"/>
      <c r="D97" s="286">
        <f t="shared" si="2"/>
        <v>0</v>
      </c>
    </row>
    <row r="98" spans="3:4" ht="13.5">
      <c r="C98" s="287"/>
      <c r="D98" s="286">
        <f t="shared" si="2"/>
        <v>0</v>
      </c>
    </row>
    <row r="99" spans="3:4" ht="13.5">
      <c r="C99" s="287"/>
      <c r="D99" s="286">
        <f t="shared" si="2"/>
        <v>0</v>
      </c>
    </row>
    <row r="100" spans="3:4" ht="13.5">
      <c r="C100" s="288"/>
      <c r="D100" s="289">
        <f t="shared" si="2"/>
        <v>0</v>
      </c>
    </row>
  </sheetData>
  <sheetProtection/>
  <conditionalFormatting sqref="D5:D100">
    <cfRule type="cellIs" priority="1" dxfId="1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nebrenskyj</cp:lastModifiedBy>
  <cp:lastPrinted>2001-06-01T07:55:06Z</cp:lastPrinted>
  <dcterms:created xsi:type="dcterms:W3CDTF">2000-10-16T14:33:05Z</dcterms:created>
  <dcterms:modified xsi:type="dcterms:W3CDTF">2020-09-03T12:51:59Z</dcterms:modified>
  <cp:category/>
  <cp:version/>
  <cp:contentType/>
  <cp:contentStatus/>
</cp:coreProperties>
</file>