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21\KN_2021\"/>
    </mc:Choice>
  </mc:AlternateContent>
  <xr:revisionPtr revIDLastSave="0" documentId="13_ncr:1_{A5ADB333-82EB-4EF5-835A-BB46D5F314ED}" xr6:coauthVersionLast="36" xr6:coauthVersionMax="36" xr10:uidLastSave="{00000000-0000-0000-0000-000000000000}"/>
  <bookViews>
    <workbookView xWindow="120" yWindow="5910" windowWidth="25095" windowHeight="6045" activeTab="1" xr2:uid="{00000000-000D-0000-FFFF-FFFF00000000}"/>
  </bookViews>
  <sheets>
    <sheet name="titul" sheetId="6" r:id="rId1"/>
    <sheet name="2021" sheetId="5" r:id="rId2"/>
  </sheets>
  <calcPr calcId="191029"/>
</workbook>
</file>

<file path=xl/calcChain.xml><?xml version="1.0" encoding="utf-8"?>
<calcChain xmlns="http://schemas.openxmlformats.org/spreadsheetml/2006/main">
  <c r="H27" i="5" l="1"/>
  <c r="I27" i="5"/>
  <c r="J27" i="5"/>
  <c r="K27" i="5"/>
  <c r="L27" i="5"/>
  <c r="M27" i="5"/>
  <c r="N27" i="5"/>
  <c r="O27" i="5"/>
  <c r="G27" i="5"/>
  <c r="C27" i="5"/>
  <c r="D27" i="5"/>
  <c r="E27" i="5"/>
  <c r="B27" i="5"/>
  <c r="H25" i="5"/>
  <c r="I25" i="5"/>
  <c r="J25" i="5"/>
  <c r="K25" i="5"/>
  <c r="L25" i="5"/>
  <c r="M25" i="5"/>
  <c r="N25" i="5"/>
  <c r="O25" i="5"/>
  <c r="G25" i="5"/>
  <c r="D25" i="5"/>
  <c r="E25" i="5"/>
  <c r="C25" i="5"/>
  <c r="B25" i="5"/>
  <c r="C22" i="5" l="1"/>
  <c r="C21" i="5"/>
  <c r="O22" i="5"/>
  <c r="N22" i="5"/>
  <c r="M22" i="5"/>
  <c r="L22" i="5"/>
  <c r="K22" i="5"/>
  <c r="J22" i="5"/>
  <c r="I22" i="5"/>
  <c r="H22" i="5"/>
  <c r="G22" i="5"/>
  <c r="F22" i="5"/>
  <c r="E22" i="5"/>
  <c r="D22" i="5"/>
  <c r="B22" i="5"/>
  <c r="O21" i="5"/>
  <c r="N21" i="5"/>
  <c r="M21" i="5"/>
  <c r="L21" i="5"/>
  <c r="K21" i="5"/>
  <c r="J21" i="5"/>
  <c r="I21" i="5"/>
  <c r="H21" i="5"/>
  <c r="G21" i="5"/>
  <c r="F21" i="5"/>
  <c r="E21" i="5"/>
  <c r="D21" i="5"/>
  <c r="B21" i="5"/>
  <c r="D10" i="5"/>
  <c r="E10" i="5"/>
  <c r="F10" i="5"/>
  <c r="G10" i="5"/>
  <c r="H10" i="5"/>
  <c r="I10" i="5"/>
  <c r="J10" i="5"/>
  <c r="K10" i="5"/>
  <c r="L10" i="5"/>
  <c r="M10" i="5"/>
  <c r="N10" i="5"/>
  <c r="O10" i="5"/>
  <c r="C10" i="5"/>
  <c r="B10" i="5"/>
  <c r="C9" i="5"/>
  <c r="D9" i="5"/>
  <c r="E9" i="5"/>
  <c r="F9" i="5"/>
  <c r="G9" i="5"/>
  <c r="H9" i="5"/>
  <c r="I9" i="5"/>
  <c r="J9" i="5"/>
  <c r="K9" i="5"/>
  <c r="L9" i="5"/>
  <c r="M9" i="5"/>
  <c r="N9" i="5"/>
  <c r="O9" i="5"/>
  <c r="B9" i="5"/>
  <c r="B7" i="5" l="1"/>
  <c r="P21" i="5" l="1"/>
  <c r="P22" i="5"/>
  <c r="P9" i="5"/>
  <c r="P10" i="5"/>
  <c r="P27" i="5"/>
  <c r="P26" i="5"/>
  <c r="P25" i="5"/>
  <c r="P24" i="5"/>
  <c r="P23" i="5"/>
  <c r="O19" i="5"/>
  <c r="N19" i="5"/>
  <c r="M19" i="5"/>
  <c r="L19" i="5"/>
  <c r="K19" i="5"/>
  <c r="J19" i="5"/>
  <c r="I19" i="5"/>
  <c r="H19" i="5"/>
  <c r="G19" i="5"/>
  <c r="E19" i="5"/>
  <c r="D19" i="5"/>
  <c r="C19" i="5"/>
  <c r="B19" i="5"/>
  <c r="P15" i="5"/>
  <c r="P14" i="5"/>
  <c r="P13" i="5"/>
  <c r="P12" i="5"/>
  <c r="P11" i="5"/>
  <c r="M8" i="5"/>
  <c r="L8" i="5"/>
  <c r="C8" i="5"/>
  <c r="B8" i="5"/>
  <c r="B6" i="5" s="1"/>
  <c r="O7" i="5"/>
  <c r="N7" i="5"/>
  <c r="M7" i="5"/>
  <c r="L7" i="5"/>
  <c r="K7" i="5"/>
  <c r="J7" i="5"/>
  <c r="I7" i="5"/>
  <c r="H7" i="5"/>
  <c r="G7" i="5"/>
  <c r="E7" i="5"/>
  <c r="D7" i="5"/>
  <c r="C7" i="5"/>
  <c r="O8" i="5" l="1"/>
  <c r="O6" i="5"/>
  <c r="N8" i="5"/>
  <c r="N6" i="5"/>
  <c r="M6" i="5"/>
  <c r="L6" i="5"/>
  <c r="K8" i="5"/>
  <c r="K6" i="5" s="1"/>
  <c r="K20" i="5"/>
  <c r="K18" i="5" s="1"/>
  <c r="O20" i="5"/>
  <c r="O18" i="5" s="1"/>
  <c r="M20" i="5"/>
  <c r="M18" i="5" s="1"/>
  <c r="L20" i="5"/>
  <c r="L18" i="5" s="1"/>
  <c r="N20" i="5"/>
  <c r="N18" i="5" s="1"/>
  <c r="J20" i="5"/>
  <c r="J18" i="5" s="1"/>
  <c r="J8" i="5"/>
  <c r="J6" i="5" s="1"/>
  <c r="I20" i="5"/>
  <c r="I18" i="5" s="1"/>
  <c r="I8" i="5"/>
  <c r="I6" i="5"/>
  <c r="H20" i="5"/>
  <c r="H18" i="5"/>
  <c r="P7" i="5"/>
  <c r="G20" i="5"/>
  <c r="G18" i="5" s="1"/>
  <c r="G8" i="5"/>
  <c r="G6" i="5"/>
  <c r="E20" i="5"/>
  <c r="E18" i="5" s="1"/>
  <c r="E8" i="5"/>
  <c r="E6" i="5" s="1"/>
  <c r="D20" i="5"/>
  <c r="D18" i="5" s="1"/>
  <c r="D8" i="5"/>
  <c r="D6" i="5" s="1"/>
  <c r="B20" i="5"/>
  <c r="B18" i="5" s="1"/>
  <c r="C20" i="5"/>
  <c r="C18" i="5"/>
  <c r="C6" i="5"/>
  <c r="H8" i="5"/>
  <c r="H6" i="5" s="1"/>
  <c r="P19" i="5"/>
  <c r="P20" i="5" l="1"/>
  <c r="P8" i="5"/>
  <c r="P6" i="5"/>
  <c r="P18" i="5"/>
</calcChain>
</file>

<file path=xl/sharedStrings.xml><?xml version="1.0" encoding="utf-8"?>
<sst xmlns="http://schemas.openxmlformats.org/spreadsheetml/2006/main" count="74" uniqueCount="49">
  <si>
    <t>Odvody</t>
  </si>
  <si>
    <t>NIV celkem</t>
  </si>
  <si>
    <t>Jihočeský</t>
  </si>
  <si>
    <t>Plzeňský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</si>
  <si>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</si>
  <si>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</si>
  <si>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</si>
  <si>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</si>
  <si>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</si>
  <si>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</si>
  <si>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</si>
  <si>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</si>
  <si>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</si>
  <si>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</si>
  <si>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</si>
  <si>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</si>
  <si>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</si>
  <si>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</si>
  <si>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Hl. m. Praha</t>
  </si>
  <si>
    <t>Středočeský</t>
  </si>
  <si>
    <t xml:space="preserve">Karlovarský </t>
  </si>
  <si>
    <t xml:space="preserve">Ústecký  </t>
  </si>
  <si>
    <t>Liberecký</t>
  </si>
  <si>
    <t>Pardubický</t>
  </si>
  <si>
    <t>Vysočina</t>
  </si>
  <si>
    <t>Jihomoravský</t>
  </si>
  <si>
    <t>Olomoucký</t>
  </si>
  <si>
    <t>Zlínský</t>
  </si>
  <si>
    <t>Průměr ČR</t>
  </si>
  <si>
    <t>ONIV celkem</t>
  </si>
  <si>
    <t>Králové hradecký</t>
  </si>
  <si>
    <t>Moravsko slezský</t>
  </si>
  <si>
    <t>Np</t>
  </si>
  <si>
    <t>Pp</t>
  </si>
  <si>
    <t>No</t>
  </si>
  <si>
    <t>Po</t>
  </si>
  <si>
    <t>x</t>
  </si>
  <si>
    <t>Internáty, ubytovaní žáci v ZŠ spec., v třídě přípr. st. ZŠ spec., v ZŠ samost. zříz. dle § 16 odst. 9 šk. z. - těžké zdravot. postiž. (v Kč/ubyt.)</t>
  </si>
  <si>
    <t>Internáty, ubytovaní žáci v ZŠ samost. zříz. dle § 16 odst. 9 šk. z. - jiné než těžké zdravot. postiž. (v Kč/ubyt.)</t>
  </si>
  <si>
    <t>MPP bez odv.</t>
  </si>
  <si>
    <t>MPN bez odv.</t>
  </si>
  <si>
    <t>Krajské normativy v roce 2021</t>
  </si>
  <si>
    <t>MP bez odv.</t>
  </si>
  <si>
    <t>Č.j.: MSMT-10158/2021-1</t>
  </si>
  <si>
    <t>Porovnání krajských normativů mzdových prostředků a ostatních neinvestičních výdajů</t>
  </si>
  <si>
    <t>stanovených jednotlivými krajskými úřady pro krajské a obecní školství v roce 2021</t>
  </si>
  <si>
    <t>Příloha č. 8</t>
  </si>
  <si>
    <t>Ubytovaní žáci internátů</t>
  </si>
  <si>
    <t>INTERNÁTY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</si>
</sst>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8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6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6" fillId="16" borderId="1" xfId="0" applyFont="1" applyFill="1" applyBorder="1" applyAlignment="1">
      <alignment horizontal="left" vertical="center"/>
    </xf>
  </cellXfs>
  <cellStyles count="2">
    <cellStyle name="Normální" xfId="0" builtinId="0"/>
    <cellStyle name="Normální 2" xfId="1" xr:uid="{00C8C3E7-11AB-48BB-93A1-E8C999852787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>
                <a:solidFill>
                  <a:sysClr val="windowText" lastClr="000000"/>
                </a:solidFill>
              </a:rPr>
              <a:t>Krajské normativy mzdových prostředků v roce 2021</a:t>
            </a:r>
            <a:br>
              <a:rPr lang="cs-CZ" b="1">
                <a:solidFill>
                  <a:sysClr val="windowText" lastClr="000000"/>
                </a:solidFill>
              </a:rPr>
            </a:br>
            <a:r>
              <a:rPr lang="cs-CZ" b="1">
                <a:solidFill>
                  <a:sysClr val="windowText" lastClr="000000"/>
                </a:solidFill>
              </a:rPr>
              <a:t>Internáty, ubytovaní žáci v ZŠ spec., v třídě přípr. st. ZŠ spec., v ZŠ samost. zříz. dle § 16 odst. 9 šk. zákona </a:t>
            </a:r>
            <a:br>
              <a:rPr lang="cs-CZ" b="1">
                <a:solidFill>
                  <a:sysClr val="windowText" lastClr="000000"/>
                </a:solidFill>
              </a:rPr>
            </a:br>
            <a:r>
              <a:rPr lang="cs-CZ" b="1">
                <a:solidFill>
                  <a:sysClr val="windowText" lastClr="000000"/>
                </a:solidFill>
              </a:rPr>
              <a:t>těžké zdravot. postiž. (v Kč/ubytovaného)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 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 slezský</c:v>
                </c:pt>
              </c:strCache>
            </c:strRef>
          </c:cat>
          <c:val>
            <c:numRef>
              <c:f>'2021'!$B$7:$O$7</c:f>
              <c:numCache>
                <c:formatCode>#,##0</c:formatCode>
                <c:ptCount val="14"/>
                <c:pt idx="0">
                  <c:v>135428.05682716897</c:v>
                </c:pt>
                <c:pt idx="1">
                  <c:v>179089.90950226242</c:v>
                </c:pt>
                <c:pt idx="2">
                  <c:v>116424.86111111111</c:v>
                </c:pt>
                <c:pt idx="3">
                  <c:v>180611.99703043798</c:v>
                </c:pt>
                <c:pt idx="4">
                  <c:v>0</c:v>
                </c:pt>
                <c:pt idx="5">
                  <c:v>109554.22209369577</c:v>
                </c:pt>
                <c:pt idx="6">
                  <c:v>129391.3412029602</c:v>
                </c:pt>
                <c:pt idx="7">
                  <c:v>100120.67682477197</c:v>
                </c:pt>
                <c:pt idx="8">
                  <c:v>133482.5263157895</c:v>
                </c:pt>
                <c:pt idx="9">
                  <c:v>116726.40993788819</c:v>
                </c:pt>
                <c:pt idx="10">
                  <c:v>98274.013900955688</c:v>
                </c:pt>
                <c:pt idx="11">
                  <c:v>101804.96965788162</c:v>
                </c:pt>
                <c:pt idx="12">
                  <c:v>224169.71214017522</c:v>
                </c:pt>
                <c:pt idx="13">
                  <c:v>149969.46206248531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1-45C7-AC05-83C5BE53D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873280"/>
        <c:axId val="224872888"/>
      </c:barChart>
      <c:catAx>
        <c:axId val="224873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>
                    <a:solidFill>
                      <a:sysClr val="windowText" lastClr="000000"/>
                    </a:solidFill>
                  </a:rPr>
                  <a:t>kraje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4872888"/>
        <c:crosses val="autoZero"/>
        <c:auto val="1"/>
        <c:lblAlgn val="ctr"/>
        <c:lblOffset val="100"/>
        <c:noMultiLvlLbl val="0"/>
      </c:catAx>
      <c:valAx>
        <c:axId val="22487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>
                    <a:solidFill>
                      <a:sysClr val="windowText" lastClr="000000"/>
                    </a:solidFill>
                  </a:rPr>
                  <a:t>normativ MP v Kč/ubytovaného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4873280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u="none" strike="noStrike" baseline="0">
                <a:solidFill>
                  <a:sysClr val="windowText" lastClr="000000"/>
                </a:solidFill>
                <a:effectLst/>
              </a:rPr>
              <a:t>Krajské normativy mzdových prostředků v roce 2021</a:t>
            </a:r>
            <a:br>
              <a:rPr lang="cs-CZ" sz="1400" b="1" i="0" u="none" strike="noStrike" baseline="0">
                <a:solidFill>
                  <a:sysClr val="windowText" lastClr="000000"/>
                </a:solidFill>
                <a:effectLst/>
              </a:rPr>
            </a:br>
            <a:r>
              <a:rPr lang="cs-CZ" sz="1400" b="1" i="0" u="none" strike="noStrike" baseline="0">
                <a:solidFill>
                  <a:sysClr val="windowText" lastClr="000000"/>
                </a:solidFill>
                <a:effectLst/>
              </a:rPr>
              <a:t>Internáty, ubytovaní žáci v ZŠ samost. zříz. dle § 16 odst. 9 šk. zákona </a:t>
            </a:r>
            <a:br>
              <a:rPr lang="cs-CZ" sz="1400" b="1" i="0" u="none" strike="noStrike" baseline="0">
                <a:solidFill>
                  <a:sysClr val="windowText" lastClr="000000"/>
                </a:solidFill>
                <a:effectLst/>
              </a:rPr>
            </a:br>
            <a:r>
              <a:rPr lang="cs-CZ" sz="1400" b="1" i="0" u="none" strike="noStrike" baseline="0">
                <a:solidFill>
                  <a:sysClr val="windowText" lastClr="000000"/>
                </a:solidFill>
                <a:effectLst/>
              </a:rPr>
              <a:t>jiné než těžké zdravot. postiž. (v Kč/ubytovaného)</a:t>
            </a:r>
            <a:endParaRPr lang="cs-CZ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7041311888994007"/>
          <c:y val="2.2922636103151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 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 slezský</c:v>
                </c:pt>
              </c:strCache>
            </c:strRef>
          </c:cat>
          <c:val>
            <c:numRef>
              <c:f>'2021'!$B$19:$O$19</c:f>
              <c:numCache>
                <c:formatCode>#,##0</c:formatCode>
                <c:ptCount val="14"/>
                <c:pt idx="0">
                  <c:v>122069.28921407895</c:v>
                </c:pt>
                <c:pt idx="1">
                  <c:v>113028.7910445485</c:v>
                </c:pt>
                <c:pt idx="2">
                  <c:v>116424.86111111111</c:v>
                </c:pt>
                <c:pt idx="3">
                  <c:v>81988.501831603484</c:v>
                </c:pt>
                <c:pt idx="4">
                  <c:v>0</c:v>
                </c:pt>
                <c:pt idx="5">
                  <c:v>93049.289494024619</c:v>
                </c:pt>
                <c:pt idx="6">
                  <c:v>93514.354618852885</c:v>
                </c:pt>
                <c:pt idx="7">
                  <c:v>80562.622733848373</c:v>
                </c:pt>
                <c:pt idx="8">
                  <c:v>91158.440677966093</c:v>
                </c:pt>
                <c:pt idx="9">
                  <c:v>76690.159633960342</c:v>
                </c:pt>
                <c:pt idx="10">
                  <c:v>76411.588345864657</c:v>
                </c:pt>
                <c:pt idx="11">
                  <c:v>98292.102106197795</c:v>
                </c:pt>
                <c:pt idx="12">
                  <c:v>78777.954994625703</c:v>
                </c:pt>
                <c:pt idx="13">
                  <c:v>89067.541700847694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A-477D-A734-2F80BC725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9888664"/>
        <c:axId val="279891016"/>
      </c:barChart>
      <c:catAx>
        <c:axId val="279888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>
                    <a:solidFill>
                      <a:sysClr val="windowText" lastClr="000000"/>
                    </a:solidFill>
                  </a:rPr>
                  <a:t>kraje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9891016"/>
        <c:crosses val="autoZero"/>
        <c:auto val="1"/>
        <c:lblAlgn val="ctr"/>
        <c:lblOffset val="100"/>
        <c:noMultiLvlLbl val="0"/>
      </c:catAx>
      <c:valAx>
        <c:axId val="27989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>
                    <a:solidFill>
                      <a:sysClr val="windowText" lastClr="000000"/>
                    </a:solidFill>
                  </a:rPr>
                  <a:t>normativ MP v Kč/ubytovaného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9888664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19049</xdr:rowOff>
    </xdr:from>
    <xdr:to>
      <xdr:col>15</xdr:col>
      <xdr:colOff>857249</xdr:colOff>
      <xdr:row>52</xdr:row>
      <xdr:rowOff>47625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5BA200A-85EA-4E22-A661-2FE5339F4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57150</xdr:rowOff>
    </xdr:from>
    <xdr:to>
      <xdr:col>15</xdr:col>
      <xdr:colOff>857250</xdr:colOff>
      <xdr:row>76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ADC12E6-0FD3-4EB2-9D6F-062AA85B43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C3212-8FA0-43CA-921B-ABEE4D4B69D9}">
  <dimension ref="A2:A47"/>
  <sheetViews>
    <sheetView workbookViewId="0">
      <selection activeCell="A7" sqref="A7"/>
    </sheetView>
  </sheetViews>
  <sheetFormatPr defaultRowHeight="15" x14ac:dyDescent="0.25"/>
  <cols>
    <col min="1" max="1" width="83.85546875" style="41" customWidth="1"/>
  </cols>
  <sheetData>
    <row r="2" spans="1:1" x14ac:dyDescent="0.25">
      <c r="A2" s="37" t="s">
        <v>43</v>
      </c>
    </row>
    <row r="15" spans="1:1" ht="36" x14ac:dyDescent="0.55000000000000004">
      <c r="A15" s="38" t="s">
        <v>48</v>
      </c>
    </row>
    <row r="19" spans="1:1" ht="18.75" x14ac:dyDescent="0.3">
      <c r="A19" s="39" t="s">
        <v>47</v>
      </c>
    </row>
    <row r="21" spans="1:1" ht="18.75" x14ac:dyDescent="0.3">
      <c r="A21" s="39" t="s">
        <v>46</v>
      </c>
    </row>
    <row r="46" spans="1:1" x14ac:dyDescent="0.25">
      <c r="A46" s="40" t="s">
        <v>44</v>
      </c>
    </row>
    <row r="47" spans="1:1" x14ac:dyDescent="0.25">
      <c r="A47" s="41" t="s">
        <v>45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BEAFE-EBFD-46B6-83DD-D25D747E76C0}">
  <dimension ref="A1:AQ35"/>
  <sheetViews>
    <sheetView tabSelected="1" workbookViewId="0">
      <selection activeCell="D14" sqref="D14"/>
    </sheetView>
  </sheetViews>
  <sheetFormatPr defaultRowHeight="15" x14ac:dyDescent="0.25"/>
  <cols>
    <col min="1" max="1" width="13" style="17" customWidth="1"/>
    <col min="2" max="3" width="9.28515625" style="17" customWidth="1"/>
    <col min="4" max="4" width="9.42578125" style="17" customWidth="1"/>
    <col min="5" max="5" width="9" style="17" customWidth="1"/>
    <col min="6" max="6" width="8.7109375" style="17" customWidth="1"/>
    <col min="7" max="7" width="8.5703125" style="17" customWidth="1"/>
    <col min="8" max="9" width="9.28515625" style="17" customWidth="1"/>
    <col min="10" max="10" width="8.7109375" style="17" customWidth="1"/>
    <col min="11" max="11" width="8.85546875" style="17" customWidth="1"/>
    <col min="12" max="12" width="8.7109375" style="17" customWidth="1"/>
    <col min="13" max="14" width="8.5703125" style="17" customWidth="1"/>
    <col min="15" max="15" width="9" style="17" customWidth="1"/>
    <col min="16" max="16" width="14.85546875" style="17" customWidth="1"/>
    <col min="17" max="19" width="9.140625" style="17"/>
    <col min="20" max="34" width="6" style="17" customWidth="1"/>
    <col min="35" max="16384" width="9.140625" style="17"/>
  </cols>
  <sheetData>
    <row r="1" spans="1:43" ht="18.75" x14ac:dyDescent="0.25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43" ht="15.7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43" s="15" customFormat="1" ht="15" customHeight="1" x14ac:dyDescent="0.25">
      <c r="A3" s="43"/>
      <c r="B3" s="1" t="s">
        <v>4</v>
      </c>
      <c r="C3" s="2" t="s">
        <v>5</v>
      </c>
      <c r="D3" s="3" t="s">
        <v>6</v>
      </c>
      <c r="E3" s="4" t="s">
        <v>7</v>
      </c>
      <c r="F3" s="5" t="s">
        <v>8</v>
      </c>
      <c r="G3" s="6" t="s">
        <v>9</v>
      </c>
      <c r="H3" s="7" t="s">
        <v>10</v>
      </c>
      <c r="I3" s="8" t="s">
        <v>11</v>
      </c>
      <c r="J3" s="9" t="s">
        <v>12</v>
      </c>
      <c r="K3" s="10" t="s">
        <v>13</v>
      </c>
      <c r="L3" s="11" t="s">
        <v>14</v>
      </c>
      <c r="M3" s="12" t="s">
        <v>15</v>
      </c>
      <c r="N3" s="13" t="s">
        <v>16</v>
      </c>
      <c r="O3" s="14" t="s">
        <v>17</v>
      </c>
      <c r="P3" s="44" t="s">
        <v>28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43" s="15" customFormat="1" ht="69" x14ac:dyDescent="0.25">
      <c r="A4" s="43"/>
      <c r="B4" s="35" t="s">
        <v>18</v>
      </c>
      <c r="C4" s="35" t="s">
        <v>19</v>
      </c>
      <c r="D4" s="35" t="s">
        <v>2</v>
      </c>
      <c r="E4" s="35" t="s">
        <v>3</v>
      </c>
      <c r="F4" s="35" t="s">
        <v>20</v>
      </c>
      <c r="G4" s="35" t="s">
        <v>21</v>
      </c>
      <c r="H4" s="35" t="s">
        <v>22</v>
      </c>
      <c r="I4" s="35" t="s">
        <v>30</v>
      </c>
      <c r="J4" s="35" t="s">
        <v>23</v>
      </c>
      <c r="K4" s="35" t="s">
        <v>24</v>
      </c>
      <c r="L4" s="35" t="s">
        <v>25</v>
      </c>
      <c r="M4" s="35" t="s">
        <v>26</v>
      </c>
      <c r="N4" s="35" t="s">
        <v>27</v>
      </c>
      <c r="O4" s="35" t="s">
        <v>31</v>
      </c>
      <c r="P4" s="44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43" ht="18.75" x14ac:dyDescent="0.25">
      <c r="A5" s="45" t="s">
        <v>37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43" x14ac:dyDescent="0.25">
      <c r="A6" s="26" t="s">
        <v>1</v>
      </c>
      <c r="B6" s="20">
        <f>SUM(B7:B8)+B11</f>
        <v>185811.30117129546</v>
      </c>
      <c r="C6" s="20">
        <f t="shared" ref="C6:O6" si="0">SUM(C7:C8)+C11</f>
        <v>244012.09710407237</v>
      </c>
      <c r="D6" s="20">
        <f t="shared" si="0"/>
        <v>159138.96138888889</v>
      </c>
      <c r="E6" s="20">
        <f t="shared" si="0"/>
        <v>245885.09196733477</v>
      </c>
      <c r="F6" s="36" t="s">
        <v>36</v>
      </c>
      <c r="G6" s="20">
        <f t="shared" si="0"/>
        <v>149274.63360323885</v>
      </c>
      <c r="H6" s="20">
        <f t="shared" si="0"/>
        <v>176413.44135361997</v>
      </c>
      <c r="I6" s="20">
        <f t="shared" si="0"/>
        <v>136663.87912804034</v>
      </c>
      <c r="J6" s="20">
        <f t="shared" si="0"/>
        <v>182303.27073684213</v>
      </c>
      <c r="K6" s="20">
        <f t="shared" si="0"/>
        <v>158858.46469565216</v>
      </c>
      <c r="L6" s="20">
        <f t="shared" si="0"/>
        <v>134456.11087749782</v>
      </c>
      <c r="M6" s="20">
        <f t="shared" si="0"/>
        <v>139251.14879540325</v>
      </c>
      <c r="N6" s="20">
        <f t="shared" si="0"/>
        <v>304972.46908635797</v>
      </c>
      <c r="O6" s="20">
        <f t="shared" si="0"/>
        <v>204128.52948085504</v>
      </c>
      <c r="P6" s="19">
        <f t="shared" ref="P6" si="1">SUMIF(B6:O6,"&gt;0")/COUNTIF(B6:O6,"&gt;0")</f>
        <v>186243.7999530076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x14ac:dyDescent="0.25">
      <c r="A7" s="16" t="s">
        <v>42</v>
      </c>
      <c r="B7" s="20">
        <f>(12*B13/B12)+(12*B15/B14)</f>
        <v>135428.05682716897</v>
      </c>
      <c r="C7" s="20">
        <f t="shared" ref="C7:O7" si="2">(12*C13/C12)+(12*C15/C14)</f>
        <v>179089.90950226242</v>
      </c>
      <c r="D7" s="20">
        <f t="shared" si="2"/>
        <v>116424.86111111111</v>
      </c>
      <c r="E7" s="20">
        <f t="shared" si="2"/>
        <v>180611.99703043798</v>
      </c>
      <c r="F7" s="36" t="s">
        <v>36</v>
      </c>
      <c r="G7" s="20">
        <f t="shared" si="2"/>
        <v>109554.22209369577</v>
      </c>
      <c r="H7" s="20">
        <f t="shared" si="2"/>
        <v>129391.3412029602</v>
      </c>
      <c r="I7" s="20">
        <f t="shared" si="2"/>
        <v>100120.67682477197</v>
      </c>
      <c r="J7" s="20">
        <f t="shared" si="2"/>
        <v>133482.5263157895</v>
      </c>
      <c r="K7" s="20">
        <f t="shared" si="2"/>
        <v>116726.40993788819</v>
      </c>
      <c r="L7" s="20">
        <f t="shared" si="2"/>
        <v>98274.013900955688</v>
      </c>
      <c r="M7" s="20">
        <f t="shared" si="2"/>
        <v>101804.96965788162</v>
      </c>
      <c r="N7" s="20">
        <f t="shared" si="2"/>
        <v>224169.71214017522</v>
      </c>
      <c r="O7" s="20">
        <f t="shared" si="2"/>
        <v>149969.46206248531</v>
      </c>
      <c r="P7" s="21">
        <f>SUMIF(B7:O7,"&gt;0")/COUNTIF(B7:O7,"&gt;0")</f>
        <v>136542.16604673723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x14ac:dyDescent="0.25">
      <c r="A8" s="26" t="s">
        <v>0</v>
      </c>
      <c r="B8" s="20">
        <f>0.358*B7</f>
        <v>48483.244344126491</v>
      </c>
      <c r="C8" s="20">
        <f t="shared" ref="C8:O8" si="3">0.358*C7</f>
        <v>64114.187601809943</v>
      </c>
      <c r="D8" s="20">
        <f t="shared" si="3"/>
        <v>41680.100277777776</v>
      </c>
      <c r="E8" s="20">
        <f t="shared" si="3"/>
        <v>64659.094936896792</v>
      </c>
      <c r="F8" s="36" t="s">
        <v>36</v>
      </c>
      <c r="G8" s="20">
        <f t="shared" si="3"/>
        <v>39220.411509543083</v>
      </c>
      <c r="H8" s="20">
        <f t="shared" si="3"/>
        <v>46322.100150659753</v>
      </c>
      <c r="I8" s="20">
        <f t="shared" si="3"/>
        <v>35843.202303268365</v>
      </c>
      <c r="J8" s="20">
        <f t="shared" si="3"/>
        <v>47786.744421052637</v>
      </c>
      <c r="K8" s="20">
        <f t="shared" si="3"/>
        <v>41788.054757763974</v>
      </c>
      <c r="L8" s="20">
        <f t="shared" si="3"/>
        <v>35182.096976542132</v>
      </c>
      <c r="M8" s="20">
        <f t="shared" si="3"/>
        <v>36446.17913752162</v>
      </c>
      <c r="N8" s="20">
        <f t="shared" si="3"/>
        <v>80252.756946182722</v>
      </c>
      <c r="O8" s="20">
        <f t="shared" si="3"/>
        <v>53689.067418369741</v>
      </c>
      <c r="P8" s="21">
        <f>SUMIF(B8:O8,"&gt;0")/COUNTIF(B8:O8,"&gt;0")</f>
        <v>48882.095444731924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x14ac:dyDescent="0.25">
      <c r="A9" s="16" t="s">
        <v>39</v>
      </c>
      <c r="B9" s="20">
        <f>IFERROR(12*B13/B12,"x")</f>
        <v>87080.789946140038</v>
      </c>
      <c r="C9" s="20">
        <f t="shared" ref="C9:O9" si="4">IFERROR(12*C13/C12,"x")</f>
        <v>119734.61538461538</v>
      </c>
      <c r="D9" s="20">
        <f t="shared" si="4"/>
        <v>100511.11111111111</v>
      </c>
      <c r="E9" s="20">
        <f t="shared" si="4"/>
        <v>109798.66369710467</v>
      </c>
      <c r="F9" s="36" t="str">
        <f t="shared" si="4"/>
        <v>x</v>
      </c>
      <c r="G9" s="20">
        <f t="shared" si="4"/>
        <v>72828.947368421053</v>
      </c>
      <c r="H9" s="20">
        <f t="shared" si="4"/>
        <v>104645.61403508771</v>
      </c>
      <c r="I9" s="20">
        <f t="shared" si="4"/>
        <v>73790.015128593033</v>
      </c>
      <c r="J9" s="20">
        <f t="shared" si="4"/>
        <v>118910.52631578948</v>
      </c>
      <c r="K9" s="20">
        <f t="shared" si="4"/>
        <v>93751.55279503105</v>
      </c>
      <c r="L9" s="20">
        <f t="shared" si="4"/>
        <v>74690</v>
      </c>
      <c r="M9" s="20">
        <f t="shared" si="4"/>
        <v>69486.233766233767</v>
      </c>
      <c r="N9" s="20">
        <f t="shared" si="4"/>
        <v>197463.82978723405</v>
      </c>
      <c r="O9" s="20">
        <f t="shared" si="4"/>
        <v>80202.020202020198</v>
      </c>
      <c r="P9" s="21">
        <f t="shared" ref="P9:P10" si="5">SUMIF(B9:O9,"&gt;0")/COUNTIF(B9:O9,"&gt;0")</f>
        <v>100222.60919518319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x14ac:dyDescent="0.25">
      <c r="A10" s="16" t="s">
        <v>40</v>
      </c>
      <c r="B10" s="20">
        <f>IFERROR(12*B15/B14,"x")</f>
        <v>48347.26688102894</v>
      </c>
      <c r="C10" s="20">
        <f>IFERROR(12*C15/C14,"x")</f>
        <v>59355.294117647063</v>
      </c>
      <c r="D10" s="20">
        <f t="shared" ref="D10:O10" si="6">IFERROR(12*D15/D14,"x")</f>
        <v>15913.75</v>
      </c>
      <c r="E10" s="20">
        <f t="shared" si="6"/>
        <v>70813.333333333328</v>
      </c>
      <c r="F10" s="36" t="str">
        <f t="shared" si="6"/>
        <v>x</v>
      </c>
      <c r="G10" s="20">
        <f t="shared" si="6"/>
        <v>36725.274725274721</v>
      </c>
      <c r="H10" s="20">
        <f t="shared" si="6"/>
        <v>24745.727167872494</v>
      </c>
      <c r="I10" s="20">
        <f t="shared" si="6"/>
        <v>26330.661696178937</v>
      </c>
      <c r="J10" s="20">
        <f t="shared" si="6"/>
        <v>14572</v>
      </c>
      <c r="K10" s="20">
        <f t="shared" si="6"/>
        <v>22974.857142857141</v>
      </c>
      <c r="L10" s="20">
        <f t="shared" si="6"/>
        <v>23584.013900955691</v>
      </c>
      <c r="M10" s="20">
        <f t="shared" si="6"/>
        <v>32318.735891647859</v>
      </c>
      <c r="N10" s="20">
        <f t="shared" si="6"/>
        <v>26705.882352941178</v>
      </c>
      <c r="O10" s="20">
        <f t="shared" si="6"/>
        <v>69767.441860465115</v>
      </c>
      <c r="P10" s="21">
        <f t="shared" si="5"/>
        <v>36319.556851554036</v>
      </c>
      <c r="R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x14ac:dyDescent="0.25">
      <c r="A11" s="16" t="s">
        <v>29</v>
      </c>
      <c r="B11" s="31">
        <v>1900</v>
      </c>
      <c r="C11" s="31">
        <v>808</v>
      </c>
      <c r="D11" s="31">
        <v>1034</v>
      </c>
      <c r="E11" s="31">
        <v>614</v>
      </c>
      <c r="F11" s="34" t="s">
        <v>36</v>
      </c>
      <c r="G11" s="31">
        <v>500</v>
      </c>
      <c r="H11" s="31">
        <v>700</v>
      </c>
      <c r="I11" s="31">
        <v>700</v>
      </c>
      <c r="J11" s="31">
        <v>1034</v>
      </c>
      <c r="K11" s="31">
        <v>344</v>
      </c>
      <c r="L11" s="31">
        <v>1000</v>
      </c>
      <c r="M11" s="31">
        <v>1000</v>
      </c>
      <c r="N11" s="31">
        <v>550</v>
      </c>
      <c r="O11" s="31">
        <v>470</v>
      </c>
      <c r="P11" s="20">
        <f t="shared" ref="P11:P15" si="7">SUMIF(B11:O11,"&gt;0")/COUNTIF(B11:O11,"&gt;0")</f>
        <v>819.53846153846155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x14ac:dyDescent="0.25">
      <c r="A12" s="16" t="s">
        <v>32</v>
      </c>
      <c r="B12" s="32">
        <v>5.57</v>
      </c>
      <c r="C12" s="32">
        <v>4.16</v>
      </c>
      <c r="D12" s="32">
        <v>5.4</v>
      </c>
      <c r="E12" s="32">
        <v>4.49</v>
      </c>
      <c r="F12" s="30" t="s">
        <v>36</v>
      </c>
      <c r="G12" s="32">
        <v>6.08</v>
      </c>
      <c r="H12" s="32">
        <v>4.4034334763948504</v>
      </c>
      <c r="I12" s="32">
        <v>6.61</v>
      </c>
      <c r="J12" s="32">
        <v>3.8</v>
      </c>
      <c r="K12" s="32">
        <v>4.83</v>
      </c>
      <c r="L12" s="32">
        <v>6</v>
      </c>
      <c r="M12" s="32">
        <v>7.7</v>
      </c>
      <c r="N12" s="32">
        <v>2.35</v>
      </c>
      <c r="O12" s="32">
        <v>5.94</v>
      </c>
      <c r="P12" s="20">
        <f t="shared" si="7"/>
        <v>5.1794948827996041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3" x14ac:dyDescent="0.25">
      <c r="A13" s="16" t="s">
        <v>33</v>
      </c>
      <c r="B13" s="31">
        <v>40420</v>
      </c>
      <c r="C13" s="31">
        <v>41508</v>
      </c>
      <c r="D13" s="31">
        <v>45230</v>
      </c>
      <c r="E13" s="31">
        <v>41083</v>
      </c>
      <c r="F13" s="34" t="s">
        <v>36</v>
      </c>
      <c r="G13" s="31">
        <v>36900</v>
      </c>
      <c r="H13" s="31">
        <v>38400</v>
      </c>
      <c r="I13" s="31">
        <v>40646</v>
      </c>
      <c r="J13" s="31">
        <v>37655</v>
      </c>
      <c r="K13" s="31">
        <v>37735</v>
      </c>
      <c r="L13" s="31">
        <v>37345</v>
      </c>
      <c r="M13" s="31">
        <v>44587</v>
      </c>
      <c r="N13" s="31">
        <v>38670</v>
      </c>
      <c r="O13" s="31">
        <v>39700</v>
      </c>
      <c r="P13" s="20">
        <f t="shared" si="7"/>
        <v>39990.692307692305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:43" x14ac:dyDescent="0.25">
      <c r="A14" s="16" t="s">
        <v>34</v>
      </c>
      <c r="B14" s="32">
        <v>6.22</v>
      </c>
      <c r="C14" s="32">
        <v>5.0999999999999996</v>
      </c>
      <c r="D14" s="32">
        <v>19.2</v>
      </c>
      <c r="E14" s="32">
        <v>4.5</v>
      </c>
      <c r="F14" s="30" t="s">
        <v>36</v>
      </c>
      <c r="G14" s="32">
        <v>7.28</v>
      </c>
      <c r="H14" s="32">
        <v>11.444400000000002</v>
      </c>
      <c r="I14" s="32">
        <v>10.73</v>
      </c>
      <c r="J14" s="32">
        <v>18</v>
      </c>
      <c r="K14" s="32">
        <v>10.5</v>
      </c>
      <c r="L14" s="32">
        <v>11.51</v>
      </c>
      <c r="M14" s="32">
        <v>8.86</v>
      </c>
      <c r="N14" s="32">
        <v>10.199999999999999</v>
      </c>
      <c r="O14" s="32">
        <v>3.87</v>
      </c>
      <c r="P14" s="20">
        <f t="shared" si="7"/>
        <v>9.8011076923076939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x14ac:dyDescent="0.25">
      <c r="A15" s="16" t="s">
        <v>35</v>
      </c>
      <c r="B15" s="31">
        <v>25060</v>
      </c>
      <c r="C15" s="31">
        <v>25226</v>
      </c>
      <c r="D15" s="31">
        <v>25462</v>
      </c>
      <c r="E15" s="31">
        <v>26555</v>
      </c>
      <c r="F15" s="34" t="s">
        <v>36</v>
      </c>
      <c r="G15" s="31">
        <v>22280</v>
      </c>
      <c r="H15" s="31">
        <v>23600</v>
      </c>
      <c r="I15" s="31">
        <v>23544</v>
      </c>
      <c r="J15" s="31">
        <v>21858</v>
      </c>
      <c r="K15" s="31">
        <v>20103</v>
      </c>
      <c r="L15" s="31">
        <v>22621</v>
      </c>
      <c r="M15" s="31">
        <v>23862</v>
      </c>
      <c r="N15" s="31">
        <v>22700</v>
      </c>
      <c r="O15" s="31">
        <v>22500</v>
      </c>
      <c r="P15" s="20">
        <f t="shared" si="7"/>
        <v>23490.076923076922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x14ac:dyDescent="0.25">
      <c r="A16" s="16"/>
      <c r="B16" s="20"/>
      <c r="C16" s="24"/>
      <c r="D16" s="20"/>
      <c r="E16" s="20"/>
      <c r="F16" s="24"/>
      <c r="G16" s="20"/>
      <c r="H16" s="24"/>
      <c r="I16" s="24"/>
      <c r="J16" s="24"/>
      <c r="K16" s="24"/>
      <c r="L16" s="20"/>
      <c r="M16" s="20"/>
      <c r="N16" s="20"/>
      <c r="O16" s="24"/>
      <c r="P16" s="25"/>
      <c r="S16" s="2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1:43" ht="18.75" x14ac:dyDescent="0.25">
      <c r="A17" s="45" t="s">
        <v>38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x14ac:dyDescent="0.25">
      <c r="A18" s="26" t="s">
        <v>1</v>
      </c>
      <c r="B18" s="20">
        <f>SUM(B19:B20)+B23</f>
        <v>167670.09475271922</v>
      </c>
      <c r="C18" s="20">
        <f t="shared" ref="C18:O18" si="8">SUM(C19:C20)+C23</f>
        <v>154176.09823849687</v>
      </c>
      <c r="D18" s="20">
        <f t="shared" si="8"/>
        <v>159138.96138888889</v>
      </c>
      <c r="E18" s="20">
        <f t="shared" si="8"/>
        <v>111954.38548731753</v>
      </c>
      <c r="F18" s="36" t="s">
        <v>36</v>
      </c>
      <c r="G18" s="20">
        <f t="shared" si="8"/>
        <v>126860.93513288544</v>
      </c>
      <c r="H18" s="20">
        <f t="shared" si="8"/>
        <v>127692.49357240222</v>
      </c>
      <c r="I18" s="20">
        <f t="shared" si="8"/>
        <v>110104.04167256609</v>
      </c>
      <c r="J18" s="20">
        <f t="shared" si="8"/>
        <v>124827.16244067796</v>
      </c>
      <c r="K18" s="20">
        <f t="shared" si="8"/>
        <v>104489.23678291815</v>
      </c>
      <c r="L18" s="20">
        <f t="shared" si="8"/>
        <v>104766.93697368421</v>
      </c>
      <c r="M18" s="20">
        <f t="shared" si="8"/>
        <v>134480.67466021661</v>
      </c>
      <c r="N18" s="20">
        <f t="shared" si="8"/>
        <v>107530.4628827017</v>
      </c>
      <c r="O18" s="20">
        <f t="shared" si="8"/>
        <v>121423.72162975116</v>
      </c>
      <c r="P18" s="19">
        <f t="shared" ref="P18:P27" si="9">SUMIF(B18:O18,"&gt;0")/COUNTIF(B18:O18,"&gt;0")</f>
        <v>127316.55427809432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x14ac:dyDescent="0.25">
      <c r="A19" s="16" t="s">
        <v>42</v>
      </c>
      <c r="B19" s="20">
        <f t="shared" ref="B19:O19" si="10">(12*B25/B24)+(12*B27/B26)</f>
        <v>122069.28921407895</v>
      </c>
      <c r="C19" s="20">
        <f t="shared" si="10"/>
        <v>113028.7910445485</v>
      </c>
      <c r="D19" s="20">
        <f t="shared" si="10"/>
        <v>116424.86111111111</v>
      </c>
      <c r="E19" s="20">
        <f t="shared" si="10"/>
        <v>81988.501831603484</v>
      </c>
      <c r="F19" s="36" t="s">
        <v>36</v>
      </c>
      <c r="G19" s="20">
        <f t="shared" si="10"/>
        <v>93049.289494024619</v>
      </c>
      <c r="H19" s="20">
        <f t="shared" si="10"/>
        <v>93514.354618852885</v>
      </c>
      <c r="I19" s="20">
        <f t="shared" si="10"/>
        <v>80562.622733848373</v>
      </c>
      <c r="J19" s="20">
        <f t="shared" si="10"/>
        <v>91158.440677966093</v>
      </c>
      <c r="K19" s="20">
        <f t="shared" si="10"/>
        <v>76690.159633960342</v>
      </c>
      <c r="L19" s="20">
        <f t="shared" si="10"/>
        <v>76411.588345864657</v>
      </c>
      <c r="M19" s="20">
        <f t="shared" si="10"/>
        <v>98292.102106197795</v>
      </c>
      <c r="N19" s="20">
        <f t="shared" si="10"/>
        <v>78777.954994625703</v>
      </c>
      <c r="O19" s="20">
        <f t="shared" si="10"/>
        <v>89067.541700847694</v>
      </c>
      <c r="P19" s="19">
        <f t="shared" si="9"/>
        <v>93156.576731348468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x14ac:dyDescent="0.25">
      <c r="A20" s="26" t="s">
        <v>0</v>
      </c>
      <c r="B20" s="20">
        <f>0.358*B19</f>
        <v>43700.805538640263</v>
      </c>
      <c r="C20" s="20">
        <f t="shared" ref="C20:O20" si="11">0.358*C19</f>
        <v>40464.307193948363</v>
      </c>
      <c r="D20" s="20">
        <f t="shared" si="11"/>
        <v>41680.100277777776</v>
      </c>
      <c r="E20" s="20">
        <f t="shared" si="11"/>
        <v>29351.883655714046</v>
      </c>
      <c r="F20" s="36" t="s">
        <v>36</v>
      </c>
      <c r="G20" s="20">
        <f t="shared" si="11"/>
        <v>33311.645638860813</v>
      </c>
      <c r="H20" s="20">
        <f t="shared" si="11"/>
        <v>33478.138953549329</v>
      </c>
      <c r="I20" s="20">
        <f t="shared" si="11"/>
        <v>28841.418938717718</v>
      </c>
      <c r="J20" s="20">
        <f t="shared" si="11"/>
        <v>32634.721762711859</v>
      </c>
      <c r="K20" s="20">
        <f t="shared" si="11"/>
        <v>27455.0771489578</v>
      </c>
      <c r="L20" s="20">
        <f t="shared" si="11"/>
        <v>27355.348627819545</v>
      </c>
      <c r="M20" s="20">
        <f t="shared" si="11"/>
        <v>35188.572554018807</v>
      </c>
      <c r="N20" s="20">
        <f t="shared" si="11"/>
        <v>28202.507888076001</v>
      </c>
      <c r="O20" s="20">
        <f t="shared" si="11"/>
        <v>31886.179928903472</v>
      </c>
      <c r="P20" s="19">
        <f t="shared" si="9"/>
        <v>33350.05446982276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x14ac:dyDescent="0.25">
      <c r="A21" s="16" t="s">
        <v>39</v>
      </c>
      <c r="B21" s="20">
        <f>IFERROR(12*B25/B24,"x")</f>
        <v>78612.641815235009</v>
      </c>
      <c r="C21" s="20">
        <f>IFERROR(12*C25/C24,"x")</f>
        <v>81789.162561576362</v>
      </c>
      <c r="D21" s="20">
        <f t="shared" ref="D21:O21" si="12">IFERROR(12*D25/D24,"x")</f>
        <v>100511.11111111111</v>
      </c>
      <c r="E21" s="20">
        <f t="shared" si="12"/>
        <v>58830.071599045339</v>
      </c>
      <c r="F21" s="36" t="str">
        <f t="shared" si="12"/>
        <v>x</v>
      </c>
      <c r="G21" s="20">
        <f t="shared" si="12"/>
        <v>60991.735537190085</v>
      </c>
      <c r="H21" s="20">
        <f t="shared" si="12"/>
        <v>68768.627450980392</v>
      </c>
      <c r="I21" s="20">
        <f t="shared" si="12"/>
        <v>57517.924528301883</v>
      </c>
      <c r="J21" s="20">
        <f t="shared" si="12"/>
        <v>76586.440677966093</v>
      </c>
      <c r="K21" s="20">
        <f t="shared" si="12"/>
        <v>53715.302491103204</v>
      </c>
      <c r="L21" s="20">
        <f t="shared" si="12"/>
        <v>48135.338345864657</v>
      </c>
      <c r="M21" s="20">
        <f t="shared" si="12"/>
        <v>65973.36621454994</v>
      </c>
      <c r="N21" s="20">
        <f t="shared" si="12"/>
        <v>60738.219895287963</v>
      </c>
      <c r="O21" s="20">
        <f t="shared" si="12"/>
        <v>49937.106918238998</v>
      </c>
      <c r="P21" s="19">
        <f t="shared" si="9"/>
        <v>66315.926857419327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x14ac:dyDescent="0.25">
      <c r="A22" s="16" t="s">
        <v>40</v>
      </c>
      <c r="B22" s="20">
        <f>IFERROR(12*B27/B26,"x")</f>
        <v>43456.647398843932</v>
      </c>
      <c r="C22" s="20">
        <f>IFERROR(12*C27/C26,"x")</f>
        <v>31239.628482972137</v>
      </c>
      <c r="D22" s="20">
        <f t="shared" ref="D22:O22" si="13">IFERROR(12*D27/D26,"x")</f>
        <v>15913.75</v>
      </c>
      <c r="E22" s="20">
        <f t="shared" si="13"/>
        <v>23158.430232558141</v>
      </c>
      <c r="F22" s="36" t="str">
        <f t="shared" si="13"/>
        <v>x</v>
      </c>
      <c r="G22" s="20">
        <f t="shared" si="13"/>
        <v>32057.553956834534</v>
      </c>
      <c r="H22" s="20">
        <f t="shared" si="13"/>
        <v>24745.727167872494</v>
      </c>
      <c r="I22" s="20">
        <f t="shared" si="13"/>
        <v>23044.698205546494</v>
      </c>
      <c r="J22" s="20">
        <f t="shared" si="13"/>
        <v>14572</v>
      </c>
      <c r="K22" s="20">
        <f t="shared" si="13"/>
        <v>22974.857142857141</v>
      </c>
      <c r="L22" s="20">
        <f t="shared" si="13"/>
        <v>28276.25</v>
      </c>
      <c r="M22" s="20">
        <f t="shared" si="13"/>
        <v>32318.735891647859</v>
      </c>
      <c r="N22" s="20">
        <f t="shared" si="13"/>
        <v>18039.735099337748</v>
      </c>
      <c r="O22" s="20">
        <f t="shared" si="13"/>
        <v>39130.434782608696</v>
      </c>
      <c r="P22" s="19">
        <f t="shared" si="9"/>
        <v>26840.649873929171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x14ac:dyDescent="0.25">
      <c r="A23" s="16" t="s">
        <v>29</v>
      </c>
      <c r="B23" s="31">
        <v>1900</v>
      </c>
      <c r="C23" s="31">
        <v>683</v>
      </c>
      <c r="D23" s="31">
        <v>1034</v>
      </c>
      <c r="E23" s="31">
        <v>614</v>
      </c>
      <c r="F23" s="34" t="s">
        <v>36</v>
      </c>
      <c r="G23" s="31">
        <v>500</v>
      </c>
      <c r="H23" s="31">
        <v>700</v>
      </c>
      <c r="I23" s="31">
        <v>700</v>
      </c>
      <c r="J23" s="31">
        <v>1034</v>
      </c>
      <c r="K23" s="31">
        <v>344</v>
      </c>
      <c r="L23" s="31">
        <v>1000</v>
      </c>
      <c r="M23" s="31">
        <v>1000</v>
      </c>
      <c r="N23" s="31">
        <v>550</v>
      </c>
      <c r="O23" s="31">
        <v>470</v>
      </c>
      <c r="P23" s="20">
        <f t="shared" si="9"/>
        <v>809.92307692307691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x14ac:dyDescent="0.25">
      <c r="A24" s="16" t="s">
        <v>32</v>
      </c>
      <c r="B24" s="32">
        <v>6.17</v>
      </c>
      <c r="C24" s="32">
        <v>6.09</v>
      </c>
      <c r="D24" s="32">
        <v>5.4</v>
      </c>
      <c r="E24" s="32">
        <v>8.3800000000000008</v>
      </c>
      <c r="F24" s="30" t="s">
        <v>36</v>
      </c>
      <c r="G24" s="32">
        <v>7.26</v>
      </c>
      <c r="H24" s="32">
        <v>6.7007299270072993</v>
      </c>
      <c r="I24" s="32">
        <v>8.48</v>
      </c>
      <c r="J24" s="32">
        <v>5.9</v>
      </c>
      <c r="K24" s="32">
        <v>8.43</v>
      </c>
      <c r="L24" s="32">
        <v>9.31</v>
      </c>
      <c r="M24" s="32">
        <v>8.11</v>
      </c>
      <c r="N24" s="32">
        <v>7.64</v>
      </c>
      <c r="O24" s="32">
        <v>9.5399999999999991</v>
      </c>
      <c r="P24" s="20">
        <f t="shared" si="9"/>
        <v>7.4931330713082547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3" x14ac:dyDescent="0.25">
      <c r="A25" s="16" t="s">
        <v>33</v>
      </c>
      <c r="B25" s="31">
        <f>B13</f>
        <v>40420</v>
      </c>
      <c r="C25" s="31">
        <f>C13</f>
        <v>41508</v>
      </c>
      <c r="D25" s="31">
        <f t="shared" ref="D25:E25" si="14">D13</f>
        <v>45230</v>
      </c>
      <c r="E25" s="31">
        <f t="shared" si="14"/>
        <v>41083</v>
      </c>
      <c r="F25" s="34" t="s">
        <v>36</v>
      </c>
      <c r="G25" s="31">
        <f>G13</f>
        <v>36900</v>
      </c>
      <c r="H25" s="31">
        <f t="shared" ref="H25:O25" si="15">H13</f>
        <v>38400</v>
      </c>
      <c r="I25" s="31">
        <f t="shared" si="15"/>
        <v>40646</v>
      </c>
      <c r="J25" s="31">
        <f t="shared" si="15"/>
        <v>37655</v>
      </c>
      <c r="K25" s="31">
        <f t="shared" si="15"/>
        <v>37735</v>
      </c>
      <c r="L25" s="31">
        <f t="shared" si="15"/>
        <v>37345</v>
      </c>
      <c r="M25" s="31">
        <f t="shared" si="15"/>
        <v>44587</v>
      </c>
      <c r="N25" s="31">
        <f t="shared" si="15"/>
        <v>38670</v>
      </c>
      <c r="O25" s="31">
        <f t="shared" si="15"/>
        <v>39700</v>
      </c>
      <c r="P25" s="20">
        <f t="shared" si="9"/>
        <v>39990.692307692305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x14ac:dyDescent="0.25">
      <c r="A26" s="16" t="s">
        <v>34</v>
      </c>
      <c r="B26" s="32">
        <v>6.92</v>
      </c>
      <c r="C26" s="32">
        <v>9.69</v>
      </c>
      <c r="D26" s="32">
        <v>19.2</v>
      </c>
      <c r="E26" s="33">
        <v>13.76</v>
      </c>
      <c r="F26" s="30" t="s">
        <v>36</v>
      </c>
      <c r="G26" s="32">
        <v>8.34</v>
      </c>
      <c r="H26" s="32">
        <v>11.444400000000002</v>
      </c>
      <c r="I26" s="32">
        <v>12.26</v>
      </c>
      <c r="J26" s="32">
        <v>18</v>
      </c>
      <c r="K26" s="32">
        <v>10.5</v>
      </c>
      <c r="L26" s="32">
        <v>9.6</v>
      </c>
      <c r="M26" s="32">
        <v>8.86</v>
      </c>
      <c r="N26" s="32">
        <v>15.1</v>
      </c>
      <c r="O26" s="32">
        <v>6.9</v>
      </c>
      <c r="P26" s="20">
        <f t="shared" si="9"/>
        <v>11.582646153846154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x14ac:dyDescent="0.25">
      <c r="A27" s="16" t="s">
        <v>35</v>
      </c>
      <c r="B27" s="31">
        <f>B15</f>
        <v>25060</v>
      </c>
      <c r="C27" s="31">
        <f t="shared" ref="C27:E27" si="16">C15</f>
        <v>25226</v>
      </c>
      <c r="D27" s="31">
        <f t="shared" si="16"/>
        <v>25462</v>
      </c>
      <c r="E27" s="31">
        <f t="shared" si="16"/>
        <v>26555</v>
      </c>
      <c r="F27" s="34" t="s">
        <v>36</v>
      </c>
      <c r="G27" s="31">
        <f>G15</f>
        <v>22280</v>
      </c>
      <c r="H27" s="31">
        <f t="shared" ref="H27:O27" si="17">H15</f>
        <v>23600</v>
      </c>
      <c r="I27" s="31">
        <f t="shared" si="17"/>
        <v>23544</v>
      </c>
      <c r="J27" s="31">
        <f t="shared" si="17"/>
        <v>21858</v>
      </c>
      <c r="K27" s="31">
        <f t="shared" si="17"/>
        <v>20103</v>
      </c>
      <c r="L27" s="31">
        <f t="shared" si="17"/>
        <v>22621</v>
      </c>
      <c r="M27" s="31">
        <f t="shared" si="17"/>
        <v>23862</v>
      </c>
      <c r="N27" s="31">
        <f t="shared" si="17"/>
        <v>22700</v>
      </c>
      <c r="O27" s="31">
        <f t="shared" si="17"/>
        <v>22500</v>
      </c>
      <c r="P27" s="20">
        <f t="shared" si="9"/>
        <v>23490.076923076922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43" s="22" customFormat="1" ht="15" customHeight="1" x14ac:dyDescent="0.2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1:43" x14ac:dyDescent="0.25">
      <c r="A29" s="29"/>
      <c r="B29" s="28"/>
      <c r="C29" s="28"/>
      <c r="D29" s="28"/>
      <c r="E29" s="28"/>
      <c r="F29" s="28"/>
      <c r="G29" s="28"/>
      <c r="H29" s="28"/>
      <c r="I29" s="28"/>
      <c r="J29" s="29"/>
      <c r="K29" s="29"/>
      <c r="L29" s="29"/>
    </row>
    <row r="30" spans="1:43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43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43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</sheetData>
  <mergeCells count="5">
    <mergeCell ref="A1:P1"/>
    <mergeCell ref="A3:A4"/>
    <mergeCell ref="P3:P4"/>
    <mergeCell ref="A5:P5"/>
    <mergeCell ref="A17:P1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</vt:lpstr>
      <vt:lpstr>2021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2014-08-13T08:06:10Z</cp:lastPrinted>
  <dcterms:created xsi:type="dcterms:W3CDTF">2013-04-19T07:05:39Z</dcterms:created>
  <dcterms:modified xsi:type="dcterms:W3CDTF">2021-09-08T06:13:51Z</dcterms:modified>
</cp:coreProperties>
</file>