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1C6A034E-B88C-4606-BF95-37FEAC5D955D}" xr6:coauthVersionLast="36" xr6:coauthVersionMax="36" xr10:uidLastSave="{00000000-0000-0000-0000-000000000000}"/>
  <bookViews>
    <workbookView xWindow="120" yWindow="90" windowWidth="19020" windowHeight="11895" xr2:uid="{00000000-000D-0000-FFFF-FFFF00000000}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91029"/>
</workbook>
</file>

<file path=xl/calcChain.xml><?xml version="1.0" encoding="utf-8"?>
<calcChain xmlns="http://schemas.openxmlformats.org/spreadsheetml/2006/main">
  <c r="B1" i="47" l="1"/>
  <c r="B1" i="45"/>
  <c r="B1" i="44"/>
  <c r="B1" i="42"/>
  <c r="B14" i="43" l="1"/>
  <c r="B10" i="47" l="1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A13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A5" i="47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E30" i="44" s="1"/>
  <c r="D14" i="44"/>
  <c r="C14" i="44"/>
  <c r="B14" i="44"/>
  <c r="B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O10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B10" i="45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B6" i="44"/>
  <c r="O6" i="45"/>
  <c r="N6" i="45"/>
  <c r="M6" i="45"/>
  <c r="L6" i="45"/>
  <c r="K6" i="45"/>
  <c r="J6" i="45"/>
  <c r="J26" i="45" s="1"/>
  <c r="I6" i="45"/>
  <c r="H6" i="45"/>
  <c r="G6" i="45"/>
  <c r="F6" i="45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A17" i="45"/>
  <c r="P16" i="45"/>
  <c r="P15" i="45"/>
  <c r="A13" i="45"/>
  <c r="P12" i="45"/>
  <c r="P11" i="45"/>
  <c r="A9" i="45"/>
  <c r="P8" i="45"/>
  <c r="P7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A17" i="44"/>
  <c r="P16" i="44"/>
  <c r="P15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P10" i="43" l="1"/>
  <c r="G26" i="44"/>
  <c r="F26" i="45"/>
  <c r="F30" i="45"/>
  <c r="K18" i="44"/>
  <c r="E18" i="45"/>
  <c r="N18" i="45"/>
  <c r="N30" i="45"/>
  <c r="E26" i="44"/>
  <c r="I26" i="44"/>
  <c r="K18" i="45"/>
  <c r="C22" i="45"/>
  <c r="O30" i="45"/>
  <c r="M26" i="45"/>
  <c r="P14" i="43"/>
  <c r="K22" i="45"/>
  <c r="N22" i="44"/>
  <c r="G22" i="44"/>
  <c r="K30" i="44"/>
  <c r="O22" i="44"/>
  <c r="J26" i="44"/>
  <c r="O26" i="44"/>
  <c r="C26" i="44"/>
  <c r="O18" i="44"/>
  <c r="F22" i="45"/>
  <c r="J22" i="45"/>
  <c r="B26" i="44"/>
  <c r="F26" i="44"/>
  <c r="P27" i="45"/>
  <c r="H18" i="45"/>
  <c r="P6" i="45"/>
  <c r="C18" i="45"/>
  <c r="G26" i="45"/>
  <c r="O26" i="45"/>
  <c r="P28" i="44"/>
  <c r="M26" i="44"/>
  <c r="B26" i="45"/>
  <c r="F18" i="45"/>
  <c r="E26" i="45"/>
  <c r="I26" i="45"/>
  <c r="M18" i="45"/>
  <c r="J18" i="45"/>
  <c r="N26" i="45"/>
  <c r="P28" i="47"/>
  <c r="G18" i="44"/>
  <c r="K26" i="44"/>
  <c r="D30" i="44"/>
  <c r="H30" i="44"/>
  <c r="L30" i="44"/>
  <c r="P27" i="44"/>
  <c r="C18" i="44"/>
  <c r="K26" i="45"/>
  <c r="G18" i="45"/>
  <c r="O18" i="45"/>
  <c r="G30" i="45"/>
  <c r="H30" i="45"/>
  <c r="L30" i="45"/>
  <c r="B30" i="45"/>
  <c r="G22" i="45"/>
  <c r="C26" i="45"/>
  <c r="F22" i="44"/>
  <c r="B18" i="44"/>
  <c r="F18" i="44"/>
  <c r="J18" i="44"/>
  <c r="N18" i="44"/>
  <c r="I30" i="44"/>
  <c r="M22" i="44"/>
  <c r="N26" i="44"/>
  <c r="P10" i="44"/>
  <c r="B30" i="44"/>
  <c r="F30" i="44"/>
  <c r="J30" i="44"/>
  <c r="N30" i="44"/>
  <c r="C30" i="44"/>
  <c r="G30" i="44"/>
  <c r="K22" i="44"/>
  <c r="O30" i="44"/>
  <c r="I18" i="45"/>
  <c r="P10" i="45"/>
  <c r="C30" i="45"/>
  <c r="K30" i="45"/>
  <c r="O22" i="45"/>
  <c r="E22" i="45"/>
  <c r="I30" i="45"/>
  <c r="M30" i="45"/>
  <c r="J30" i="45"/>
  <c r="P14" i="44"/>
  <c r="B22" i="44"/>
  <c r="J22" i="44"/>
  <c r="C22" i="44"/>
  <c r="P31" i="44"/>
  <c r="M30" i="44"/>
  <c r="E22" i="44"/>
  <c r="I22" i="44"/>
  <c r="B22" i="45"/>
  <c r="F30" i="47"/>
  <c r="J30" i="47"/>
  <c r="B30" i="47"/>
  <c r="P20" i="47"/>
  <c r="C26" i="47"/>
  <c r="G26" i="47"/>
  <c r="K26" i="47"/>
  <c r="O26" i="47"/>
  <c r="P32" i="47"/>
  <c r="P24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26" i="45" l="1"/>
  <c r="P18" i="45"/>
  <c r="P18" i="44"/>
  <c r="P30" i="44"/>
  <c r="P26" i="44"/>
  <c r="P22" i="44"/>
  <c r="P30" i="45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0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<sst xmlns="http://schemas.openxmlformats.org/spreadsheetml/2006/main" count="198" uniqueCount="36">
  <si>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</si>
  <si>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</si>
  <si>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</si>
  <si>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</si>
  <si>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</si>
  <si>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</si>
  <si>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</si>
  <si>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</si>
  <si>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</si>
  <si>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</si>
  <si>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</si>
  <si>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</si>
  <si>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</si>
  <si>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</si>
  <si>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</si>
  <si>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</si>
  <si>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</si>
  <si>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</si>
  <si>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</si>
  <si>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2020 oproti 2019 - v %</t>
  </si>
  <si>
    <t>Meziroční změny 2020 oproti 2019 - absolutně</t>
  </si>
  <si>
    <t>ŠKOLNÍ STRAVOVÁNÍ</t>
  </si>
  <si>
    <t>VE ŠKOLNÍCH JÍDELNÁCH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</si>
  <si>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</si>
  <si>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</si>
  <si>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</si>
  <si>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</si>
  <si>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</si>
  <si>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</si>
  <si>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stravovaní, vzdělávající se ve střední škole, konzervatoři a vyšší odborné škole</t>
  </si>
  <si>
    <t>v letech 2019 - 2021</t>
  </si>
  <si>
    <t>Meziroční změny 2021 oproti 2020 - absolutně</t>
  </si>
  <si>
    <t>Meziroční změny 2021 oproti 2020 - v %</t>
  </si>
  <si>
    <t>Krajské normativy školní jídelny ve střední škole, konzervatoři a vyšší odborné škole v letech 2019 - 2021</t>
  </si>
  <si>
    <t>Č.j.: MSMT-10158/2021-1</t>
  </si>
  <si>
    <t>Příloha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</si>
</sst>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6690</c:v>
                </c:pt>
                <c:pt idx="1">
                  <c:v>5441</c:v>
                </c:pt>
                <c:pt idx="2">
                  <c:v>5220</c:v>
                </c:pt>
                <c:pt idx="3">
                  <c:v>5319</c:v>
                </c:pt>
                <c:pt idx="4">
                  <c:v>4681</c:v>
                </c:pt>
                <c:pt idx="5">
                  <c:v>5478</c:v>
                </c:pt>
                <c:pt idx="6">
                  <c:v>5170</c:v>
                </c:pt>
                <c:pt idx="7">
                  <c:v>5582</c:v>
                </c:pt>
                <c:pt idx="8">
                  <c:v>5687</c:v>
                </c:pt>
                <c:pt idx="9">
                  <c:v>5298</c:v>
                </c:pt>
                <c:pt idx="10">
                  <c:v>5581</c:v>
                </c:pt>
                <c:pt idx="11">
                  <c:v>4731</c:v>
                </c:pt>
                <c:pt idx="12">
                  <c:v>5034</c:v>
                </c:pt>
                <c:pt idx="13">
                  <c:v>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9-4880-BA33-28D46F84439E}"/>
            </c:ext>
          </c:extLst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4442</c:v>
                </c:pt>
                <c:pt idx="1">
                  <c:v>6233</c:v>
                </c:pt>
                <c:pt idx="2">
                  <c:v>5643</c:v>
                </c:pt>
                <c:pt idx="3">
                  <c:v>6048</c:v>
                </c:pt>
                <c:pt idx="4">
                  <c:v>5813</c:v>
                </c:pt>
                <c:pt idx="5">
                  <c:v>6193</c:v>
                </c:pt>
                <c:pt idx="6">
                  <c:v>5779</c:v>
                </c:pt>
                <c:pt idx="7">
                  <c:v>6195</c:v>
                </c:pt>
                <c:pt idx="8">
                  <c:v>6482</c:v>
                </c:pt>
                <c:pt idx="9">
                  <c:v>5846</c:v>
                </c:pt>
                <c:pt idx="10">
                  <c:v>6224</c:v>
                </c:pt>
                <c:pt idx="11">
                  <c:v>5290</c:v>
                </c:pt>
                <c:pt idx="12">
                  <c:v>5216</c:v>
                </c:pt>
                <c:pt idx="13">
                  <c:v>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9-4880-BA33-28D46F84439E}"/>
            </c:ext>
          </c:extLst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6128.7438533750556</c:v>
                </c:pt>
                <c:pt idx="1">
                  <c:v>6390.6416017364827</c:v>
                </c:pt>
                <c:pt idx="2">
                  <c:v>5918.7114291778626</c:v>
                </c:pt>
                <c:pt idx="3">
                  <c:v>6267.2454959843717</c:v>
                </c:pt>
                <c:pt idx="4">
                  <c:v>6250.2210882957143</c:v>
                </c:pt>
                <c:pt idx="5">
                  <c:v>6700.3960396039611</c:v>
                </c:pt>
                <c:pt idx="6">
                  <c:v>6527.9026063679312</c:v>
                </c:pt>
                <c:pt idx="7">
                  <c:v>6013.2267127728546</c:v>
                </c:pt>
                <c:pt idx="8">
                  <c:v>5445.7428293676458</c:v>
                </c:pt>
                <c:pt idx="9">
                  <c:v>6203.6789729892726</c:v>
                </c:pt>
                <c:pt idx="10">
                  <c:v>6494.1176470588234</c:v>
                </c:pt>
                <c:pt idx="11">
                  <c:v>4490.7258753202395</c:v>
                </c:pt>
                <c:pt idx="12">
                  <c:v>5586.6839313952705</c:v>
                </c:pt>
                <c:pt idx="13">
                  <c:v>6239.6043149844709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9-4880-BA33-28D46F84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15344"/>
        <c:axId val="225016520"/>
      </c:barChart>
      <c:catAx>
        <c:axId val="22501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016520"/>
        <c:crosses val="autoZero"/>
        <c:auto val="1"/>
        <c:lblAlgn val="ctr"/>
        <c:lblOffset val="100"/>
        <c:noMultiLvlLbl val="0"/>
      </c:catAx>
      <c:valAx>
        <c:axId val="22501652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0153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5913</c:v>
                </c:pt>
                <c:pt idx="1">
                  <c:v>4999</c:v>
                </c:pt>
                <c:pt idx="2">
                  <c:v>4790</c:v>
                </c:pt>
                <c:pt idx="3">
                  <c:v>4864</c:v>
                </c:pt>
                <c:pt idx="4">
                  <c:v>4308</c:v>
                </c:pt>
                <c:pt idx="5">
                  <c:v>5074</c:v>
                </c:pt>
                <c:pt idx="6">
                  <c:v>4736</c:v>
                </c:pt>
                <c:pt idx="7">
                  <c:v>5170</c:v>
                </c:pt>
                <c:pt idx="8">
                  <c:v>5234</c:v>
                </c:pt>
                <c:pt idx="9">
                  <c:v>4857</c:v>
                </c:pt>
                <c:pt idx="10">
                  <c:v>5146</c:v>
                </c:pt>
                <c:pt idx="11">
                  <c:v>4354</c:v>
                </c:pt>
                <c:pt idx="12">
                  <c:v>4624</c:v>
                </c:pt>
                <c:pt idx="13">
                  <c:v>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F-46A9-B4C0-EE604E88500E}"/>
            </c:ext>
          </c:extLst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4204</c:v>
                </c:pt>
                <c:pt idx="1">
                  <c:v>5726</c:v>
                </c:pt>
                <c:pt idx="2">
                  <c:v>5176</c:v>
                </c:pt>
                <c:pt idx="3">
                  <c:v>5548</c:v>
                </c:pt>
                <c:pt idx="4">
                  <c:v>5350</c:v>
                </c:pt>
                <c:pt idx="5">
                  <c:v>5505</c:v>
                </c:pt>
                <c:pt idx="6">
                  <c:v>5295</c:v>
                </c:pt>
                <c:pt idx="7">
                  <c:v>5739</c:v>
                </c:pt>
                <c:pt idx="8">
                  <c:v>5966</c:v>
                </c:pt>
                <c:pt idx="9">
                  <c:v>5359</c:v>
                </c:pt>
                <c:pt idx="10">
                  <c:v>5739</c:v>
                </c:pt>
                <c:pt idx="11">
                  <c:v>4869</c:v>
                </c:pt>
                <c:pt idx="12">
                  <c:v>4792</c:v>
                </c:pt>
                <c:pt idx="13">
                  <c:v>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F-46A9-B4C0-EE604E88500E}"/>
            </c:ext>
          </c:extLst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5607</c:v>
                </c:pt>
                <c:pt idx="1">
                  <c:v>5871</c:v>
                </c:pt>
                <c:pt idx="2">
                  <c:v>5430</c:v>
                </c:pt>
                <c:pt idx="3">
                  <c:v>5756</c:v>
                </c:pt>
                <c:pt idx="4">
                  <c:v>5752</c:v>
                </c:pt>
                <c:pt idx="5">
                  <c:v>5956</c:v>
                </c:pt>
                <c:pt idx="6">
                  <c:v>5981</c:v>
                </c:pt>
                <c:pt idx="7">
                  <c:v>5568</c:v>
                </c:pt>
                <c:pt idx="8">
                  <c:v>5012</c:v>
                </c:pt>
                <c:pt idx="9">
                  <c:v>5687</c:v>
                </c:pt>
                <c:pt idx="10">
                  <c:v>5988</c:v>
                </c:pt>
                <c:pt idx="11">
                  <c:v>4133</c:v>
                </c:pt>
                <c:pt idx="12">
                  <c:v>5132</c:v>
                </c:pt>
                <c:pt idx="13">
                  <c:v>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F-46A9-B4C0-EE604E88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17304"/>
        <c:axId val="225017696"/>
      </c:barChart>
      <c:catAx>
        <c:axId val="22501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017696"/>
        <c:crosses val="autoZero"/>
        <c:auto val="1"/>
        <c:lblAlgn val="ctr"/>
        <c:lblOffset val="100"/>
        <c:noMultiLvlLbl val="0"/>
      </c:catAx>
      <c:valAx>
        <c:axId val="225017696"/>
        <c:scaling>
          <c:orientation val="minMax"/>
          <c:max val="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01730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5256</c:v>
                </c:pt>
                <c:pt idx="1">
                  <c:v>4562</c:v>
                </c:pt>
                <c:pt idx="2">
                  <c:v>4276</c:v>
                </c:pt>
                <c:pt idx="3">
                  <c:v>4425</c:v>
                </c:pt>
                <c:pt idx="4">
                  <c:v>3945</c:v>
                </c:pt>
                <c:pt idx="5">
                  <c:v>4520</c:v>
                </c:pt>
                <c:pt idx="6">
                  <c:v>4318</c:v>
                </c:pt>
                <c:pt idx="7">
                  <c:v>4655</c:v>
                </c:pt>
                <c:pt idx="8">
                  <c:v>4792</c:v>
                </c:pt>
                <c:pt idx="9">
                  <c:v>4401</c:v>
                </c:pt>
                <c:pt idx="10">
                  <c:v>4757</c:v>
                </c:pt>
                <c:pt idx="11">
                  <c:v>3987</c:v>
                </c:pt>
                <c:pt idx="12">
                  <c:v>4221</c:v>
                </c:pt>
                <c:pt idx="13">
                  <c:v>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6-4FBD-9777-89FD55E6A117}"/>
            </c:ext>
          </c:extLst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4057</c:v>
                </c:pt>
                <c:pt idx="1">
                  <c:v>5226</c:v>
                </c:pt>
                <c:pt idx="2">
                  <c:v>4611</c:v>
                </c:pt>
                <c:pt idx="3">
                  <c:v>5063</c:v>
                </c:pt>
                <c:pt idx="4">
                  <c:v>4899</c:v>
                </c:pt>
                <c:pt idx="5">
                  <c:v>4645</c:v>
                </c:pt>
                <c:pt idx="6">
                  <c:v>4827</c:v>
                </c:pt>
                <c:pt idx="7">
                  <c:v>5167</c:v>
                </c:pt>
                <c:pt idx="8">
                  <c:v>5463</c:v>
                </c:pt>
                <c:pt idx="9">
                  <c:v>4855</c:v>
                </c:pt>
                <c:pt idx="10">
                  <c:v>5305</c:v>
                </c:pt>
                <c:pt idx="11">
                  <c:v>4458</c:v>
                </c:pt>
                <c:pt idx="12">
                  <c:v>4377</c:v>
                </c:pt>
                <c:pt idx="13">
                  <c:v>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6-4FBD-9777-89FD55E6A117}"/>
            </c:ext>
          </c:extLst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5103</c:v>
                </c:pt>
                <c:pt idx="1">
                  <c:v>5358</c:v>
                </c:pt>
                <c:pt idx="2">
                  <c:v>4837</c:v>
                </c:pt>
                <c:pt idx="3">
                  <c:v>5258</c:v>
                </c:pt>
                <c:pt idx="4">
                  <c:v>5267</c:v>
                </c:pt>
                <c:pt idx="5">
                  <c:v>5026</c:v>
                </c:pt>
                <c:pt idx="6">
                  <c:v>5453</c:v>
                </c:pt>
                <c:pt idx="7">
                  <c:v>5014</c:v>
                </c:pt>
                <c:pt idx="8">
                  <c:v>4589</c:v>
                </c:pt>
                <c:pt idx="9">
                  <c:v>5153</c:v>
                </c:pt>
                <c:pt idx="10">
                  <c:v>5535</c:v>
                </c:pt>
                <c:pt idx="11">
                  <c:v>3784</c:v>
                </c:pt>
                <c:pt idx="12">
                  <c:v>4686</c:v>
                </c:pt>
                <c:pt idx="13">
                  <c:v>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B6-4FBD-9777-89FD55E6A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6184"/>
        <c:axId val="226716576"/>
      </c:barChart>
      <c:catAx>
        <c:axId val="226716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716576"/>
        <c:crosses val="autoZero"/>
        <c:auto val="1"/>
        <c:lblAlgn val="ctr"/>
        <c:lblOffset val="100"/>
        <c:noMultiLvlLbl val="0"/>
      </c:catAx>
      <c:valAx>
        <c:axId val="226716576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1618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4749</c:v>
                </c:pt>
                <c:pt idx="1">
                  <c:v>4294</c:v>
                </c:pt>
                <c:pt idx="2">
                  <c:v>3942</c:v>
                </c:pt>
                <c:pt idx="3">
                  <c:v>4160</c:v>
                </c:pt>
                <c:pt idx="4">
                  <c:v>3725</c:v>
                </c:pt>
                <c:pt idx="5">
                  <c:v>4090</c:v>
                </c:pt>
                <c:pt idx="6">
                  <c:v>4067</c:v>
                </c:pt>
                <c:pt idx="7">
                  <c:v>4299</c:v>
                </c:pt>
                <c:pt idx="8">
                  <c:v>4526</c:v>
                </c:pt>
                <c:pt idx="9">
                  <c:v>4113</c:v>
                </c:pt>
                <c:pt idx="10">
                  <c:v>4513</c:v>
                </c:pt>
                <c:pt idx="11">
                  <c:v>3765</c:v>
                </c:pt>
                <c:pt idx="12">
                  <c:v>3974</c:v>
                </c:pt>
                <c:pt idx="13">
                  <c:v>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4-4719-9349-F0EAA8D2B51D}"/>
            </c:ext>
          </c:extLst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3966</c:v>
                </c:pt>
                <c:pt idx="1">
                  <c:v>4919</c:v>
                </c:pt>
                <c:pt idx="2">
                  <c:v>4234</c:v>
                </c:pt>
                <c:pt idx="3">
                  <c:v>4769</c:v>
                </c:pt>
                <c:pt idx="4">
                  <c:v>4626</c:v>
                </c:pt>
                <c:pt idx="5">
                  <c:v>4040</c:v>
                </c:pt>
                <c:pt idx="6">
                  <c:v>4546</c:v>
                </c:pt>
                <c:pt idx="7">
                  <c:v>4772</c:v>
                </c:pt>
                <c:pt idx="8">
                  <c:v>5159</c:v>
                </c:pt>
                <c:pt idx="9">
                  <c:v>4538</c:v>
                </c:pt>
                <c:pt idx="10">
                  <c:v>5033</c:v>
                </c:pt>
                <c:pt idx="11">
                  <c:v>4210</c:v>
                </c:pt>
                <c:pt idx="12">
                  <c:v>4123</c:v>
                </c:pt>
                <c:pt idx="13">
                  <c:v>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4-4719-9349-F0EAA8D2B51D}"/>
            </c:ext>
          </c:extLst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4805</c:v>
                </c:pt>
                <c:pt idx="1">
                  <c:v>5044</c:v>
                </c:pt>
                <c:pt idx="2">
                  <c:v>4441</c:v>
                </c:pt>
                <c:pt idx="3">
                  <c:v>4956</c:v>
                </c:pt>
                <c:pt idx="4">
                  <c:v>4974</c:v>
                </c:pt>
                <c:pt idx="5">
                  <c:v>4371</c:v>
                </c:pt>
                <c:pt idx="6">
                  <c:v>5135</c:v>
                </c:pt>
                <c:pt idx="7">
                  <c:v>4630</c:v>
                </c:pt>
                <c:pt idx="8">
                  <c:v>4334</c:v>
                </c:pt>
                <c:pt idx="9">
                  <c:v>4816</c:v>
                </c:pt>
                <c:pt idx="10">
                  <c:v>5251</c:v>
                </c:pt>
                <c:pt idx="11">
                  <c:v>3573</c:v>
                </c:pt>
                <c:pt idx="12">
                  <c:v>4414</c:v>
                </c:pt>
                <c:pt idx="13">
                  <c:v>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4-4719-9349-F0EAA8D2B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7360"/>
        <c:axId val="226717752"/>
      </c:barChart>
      <c:catAx>
        <c:axId val="22671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717752"/>
        <c:crosses val="autoZero"/>
        <c:auto val="1"/>
        <c:lblAlgn val="ctr"/>
        <c:lblOffset val="100"/>
        <c:noMultiLvlLbl val="0"/>
      </c:catAx>
      <c:valAx>
        <c:axId val="226717752"/>
        <c:scaling>
          <c:orientation val="minMax"/>
          <c:max val="5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1736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3815</c:v>
                </c:pt>
                <c:pt idx="1">
                  <c:v>3778</c:v>
                </c:pt>
                <c:pt idx="2">
                  <c:v>3545</c:v>
                </c:pt>
                <c:pt idx="3">
                  <c:v>3663</c:v>
                </c:pt>
                <c:pt idx="4">
                  <c:v>3311</c:v>
                </c:pt>
                <c:pt idx="5">
                  <c:v>3708</c:v>
                </c:pt>
                <c:pt idx="6">
                  <c:v>3597</c:v>
                </c:pt>
                <c:pt idx="7">
                  <c:v>3626</c:v>
                </c:pt>
                <c:pt idx="8">
                  <c:v>4023</c:v>
                </c:pt>
                <c:pt idx="9">
                  <c:v>3555</c:v>
                </c:pt>
                <c:pt idx="10">
                  <c:v>3889</c:v>
                </c:pt>
                <c:pt idx="11">
                  <c:v>3347</c:v>
                </c:pt>
                <c:pt idx="12">
                  <c:v>3502</c:v>
                </c:pt>
                <c:pt idx="13">
                  <c:v>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0-46D3-B31D-8D10AD5F79B3}"/>
            </c:ext>
          </c:extLst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3793</c:v>
                </c:pt>
                <c:pt idx="1">
                  <c:v>4328</c:v>
                </c:pt>
                <c:pt idx="2">
                  <c:v>3753</c:v>
                </c:pt>
                <c:pt idx="3">
                  <c:v>4214</c:v>
                </c:pt>
                <c:pt idx="4">
                  <c:v>4112</c:v>
                </c:pt>
                <c:pt idx="5">
                  <c:v>2853</c:v>
                </c:pt>
                <c:pt idx="6">
                  <c:v>4022</c:v>
                </c:pt>
                <c:pt idx="7">
                  <c:v>4024</c:v>
                </c:pt>
                <c:pt idx="8">
                  <c:v>4586</c:v>
                </c:pt>
                <c:pt idx="9">
                  <c:v>3923</c:v>
                </c:pt>
                <c:pt idx="10">
                  <c:v>4337</c:v>
                </c:pt>
                <c:pt idx="11">
                  <c:v>3742</c:v>
                </c:pt>
                <c:pt idx="12">
                  <c:v>3638</c:v>
                </c:pt>
                <c:pt idx="13">
                  <c:v>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0-46D3-B31D-8D10AD5F79B3}"/>
            </c:ext>
          </c:extLst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4302</c:v>
                </c:pt>
                <c:pt idx="1">
                  <c:v>4437</c:v>
                </c:pt>
                <c:pt idx="2">
                  <c:v>3937</c:v>
                </c:pt>
                <c:pt idx="3">
                  <c:v>4385</c:v>
                </c:pt>
                <c:pt idx="4">
                  <c:v>4421</c:v>
                </c:pt>
                <c:pt idx="5">
                  <c:v>3086</c:v>
                </c:pt>
                <c:pt idx="6">
                  <c:v>4543</c:v>
                </c:pt>
                <c:pt idx="7">
                  <c:v>3905</c:v>
                </c:pt>
                <c:pt idx="8">
                  <c:v>3852</c:v>
                </c:pt>
                <c:pt idx="9">
                  <c:v>4163</c:v>
                </c:pt>
                <c:pt idx="10">
                  <c:v>4526</c:v>
                </c:pt>
                <c:pt idx="11">
                  <c:v>3177</c:v>
                </c:pt>
                <c:pt idx="12">
                  <c:v>3893</c:v>
                </c:pt>
                <c:pt idx="13">
                  <c:v>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0-46D3-B31D-8D10AD5F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8536"/>
        <c:axId val="226718928"/>
      </c:barChart>
      <c:catAx>
        <c:axId val="22671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718928"/>
        <c:crosses val="autoZero"/>
        <c:auto val="1"/>
        <c:lblAlgn val="ctr"/>
        <c:lblOffset val="100"/>
        <c:noMultiLvlLbl val="0"/>
      </c:catAx>
      <c:valAx>
        <c:axId val="226718928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718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7"/>
  <sheetViews>
    <sheetView tabSelected="1" zoomScale="80" zoomScaleNormal="80" workbookViewId="0">
      <selection activeCell="A21" sqref="A21"/>
    </sheetView>
  </sheetViews>
  <sheetFormatPr defaultRowHeight="15" x14ac:dyDescent="0.25"/>
  <cols>
    <col min="1" max="1" width="87.4257812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34</v>
      </c>
    </row>
    <row r="15" spans="1:1" ht="36" x14ac:dyDescent="0.55000000000000004">
      <c r="A15" s="6" t="s">
        <v>21</v>
      </c>
    </row>
    <row r="16" spans="1:1" ht="36" x14ac:dyDescent="0.55000000000000004">
      <c r="A16" s="6" t="s">
        <v>22</v>
      </c>
    </row>
    <row r="19" spans="1:1" ht="18.75" x14ac:dyDescent="0.3">
      <c r="A19" s="7" t="s">
        <v>29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30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"/>
  <sheetViews>
    <sheetView zoomScaleNormal="100" workbookViewId="0">
      <selection activeCell="B15" sqref="B15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11.5703125" style="3" customWidth="1"/>
    <col min="17" max="16384" width="9.140625" style="1"/>
  </cols>
  <sheetData>
    <row r="1" spans="1:18" ht="18.75" x14ac:dyDescent="0.3">
      <c r="B1" s="48" t="str">
        <f>'Tabulka a graf č. 5'!B1:P1</f>
        <v>Krajské normativy školní jídelny ve střední škole, konzervatoři a vyšší odborné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10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11" t="s">
        <v>23</v>
      </c>
      <c r="B6" s="12">
        <f>ROUND(12*B8/B7,0)</f>
        <v>6690</v>
      </c>
      <c r="C6" s="12">
        <f>ROUND(12*C8/C7,0)</f>
        <v>5441</v>
      </c>
      <c r="D6" s="12">
        <f t="shared" ref="D6:O6" si="0">ROUND(12*D8/D7,0)</f>
        <v>5220</v>
      </c>
      <c r="E6" s="12">
        <f t="shared" si="0"/>
        <v>5319</v>
      </c>
      <c r="F6" s="12">
        <f t="shared" si="0"/>
        <v>4681</v>
      </c>
      <c r="G6" s="12">
        <f t="shared" si="0"/>
        <v>5478</v>
      </c>
      <c r="H6" s="12">
        <f t="shared" si="0"/>
        <v>5170</v>
      </c>
      <c r="I6" s="12">
        <f t="shared" si="0"/>
        <v>5582</v>
      </c>
      <c r="J6" s="12">
        <f t="shared" si="0"/>
        <v>5687</v>
      </c>
      <c r="K6" s="12">
        <f t="shared" si="0"/>
        <v>5298</v>
      </c>
      <c r="L6" s="12">
        <f t="shared" si="0"/>
        <v>5581</v>
      </c>
      <c r="M6" s="12">
        <f t="shared" si="0"/>
        <v>4731</v>
      </c>
      <c r="N6" s="12">
        <f t="shared" si="0"/>
        <v>5034</v>
      </c>
      <c r="O6" s="12">
        <f t="shared" si="0"/>
        <v>5497</v>
      </c>
      <c r="P6" s="13">
        <f>SUMIF(B6:O6,"&gt;0")/COUNTIF(B6:O6,"&gt;0")</f>
        <v>5386.3571428571431</v>
      </c>
      <c r="R6" s="44"/>
    </row>
    <row r="7" spans="1:18" x14ac:dyDescent="0.25">
      <c r="A7" s="14" t="s">
        <v>16</v>
      </c>
      <c r="B7" s="15">
        <v>35.352139999999999</v>
      </c>
      <c r="C7" s="15">
        <v>45.091925755210873</v>
      </c>
      <c r="D7" s="15">
        <v>43.265300000000003</v>
      </c>
      <c r="E7" s="15">
        <v>43.77</v>
      </c>
      <c r="F7" s="15">
        <v>46.654349643095962</v>
      </c>
      <c r="G7" s="16">
        <v>38.96</v>
      </c>
      <c r="H7" s="15">
        <v>45.93818536867704</v>
      </c>
      <c r="I7" s="15">
        <v>41.32</v>
      </c>
      <c r="J7" s="15">
        <v>42.105550552894101</v>
      </c>
      <c r="K7" s="15">
        <v>41.923000000000002</v>
      </c>
      <c r="L7" s="15">
        <v>42.67</v>
      </c>
      <c r="M7" s="15">
        <v>46.89</v>
      </c>
      <c r="N7" s="15">
        <v>46.914261334065671</v>
      </c>
      <c r="O7" s="17">
        <v>41.976998558698398</v>
      </c>
      <c r="P7" s="18">
        <f>SUMIF(B7:O7,"&gt;0")/COUNTIF(B7:O7,"&gt;0")</f>
        <v>43.059407943760149</v>
      </c>
    </row>
    <row r="8" spans="1:18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19219.714285714286</v>
      </c>
    </row>
    <row r="9" spans="1:18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s="5" customFormat="1" x14ac:dyDescent="0.25">
      <c r="A10" s="11" t="s">
        <v>23</v>
      </c>
      <c r="B10" s="12">
        <f>ROUND(12*B12/B11,0)</f>
        <v>4442</v>
      </c>
      <c r="C10" s="12">
        <f t="shared" ref="C10:O10" si="1">ROUND(12*C12/C11,0)</f>
        <v>6233</v>
      </c>
      <c r="D10" s="12">
        <f t="shared" si="1"/>
        <v>5643</v>
      </c>
      <c r="E10" s="12">
        <f t="shared" si="1"/>
        <v>6048</v>
      </c>
      <c r="F10" s="12">
        <f t="shared" si="1"/>
        <v>5813</v>
      </c>
      <c r="G10" s="12">
        <f t="shared" si="1"/>
        <v>6193</v>
      </c>
      <c r="H10" s="12">
        <f t="shared" si="1"/>
        <v>5779</v>
      </c>
      <c r="I10" s="12">
        <f t="shared" si="1"/>
        <v>6195</v>
      </c>
      <c r="J10" s="12">
        <f t="shared" si="1"/>
        <v>6482</v>
      </c>
      <c r="K10" s="12">
        <f t="shared" si="1"/>
        <v>5846</v>
      </c>
      <c r="L10" s="12">
        <f t="shared" si="1"/>
        <v>6224</v>
      </c>
      <c r="M10" s="12">
        <f t="shared" si="1"/>
        <v>5290</v>
      </c>
      <c r="N10" s="12">
        <f t="shared" si="1"/>
        <v>5216</v>
      </c>
      <c r="O10" s="12">
        <f t="shared" si="1"/>
        <v>5923</v>
      </c>
      <c r="P10" s="13">
        <f>SUMIF(B10:O10,"&gt;0")/COUNTIF(B10:O10,"&gt;0")</f>
        <v>5809.0714285714284</v>
      </c>
    </row>
    <row r="11" spans="1:18" s="5" customFormat="1" x14ac:dyDescent="0.25">
      <c r="A11" s="14" t="s">
        <v>16</v>
      </c>
      <c r="B11" s="15">
        <v>58.617218132110274</v>
      </c>
      <c r="C11" s="15">
        <v>45.091925755210873</v>
      </c>
      <c r="D11" s="15">
        <v>49.940600000000003</v>
      </c>
      <c r="E11" s="15">
        <v>45.47</v>
      </c>
      <c r="F11" s="15">
        <v>46.654349643095962</v>
      </c>
      <c r="G11" s="16">
        <v>40.4</v>
      </c>
      <c r="H11" s="15">
        <v>45.037436635957881</v>
      </c>
      <c r="I11" s="15">
        <v>41.32</v>
      </c>
      <c r="J11" s="15">
        <v>42.105550552894101</v>
      </c>
      <c r="K11" s="15">
        <v>47.372999999999998</v>
      </c>
      <c r="L11" s="15">
        <v>42.67</v>
      </c>
      <c r="M11" s="15">
        <v>46.89</v>
      </c>
      <c r="N11" s="15">
        <v>50.355542480125649</v>
      </c>
      <c r="O11" s="17">
        <v>43.56045452229553</v>
      </c>
      <c r="P11" s="18">
        <f>SUMIF(B11:O11,"&gt;0")/COUNTIF(B11:O11,"&gt;0")</f>
        <v>46.106148408692164</v>
      </c>
    </row>
    <row r="12" spans="1:18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8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s="5" customFormat="1" x14ac:dyDescent="0.25">
      <c r="A14" s="11" t="s">
        <v>23</v>
      </c>
      <c r="B14" s="12">
        <v>6128.7438533750556</v>
      </c>
      <c r="C14" s="12">
        <v>6390.6416017364827</v>
      </c>
      <c r="D14" s="12">
        <v>5918.7114291778626</v>
      </c>
      <c r="E14" s="12">
        <v>6267.2454959843717</v>
      </c>
      <c r="F14" s="12">
        <v>6250.2210882957143</v>
      </c>
      <c r="G14" s="12">
        <v>6700.3960396039611</v>
      </c>
      <c r="H14" s="12">
        <v>6527.9026063679312</v>
      </c>
      <c r="I14" s="12">
        <v>6013.2267127728546</v>
      </c>
      <c r="J14" s="12">
        <v>5445.7428293676458</v>
      </c>
      <c r="K14" s="12">
        <v>6203.6789729892726</v>
      </c>
      <c r="L14" s="12">
        <v>6494.1176470588234</v>
      </c>
      <c r="M14" s="12">
        <v>4490.7258753202395</v>
      </c>
      <c r="N14" s="12">
        <v>5586.6839313952705</v>
      </c>
      <c r="O14" s="12">
        <v>6239.6043149844709</v>
      </c>
      <c r="P14" s="13">
        <f t="shared" ref="P14:P16" si="2">SUMIF(B14:O14,"&gt;0")/COUNTIF(B14:O14,"&gt;0")</f>
        <v>6046.9744570307103</v>
      </c>
    </row>
    <row r="15" spans="1:18" s="5" customFormat="1" x14ac:dyDescent="0.25">
      <c r="A15" s="14" t="s">
        <v>16</v>
      </c>
      <c r="B15" s="15">
        <v>44.74</v>
      </c>
      <c r="C15" s="15">
        <v>45.542845012762982</v>
      </c>
      <c r="D15" s="15">
        <v>49.940600000000003</v>
      </c>
      <c r="E15" s="15">
        <v>46.07</v>
      </c>
      <c r="F15" s="15">
        <v>46.654349643095962</v>
      </c>
      <c r="G15" s="16">
        <v>40.4</v>
      </c>
      <c r="H15" s="15">
        <v>45.037436635957881</v>
      </c>
      <c r="I15" s="15">
        <v>46.27</v>
      </c>
      <c r="J15" s="15">
        <v>52.631938191117634</v>
      </c>
      <c r="K15" s="15">
        <v>46.426000000000002</v>
      </c>
      <c r="L15" s="15">
        <v>42.67</v>
      </c>
      <c r="M15" s="15">
        <v>58.55</v>
      </c>
      <c r="N15" s="15">
        <v>49.080993907510845</v>
      </c>
      <c r="O15" s="17">
        <v>43.56045452229553</v>
      </c>
      <c r="P15" s="18">
        <f t="shared" si="2"/>
        <v>46.969615565195774</v>
      </c>
    </row>
    <row r="16" spans="1:18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2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3">ROUND(B10-B6,0)</f>
        <v>-2248</v>
      </c>
      <c r="C18" s="27">
        <f t="shared" si="3"/>
        <v>792</v>
      </c>
      <c r="D18" s="27">
        <f t="shared" si="3"/>
        <v>423</v>
      </c>
      <c r="E18" s="27">
        <f t="shared" si="3"/>
        <v>729</v>
      </c>
      <c r="F18" s="27">
        <f t="shared" si="3"/>
        <v>1132</v>
      </c>
      <c r="G18" s="27">
        <f t="shared" si="3"/>
        <v>715</v>
      </c>
      <c r="H18" s="27">
        <f t="shared" si="3"/>
        <v>609</v>
      </c>
      <c r="I18" s="27">
        <f t="shared" si="3"/>
        <v>613</v>
      </c>
      <c r="J18" s="27">
        <f t="shared" si="3"/>
        <v>795</v>
      </c>
      <c r="K18" s="27">
        <f t="shared" si="3"/>
        <v>548</v>
      </c>
      <c r="L18" s="27">
        <f t="shared" si="3"/>
        <v>643</v>
      </c>
      <c r="M18" s="27">
        <f t="shared" si="3"/>
        <v>559</v>
      </c>
      <c r="N18" s="27">
        <f t="shared" si="3"/>
        <v>182</v>
      </c>
      <c r="O18" s="28">
        <f t="shared" si="3"/>
        <v>426</v>
      </c>
      <c r="P18" s="13">
        <f t="shared" ref="P18:P20" si="4">AVERAGE(B18:O18)</f>
        <v>422.71428571428572</v>
      </c>
    </row>
    <row r="19" spans="1:16" x14ac:dyDescent="0.25">
      <c r="A19" s="14" t="s">
        <v>16</v>
      </c>
      <c r="B19" s="30">
        <f t="shared" ref="B19:O19" si="5">ROUND(B11-B7,2)</f>
        <v>23.27</v>
      </c>
      <c r="C19" s="30">
        <f t="shared" si="5"/>
        <v>0</v>
      </c>
      <c r="D19" s="30">
        <f t="shared" si="5"/>
        <v>6.68</v>
      </c>
      <c r="E19" s="30">
        <f t="shared" si="5"/>
        <v>1.7</v>
      </c>
      <c r="F19" s="30">
        <f t="shared" si="5"/>
        <v>0</v>
      </c>
      <c r="G19" s="30">
        <f t="shared" si="5"/>
        <v>1.44</v>
      </c>
      <c r="H19" s="30">
        <f t="shared" si="5"/>
        <v>-0.9</v>
      </c>
      <c r="I19" s="30">
        <f t="shared" si="5"/>
        <v>0</v>
      </c>
      <c r="J19" s="30">
        <f t="shared" si="5"/>
        <v>0</v>
      </c>
      <c r="K19" s="30">
        <f t="shared" si="5"/>
        <v>5.45</v>
      </c>
      <c r="L19" s="30">
        <f t="shared" si="5"/>
        <v>0</v>
      </c>
      <c r="M19" s="30">
        <f t="shared" si="5"/>
        <v>0</v>
      </c>
      <c r="N19" s="30">
        <f t="shared" si="5"/>
        <v>3.44</v>
      </c>
      <c r="O19" s="31">
        <f t="shared" si="5"/>
        <v>1.58</v>
      </c>
      <c r="P19" s="29">
        <f t="shared" si="4"/>
        <v>3.0471428571428567</v>
      </c>
    </row>
    <row r="20" spans="1:16" ht="15.75" thickBot="1" x14ac:dyDescent="0.3">
      <c r="A20" s="19" t="s">
        <v>17</v>
      </c>
      <c r="B20" s="39">
        <f t="shared" ref="B20:O20" si="6">ROUND(B12-B8,0)</f>
        <v>1990</v>
      </c>
      <c r="C20" s="39">
        <f t="shared" si="6"/>
        <v>2974</v>
      </c>
      <c r="D20" s="39">
        <f t="shared" si="6"/>
        <v>4665</v>
      </c>
      <c r="E20" s="39">
        <f t="shared" si="6"/>
        <v>3515</v>
      </c>
      <c r="F20" s="39">
        <f t="shared" si="6"/>
        <v>4400</v>
      </c>
      <c r="G20" s="39">
        <f t="shared" si="6"/>
        <v>3065</v>
      </c>
      <c r="H20" s="39">
        <f t="shared" si="6"/>
        <v>1900</v>
      </c>
      <c r="I20" s="39">
        <f t="shared" si="6"/>
        <v>2114</v>
      </c>
      <c r="J20" s="39">
        <f t="shared" si="6"/>
        <v>2791</v>
      </c>
      <c r="K20" s="39">
        <f t="shared" si="6"/>
        <v>4568</v>
      </c>
      <c r="L20" s="39">
        <f t="shared" si="6"/>
        <v>2286</v>
      </c>
      <c r="M20" s="39">
        <f t="shared" si="6"/>
        <v>2184</v>
      </c>
      <c r="N20" s="39">
        <f t="shared" si="6"/>
        <v>2208</v>
      </c>
      <c r="O20" s="40">
        <f t="shared" si="6"/>
        <v>2270</v>
      </c>
      <c r="P20" s="41">
        <f t="shared" si="4"/>
        <v>2923.5714285714284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7">ROUND(B14-B10,0)</f>
        <v>1687</v>
      </c>
      <c r="C22" s="27">
        <f t="shared" si="7"/>
        <v>158</v>
      </c>
      <c r="D22" s="27">
        <f t="shared" si="7"/>
        <v>276</v>
      </c>
      <c r="E22" s="27">
        <f t="shared" si="7"/>
        <v>219</v>
      </c>
      <c r="F22" s="27">
        <f t="shared" si="7"/>
        <v>437</v>
      </c>
      <c r="G22" s="27">
        <f t="shared" si="7"/>
        <v>507</v>
      </c>
      <c r="H22" s="27">
        <f t="shared" si="7"/>
        <v>749</v>
      </c>
      <c r="I22" s="27">
        <f t="shared" si="7"/>
        <v>-182</v>
      </c>
      <c r="J22" s="27">
        <f t="shared" si="7"/>
        <v>-1036</v>
      </c>
      <c r="K22" s="27">
        <f t="shared" si="7"/>
        <v>358</v>
      </c>
      <c r="L22" s="27">
        <f t="shared" si="7"/>
        <v>270</v>
      </c>
      <c r="M22" s="27">
        <f t="shared" si="7"/>
        <v>-799</v>
      </c>
      <c r="N22" s="27">
        <f t="shared" si="7"/>
        <v>371</v>
      </c>
      <c r="O22" s="28">
        <f t="shared" si="7"/>
        <v>317</v>
      </c>
      <c r="P22" s="13">
        <f t="shared" ref="P22:P24" si="8">AVERAGE(B22:O22)</f>
        <v>238</v>
      </c>
    </row>
    <row r="23" spans="1:16" x14ac:dyDescent="0.25">
      <c r="A23" s="14" t="s">
        <v>16</v>
      </c>
      <c r="B23" s="30">
        <f t="shared" ref="B23:O23" si="9">ROUND(B15-B11,2)</f>
        <v>-13.88</v>
      </c>
      <c r="C23" s="30">
        <f t="shared" si="9"/>
        <v>0.45</v>
      </c>
      <c r="D23" s="30">
        <f t="shared" si="9"/>
        <v>0</v>
      </c>
      <c r="E23" s="30">
        <f t="shared" si="9"/>
        <v>0.6</v>
      </c>
      <c r="F23" s="30">
        <f t="shared" si="9"/>
        <v>0</v>
      </c>
      <c r="G23" s="30">
        <f t="shared" si="9"/>
        <v>0</v>
      </c>
      <c r="H23" s="30">
        <f t="shared" si="9"/>
        <v>0</v>
      </c>
      <c r="I23" s="30">
        <f t="shared" si="9"/>
        <v>4.95</v>
      </c>
      <c r="J23" s="30">
        <f t="shared" si="9"/>
        <v>10.53</v>
      </c>
      <c r="K23" s="30">
        <f t="shared" si="9"/>
        <v>-0.95</v>
      </c>
      <c r="L23" s="30">
        <f t="shared" si="9"/>
        <v>0</v>
      </c>
      <c r="M23" s="30">
        <f t="shared" si="9"/>
        <v>11.66</v>
      </c>
      <c r="N23" s="30">
        <f t="shared" si="9"/>
        <v>-1.27</v>
      </c>
      <c r="O23" s="31">
        <f t="shared" si="9"/>
        <v>0</v>
      </c>
      <c r="P23" s="29">
        <f t="shared" si="8"/>
        <v>0.86357142857142843</v>
      </c>
    </row>
    <row r="24" spans="1:16" ht="15.75" thickBot="1" x14ac:dyDescent="0.3">
      <c r="A24" s="19" t="s">
        <v>17</v>
      </c>
      <c r="B24" s="39">
        <f t="shared" ref="B24:O24" si="10">ROUND(B16-B12,0)</f>
        <v>1150</v>
      </c>
      <c r="C24" s="39">
        <f t="shared" si="10"/>
        <v>834</v>
      </c>
      <c r="D24" s="39">
        <f t="shared" si="10"/>
        <v>1148</v>
      </c>
      <c r="E24" s="39">
        <f t="shared" si="10"/>
        <v>1146</v>
      </c>
      <c r="F24" s="39">
        <f t="shared" si="10"/>
        <v>1700</v>
      </c>
      <c r="G24" s="39">
        <f t="shared" si="10"/>
        <v>1708</v>
      </c>
      <c r="H24" s="39">
        <f t="shared" si="10"/>
        <v>2810</v>
      </c>
      <c r="I24" s="39">
        <f t="shared" si="10"/>
        <v>1853</v>
      </c>
      <c r="J24" s="39">
        <f t="shared" si="10"/>
        <v>1140</v>
      </c>
      <c r="K24" s="39">
        <f t="shared" si="10"/>
        <v>923</v>
      </c>
      <c r="L24" s="39">
        <f t="shared" si="10"/>
        <v>960</v>
      </c>
      <c r="M24" s="39">
        <f t="shared" si="10"/>
        <v>1240</v>
      </c>
      <c r="N24" s="39">
        <f t="shared" si="10"/>
        <v>962</v>
      </c>
      <c r="O24" s="40">
        <f t="shared" si="10"/>
        <v>1150</v>
      </c>
      <c r="P24" s="41">
        <f t="shared" si="8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1">ROUND(100*(B10-B6)/B6,2)</f>
        <v>-33.6</v>
      </c>
      <c r="C26" s="35">
        <f t="shared" si="11"/>
        <v>14.56</v>
      </c>
      <c r="D26" s="35">
        <f t="shared" si="11"/>
        <v>8.1</v>
      </c>
      <c r="E26" s="35">
        <f t="shared" si="11"/>
        <v>13.71</v>
      </c>
      <c r="F26" s="35">
        <f t="shared" si="11"/>
        <v>24.18</v>
      </c>
      <c r="G26" s="35">
        <f t="shared" si="11"/>
        <v>13.05</v>
      </c>
      <c r="H26" s="35">
        <f t="shared" si="11"/>
        <v>11.78</v>
      </c>
      <c r="I26" s="35">
        <f t="shared" si="11"/>
        <v>10.98</v>
      </c>
      <c r="J26" s="35">
        <f t="shared" si="11"/>
        <v>13.98</v>
      </c>
      <c r="K26" s="35">
        <f t="shared" si="11"/>
        <v>10.34</v>
      </c>
      <c r="L26" s="35">
        <f t="shared" si="11"/>
        <v>11.52</v>
      </c>
      <c r="M26" s="35">
        <f t="shared" si="11"/>
        <v>11.82</v>
      </c>
      <c r="N26" s="35">
        <f t="shared" si="11"/>
        <v>3.62</v>
      </c>
      <c r="O26" s="36">
        <f t="shared" si="11"/>
        <v>7.75</v>
      </c>
      <c r="P26" s="33">
        <f t="shared" ref="P26:P28" si="12">AVERAGE(B26:O26)</f>
        <v>8.6992857142857165</v>
      </c>
    </row>
    <row r="27" spans="1:16" x14ac:dyDescent="0.25">
      <c r="A27" s="14" t="s">
        <v>16</v>
      </c>
      <c r="B27" s="30">
        <f t="shared" si="11"/>
        <v>65.81</v>
      </c>
      <c r="C27" s="30">
        <f t="shared" si="11"/>
        <v>0</v>
      </c>
      <c r="D27" s="30">
        <f t="shared" si="11"/>
        <v>15.43</v>
      </c>
      <c r="E27" s="30">
        <f t="shared" si="11"/>
        <v>3.88</v>
      </c>
      <c r="F27" s="30">
        <f t="shared" si="11"/>
        <v>0</v>
      </c>
      <c r="G27" s="30">
        <f t="shared" si="11"/>
        <v>3.7</v>
      </c>
      <c r="H27" s="30">
        <f t="shared" si="11"/>
        <v>-1.96</v>
      </c>
      <c r="I27" s="30">
        <f t="shared" si="11"/>
        <v>0</v>
      </c>
      <c r="J27" s="30">
        <f t="shared" si="11"/>
        <v>0</v>
      </c>
      <c r="K27" s="30">
        <f t="shared" si="11"/>
        <v>13</v>
      </c>
      <c r="L27" s="30">
        <f t="shared" si="11"/>
        <v>0</v>
      </c>
      <c r="M27" s="30">
        <f t="shared" si="11"/>
        <v>0</v>
      </c>
      <c r="N27" s="30">
        <f t="shared" si="11"/>
        <v>7.34</v>
      </c>
      <c r="O27" s="31">
        <f t="shared" si="11"/>
        <v>3.77</v>
      </c>
      <c r="P27" s="29">
        <f t="shared" si="12"/>
        <v>7.9264285714285725</v>
      </c>
    </row>
    <row r="28" spans="1:16" ht="15.75" thickBot="1" x14ac:dyDescent="0.3">
      <c r="A28" s="19" t="s">
        <v>17</v>
      </c>
      <c r="B28" s="37">
        <f t="shared" si="11"/>
        <v>10.1</v>
      </c>
      <c r="C28" s="37">
        <f t="shared" si="11"/>
        <v>14.55</v>
      </c>
      <c r="D28" s="37">
        <f t="shared" si="11"/>
        <v>24.79</v>
      </c>
      <c r="E28" s="37">
        <f t="shared" si="11"/>
        <v>18.12</v>
      </c>
      <c r="F28" s="37">
        <f t="shared" si="11"/>
        <v>24.18</v>
      </c>
      <c r="G28" s="37">
        <f t="shared" si="11"/>
        <v>17.23</v>
      </c>
      <c r="H28" s="37">
        <f t="shared" si="11"/>
        <v>9.6</v>
      </c>
      <c r="I28" s="37">
        <f t="shared" si="11"/>
        <v>11</v>
      </c>
      <c r="J28" s="37">
        <f t="shared" si="11"/>
        <v>13.99</v>
      </c>
      <c r="K28" s="37">
        <f t="shared" si="11"/>
        <v>24.68</v>
      </c>
      <c r="L28" s="37">
        <f t="shared" si="11"/>
        <v>11.52</v>
      </c>
      <c r="M28" s="37">
        <f t="shared" si="11"/>
        <v>11.81</v>
      </c>
      <c r="N28" s="37">
        <f t="shared" si="11"/>
        <v>11.22</v>
      </c>
      <c r="O28" s="38">
        <f t="shared" si="11"/>
        <v>11.8</v>
      </c>
      <c r="P28" s="34">
        <f t="shared" si="12"/>
        <v>15.327857142857145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3">ROUND(100*(B14-B10)/B10,2)</f>
        <v>37.97</v>
      </c>
      <c r="C30" s="35">
        <f t="shared" si="13"/>
        <v>2.5299999999999998</v>
      </c>
      <c r="D30" s="35">
        <f t="shared" si="13"/>
        <v>4.8899999999999997</v>
      </c>
      <c r="E30" s="35">
        <f t="shared" si="13"/>
        <v>3.63</v>
      </c>
      <c r="F30" s="35">
        <f t="shared" si="13"/>
        <v>7.52</v>
      </c>
      <c r="G30" s="35">
        <f t="shared" si="13"/>
        <v>8.19</v>
      </c>
      <c r="H30" s="35">
        <f t="shared" si="13"/>
        <v>12.96</v>
      </c>
      <c r="I30" s="35">
        <f t="shared" si="13"/>
        <v>-2.93</v>
      </c>
      <c r="J30" s="35">
        <f t="shared" si="13"/>
        <v>-15.99</v>
      </c>
      <c r="K30" s="35">
        <f t="shared" si="13"/>
        <v>6.12</v>
      </c>
      <c r="L30" s="35">
        <f t="shared" si="13"/>
        <v>4.34</v>
      </c>
      <c r="M30" s="35">
        <f t="shared" si="13"/>
        <v>-15.11</v>
      </c>
      <c r="N30" s="35">
        <f t="shared" si="13"/>
        <v>7.11</v>
      </c>
      <c r="O30" s="36">
        <f t="shared" si="13"/>
        <v>5.35</v>
      </c>
      <c r="P30" s="33">
        <f t="shared" ref="P30:P32" si="14">AVERAGE(B30:O30)</f>
        <v>4.7557142857142845</v>
      </c>
    </row>
    <row r="31" spans="1:16" x14ac:dyDescent="0.25">
      <c r="A31" s="14" t="s">
        <v>16</v>
      </c>
      <c r="B31" s="30">
        <f t="shared" si="13"/>
        <v>-23.67</v>
      </c>
      <c r="C31" s="30">
        <f t="shared" si="13"/>
        <v>1</v>
      </c>
      <c r="D31" s="30">
        <f t="shared" si="13"/>
        <v>0</v>
      </c>
      <c r="E31" s="30">
        <f t="shared" si="13"/>
        <v>1.32</v>
      </c>
      <c r="F31" s="30">
        <f t="shared" si="13"/>
        <v>0</v>
      </c>
      <c r="G31" s="30">
        <f t="shared" si="13"/>
        <v>0</v>
      </c>
      <c r="H31" s="30">
        <f t="shared" si="13"/>
        <v>0</v>
      </c>
      <c r="I31" s="30">
        <f t="shared" si="13"/>
        <v>11.98</v>
      </c>
      <c r="J31" s="30">
        <f t="shared" si="13"/>
        <v>25</v>
      </c>
      <c r="K31" s="30">
        <f t="shared" si="13"/>
        <v>-2</v>
      </c>
      <c r="L31" s="30">
        <f t="shared" si="13"/>
        <v>0</v>
      </c>
      <c r="M31" s="30">
        <f t="shared" si="13"/>
        <v>24.87</v>
      </c>
      <c r="N31" s="30">
        <f t="shared" si="13"/>
        <v>-2.5299999999999998</v>
      </c>
      <c r="O31" s="31">
        <f t="shared" si="13"/>
        <v>0</v>
      </c>
      <c r="P31" s="29">
        <f t="shared" si="14"/>
        <v>2.5692857142857144</v>
      </c>
    </row>
    <row r="32" spans="1:16" ht="15.75" thickBot="1" x14ac:dyDescent="0.3">
      <c r="A32" s="19" t="s">
        <v>17</v>
      </c>
      <c r="B32" s="37">
        <f t="shared" si="13"/>
        <v>5.3</v>
      </c>
      <c r="C32" s="37">
        <f t="shared" si="13"/>
        <v>3.56</v>
      </c>
      <c r="D32" s="37">
        <f t="shared" si="13"/>
        <v>4.8899999999999997</v>
      </c>
      <c r="E32" s="37">
        <f t="shared" si="13"/>
        <v>5</v>
      </c>
      <c r="F32" s="37">
        <f t="shared" si="13"/>
        <v>7.52</v>
      </c>
      <c r="G32" s="37">
        <f t="shared" si="13"/>
        <v>8.19</v>
      </c>
      <c r="H32" s="37">
        <f t="shared" si="13"/>
        <v>12.96</v>
      </c>
      <c r="I32" s="37">
        <f t="shared" si="13"/>
        <v>8.69</v>
      </c>
      <c r="J32" s="37">
        <f t="shared" si="13"/>
        <v>5.01</v>
      </c>
      <c r="K32" s="37">
        <f t="shared" si="13"/>
        <v>4</v>
      </c>
      <c r="L32" s="37">
        <f t="shared" si="13"/>
        <v>4.34</v>
      </c>
      <c r="M32" s="37">
        <f t="shared" si="13"/>
        <v>6</v>
      </c>
      <c r="N32" s="37">
        <f t="shared" si="13"/>
        <v>4.4000000000000004</v>
      </c>
      <c r="O32" s="38">
        <f t="shared" si="13"/>
        <v>5.35</v>
      </c>
      <c r="P32" s="34">
        <f t="shared" si="14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topLeftCell="A13" zoomScaleNormal="100" workbookViewId="0">
      <selection activeCell="B16" sqref="B16:O16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11.42578125" style="3" customWidth="1"/>
    <col min="17" max="16384" width="9.140625" style="1"/>
  </cols>
  <sheetData>
    <row r="1" spans="1:16" ht="18.75" x14ac:dyDescent="0.3">
      <c r="B1" s="48" t="str">
        <f>'Tabulka a graf č. 5'!B1:P1</f>
        <v>Krajské normativy školní jídelny ve střední škole, konzervatoři a vyšší odborné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5913</v>
      </c>
      <c r="C6" s="12">
        <f>ROUND(12*C8/C7,0)</f>
        <v>4999</v>
      </c>
      <c r="D6" s="12">
        <f t="shared" ref="D6:O6" si="0">ROUND(12*D8/D7,0)</f>
        <v>4790</v>
      </c>
      <c r="E6" s="12">
        <f t="shared" si="0"/>
        <v>4864</v>
      </c>
      <c r="F6" s="12">
        <f t="shared" si="0"/>
        <v>4308</v>
      </c>
      <c r="G6" s="12">
        <f t="shared" si="0"/>
        <v>5074</v>
      </c>
      <c r="H6" s="12">
        <f t="shared" si="0"/>
        <v>4736</v>
      </c>
      <c r="I6" s="12">
        <f t="shared" si="0"/>
        <v>5170</v>
      </c>
      <c r="J6" s="12">
        <f t="shared" si="0"/>
        <v>5234</v>
      </c>
      <c r="K6" s="12">
        <f t="shared" si="0"/>
        <v>4857</v>
      </c>
      <c r="L6" s="12">
        <f t="shared" si="0"/>
        <v>5146</v>
      </c>
      <c r="M6" s="12">
        <f t="shared" si="0"/>
        <v>4354</v>
      </c>
      <c r="N6" s="12">
        <f t="shared" si="0"/>
        <v>4624</v>
      </c>
      <c r="O6" s="12">
        <f t="shared" si="0"/>
        <v>5018</v>
      </c>
      <c r="P6" s="13">
        <f>SUMIF(B6:O6,"&gt;0")/COUNTIF(B6:O6,"&gt;0")</f>
        <v>4934.7857142857147</v>
      </c>
    </row>
    <row r="7" spans="1:16" x14ac:dyDescent="0.25">
      <c r="A7" s="14" t="s">
        <v>16</v>
      </c>
      <c r="B7" s="15">
        <v>40.000039999999998</v>
      </c>
      <c r="C7" s="15">
        <v>49.083511424976749</v>
      </c>
      <c r="D7" s="15">
        <v>47.150000000000006</v>
      </c>
      <c r="E7" s="15">
        <v>47.86</v>
      </c>
      <c r="F7" s="15">
        <v>50.691749857084211</v>
      </c>
      <c r="G7" s="16">
        <v>42.06</v>
      </c>
      <c r="H7" s="15">
        <v>50.138696551310417</v>
      </c>
      <c r="I7" s="15">
        <v>44.61</v>
      </c>
      <c r="J7" s="15">
        <v>45.749304246018497</v>
      </c>
      <c r="K7" s="15">
        <v>45.728000000000002</v>
      </c>
      <c r="L7" s="15">
        <v>46.28</v>
      </c>
      <c r="M7" s="15">
        <v>50.95</v>
      </c>
      <c r="N7" s="15">
        <v>51.076229251336244</v>
      </c>
      <c r="O7" s="17">
        <v>45.983171529018243</v>
      </c>
      <c r="P7" s="18">
        <f>SUMIF(B7:O7,"&gt;0")/COUNTIF(B7:O7,"&gt;0")</f>
        <v>46.954335918553177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19219.714285714286</v>
      </c>
    </row>
    <row r="9" spans="1:16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4204</v>
      </c>
      <c r="C10" s="12">
        <f t="shared" ref="C10:O10" si="1">ROUND(12*C12/C11,0)</f>
        <v>5726</v>
      </c>
      <c r="D10" s="12">
        <f t="shared" si="1"/>
        <v>5176</v>
      </c>
      <c r="E10" s="12">
        <f t="shared" si="1"/>
        <v>5548</v>
      </c>
      <c r="F10" s="12">
        <f t="shared" si="1"/>
        <v>5350</v>
      </c>
      <c r="G10" s="12">
        <f t="shared" si="1"/>
        <v>5505</v>
      </c>
      <c r="H10" s="12">
        <f t="shared" si="1"/>
        <v>5295</v>
      </c>
      <c r="I10" s="12">
        <f t="shared" si="1"/>
        <v>5739</v>
      </c>
      <c r="J10" s="12">
        <f t="shared" si="1"/>
        <v>5966</v>
      </c>
      <c r="K10" s="12">
        <f t="shared" si="1"/>
        <v>5359</v>
      </c>
      <c r="L10" s="12">
        <f t="shared" si="1"/>
        <v>5739</v>
      </c>
      <c r="M10" s="12">
        <f t="shared" si="1"/>
        <v>4869</v>
      </c>
      <c r="N10" s="12">
        <f t="shared" si="1"/>
        <v>4792</v>
      </c>
      <c r="O10" s="12">
        <f t="shared" si="1"/>
        <v>5407</v>
      </c>
      <c r="P10" s="13">
        <f>SUMIF(B10:O10,"&gt;0")/COUNTIF(B10:O10,"&gt;0")</f>
        <v>5333.9285714285716</v>
      </c>
    </row>
    <row r="11" spans="1:16" s="5" customFormat="1" x14ac:dyDescent="0.25">
      <c r="A11" s="14" t="s">
        <v>16</v>
      </c>
      <c r="B11" s="15">
        <v>61.943211984338951</v>
      </c>
      <c r="C11" s="15">
        <v>49.083511424976749</v>
      </c>
      <c r="D11" s="15">
        <v>54.44</v>
      </c>
      <c r="E11" s="15">
        <v>49.56</v>
      </c>
      <c r="F11" s="15">
        <v>50.691749857084211</v>
      </c>
      <c r="G11" s="16">
        <v>45.45</v>
      </c>
      <c r="H11" s="15">
        <v>49.155584854225893</v>
      </c>
      <c r="I11" s="15">
        <v>44.61</v>
      </c>
      <c r="J11" s="15">
        <v>45.749304246018497</v>
      </c>
      <c r="K11" s="15">
        <v>51.673000000000002</v>
      </c>
      <c r="L11" s="15">
        <v>46.28</v>
      </c>
      <c r="M11" s="15">
        <v>50.95</v>
      </c>
      <c r="N11" s="15">
        <v>54.806417101986597</v>
      </c>
      <c r="O11" s="17">
        <v>47.719284368621146</v>
      </c>
      <c r="P11" s="18">
        <f>SUMIF(B11:O11,"&gt;0")/COUNTIF(B11:O11,"&gt;0")</f>
        <v>50.150861702660869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5607</v>
      </c>
      <c r="C14" s="12">
        <f>ROUND(12*C16/C15,0)</f>
        <v>5871</v>
      </c>
      <c r="D14" s="12">
        <f t="shared" ref="D14:O14" si="2">ROUND(12*D16/D15,0)</f>
        <v>5430</v>
      </c>
      <c r="E14" s="12">
        <f t="shared" si="2"/>
        <v>5756</v>
      </c>
      <c r="F14" s="12">
        <f t="shared" si="2"/>
        <v>5752</v>
      </c>
      <c r="G14" s="12">
        <f t="shared" si="2"/>
        <v>5956</v>
      </c>
      <c r="H14" s="12">
        <f t="shared" si="2"/>
        <v>5981</v>
      </c>
      <c r="I14" s="12">
        <f t="shared" si="2"/>
        <v>5568</v>
      </c>
      <c r="J14" s="12">
        <f t="shared" si="2"/>
        <v>5012</v>
      </c>
      <c r="K14" s="12">
        <f t="shared" si="2"/>
        <v>5687</v>
      </c>
      <c r="L14" s="12">
        <f t="shared" si="2"/>
        <v>5988</v>
      </c>
      <c r="M14" s="12">
        <f t="shared" si="2"/>
        <v>4133</v>
      </c>
      <c r="N14" s="12">
        <f t="shared" si="2"/>
        <v>5132</v>
      </c>
      <c r="O14" s="12">
        <f t="shared" si="2"/>
        <v>5696</v>
      </c>
      <c r="P14" s="13">
        <f t="shared" ref="P14:P16" si="3">SUMIF(B14:O14,"&gt;0")/COUNTIF(B14:O14,"&gt;0")</f>
        <v>5540.6428571428569</v>
      </c>
    </row>
    <row r="15" spans="1:16" s="5" customFormat="1" x14ac:dyDescent="0.25">
      <c r="A15" s="14" t="s">
        <v>16</v>
      </c>
      <c r="B15" s="15">
        <v>48.9</v>
      </c>
      <c r="C15" s="15">
        <v>49.574346539226518</v>
      </c>
      <c r="D15" s="15">
        <v>54.44</v>
      </c>
      <c r="E15" s="15">
        <v>50.16</v>
      </c>
      <c r="F15" s="15">
        <v>50.691749857084211</v>
      </c>
      <c r="G15" s="16">
        <v>45.45</v>
      </c>
      <c r="H15" s="15">
        <v>49.155584854225893</v>
      </c>
      <c r="I15" s="15">
        <v>49.97</v>
      </c>
      <c r="J15" s="15">
        <v>57.186630307523131</v>
      </c>
      <c r="K15" s="15">
        <v>50.64</v>
      </c>
      <c r="L15" s="15">
        <v>46.28</v>
      </c>
      <c r="M15" s="15">
        <v>63.62</v>
      </c>
      <c r="N15" s="15">
        <v>53.424866046190175</v>
      </c>
      <c r="O15" s="17">
        <v>47.719284368621146</v>
      </c>
      <c r="P15" s="18">
        <f t="shared" si="3"/>
        <v>51.229461569490795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-1709</v>
      </c>
      <c r="C18" s="27">
        <f t="shared" si="4"/>
        <v>727</v>
      </c>
      <c r="D18" s="27">
        <f t="shared" si="4"/>
        <v>386</v>
      </c>
      <c r="E18" s="27">
        <f t="shared" si="4"/>
        <v>684</v>
      </c>
      <c r="F18" s="27">
        <f t="shared" si="4"/>
        <v>1042</v>
      </c>
      <c r="G18" s="27">
        <f t="shared" si="4"/>
        <v>431</v>
      </c>
      <c r="H18" s="27">
        <f t="shared" si="4"/>
        <v>559</v>
      </c>
      <c r="I18" s="27">
        <f t="shared" si="4"/>
        <v>569</v>
      </c>
      <c r="J18" s="27">
        <f t="shared" si="4"/>
        <v>732</v>
      </c>
      <c r="K18" s="27">
        <f t="shared" si="4"/>
        <v>502</v>
      </c>
      <c r="L18" s="27">
        <f t="shared" si="4"/>
        <v>593</v>
      </c>
      <c r="M18" s="27">
        <f t="shared" si="4"/>
        <v>515</v>
      </c>
      <c r="N18" s="27">
        <f t="shared" si="4"/>
        <v>168</v>
      </c>
      <c r="O18" s="28">
        <f t="shared" si="4"/>
        <v>389</v>
      </c>
      <c r="P18" s="13">
        <f t="shared" ref="P18:P20" si="5">AVERAGE(B18:O18)</f>
        <v>399.14285714285717</v>
      </c>
    </row>
    <row r="19" spans="1:16" x14ac:dyDescent="0.25">
      <c r="A19" s="14" t="s">
        <v>16</v>
      </c>
      <c r="B19" s="30">
        <f t="shared" ref="B19:O19" si="6">ROUND(B11-B7,2)</f>
        <v>21.94</v>
      </c>
      <c r="C19" s="30">
        <f t="shared" si="6"/>
        <v>0</v>
      </c>
      <c r="D19" s="30">
        <f t="shared" si="6"/>
        <v>7.29</v>
      </c>
      <c r="E19" s="30">
        <f t="shared" si="6"/>
        <v>1.7</v>
      </c>
      <c r="F19" s="30">
        <f t="shared" si="6"/>
        <v>0</v>
      </c>
      <c r="G19" s="30">
        <f t="shared" si="6"/>
        <v>3.39</v>
      </c>
      <c r="H19" s="30">
        <f t="shared" si="6"/>
        <v>-0.98</v>
      </c>
      <c r="I19" s="30">
        <f t="shared" si="6"/>
        <v>0</v>
      </c>
      <c r="J19" s="30">
        <f t="shared" si="6"/>
        <v>0</v>
      </c>
      <c r="K19" s="30">
        <f t="shared" si="6"/>
        <v>5.95</v>
      </c>
      <c r="L19" s="30">
        <f t="shared" si="6"/>
        <v>0</v>
      </c>
      <c r="M19" s="30">
        <f t="shared" si="6"/>
        <v>0</v>
      </c>
      <c r="N19" s="30">
        <f t="shared" si="6"/>
        <v>3.73</v>
      </c>
      <c r="O19" s="31">
        <f t="shared" si="6"/>
        <v>1.74</v>
      </c>
      <c r="P19" s="29">
        <f t="shared" si="5"/>
        <v>3.1971428571428575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2923.5714285714284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1403</v>
      </c>
      <c r="C22" s="27">
        <f t="shared" si="8"/>
        <v>145</v>
      </c>
      <c r="D22" s="27">
        <f t="shared" si="8"/>
        <v>254</v>
      </c>
      <c r="E22" s="27">
        <f t="shared" si="8"/>
        <v>208</v>
      </c>
      <c r="F22" s="27">
        <f t="shared" si="8"/>
        <v>402</v>
      </c>
      <c r="G22" s="27">
        <f t="shared" si="8"/>
        <v>451</v>
      </c>
      <c r="H22" s="27">
        <f t="shared" si="8"/>
        <v>686</v>
      </c>
      <c r="I22" s="27">
        <f t="shared" si="8"/>
        <v>-171</v>
      </c>
      <c r="J22" s="27">
        <f t="shared" si="8"/>
        <v>-954</v>
      </c>
      <c r="K22" s="27">
        <f t="shared" si="8"/>
        <v>328</v>
      </c>
      <c r="L22" s="27">
        <f t="shared" si="8"/>
        <v>249</v>
      </c>
      <c r="M22" s="27">
        <f t="shared" si="8"/>
        <v>-736</v>
      </c>
      <c r="N22" s="27">
        <f t="shared" si="8"/>
        <v>340</v>
      </c>
      <c r="O22" s="28">
        <f t="shared" si="8"/>
        <v>289</v>
      </c>
      <c r="P22" s="13">
        <f t="shared" ref="P22:P24" si="9">AVERAGE(B22:O22)</f>
        <v>206.71428571428572</v>
      </c>
    </row>
    <row r="23" spans="1:16" x14ac:dyDescent="0.25">
      <c r="A23" s="14" t="s">
        <v>16</v>
      </c>
      <c r="B23" s="30">
        <f t="shared" ref="B23:O23" si="10">ROUND(B15-B11,2)</f>
        <v>-13.04</v>
      </c>
      <c r="C23" s="30">
        <f t="shared" si="10"/>
        <v>0.49</v>
      </c>
      <c r="D23" s="30">
        <f t="shared" si="10"/>
        <v>0</v>
      </c>
      <c r="E23" s="30">
        <f t="shared" si="10"/>
        <v>0.6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5.36</v>
      </c>
      <c r="J23" s="30">
        <f t="shared" si="10"/>
        <v>11.44</v>
      </c>
      <c r="K23" s="30">
        <f t="shared" si="10"/>
        <v>-1.03</v>
      </c>
      <c r="L23" s="30">
        <f t="shared" si="10"/>
        <v>0</v>
      </c>
      <c r="M23" s="30">
        <f t="shared" si="10"/>
        <v>12.67</v>
      </c>
      <c r="N23" s="30">
        <f t="shared" si="10"/>
        <v>-1.38</v>
      </c>
      <c r="O23" s="31">
        <f t="shared" si="10"/>
        <v>0</v>
      </c>
      <c r="P23" s="29">
        <f t="shared" si="9"/>
        <v>1.0792857142857144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-28.9</v>
      </c>
      <c r="C26" s="35">
        <f t="shared" si="12"/>
        <v>14.54</v>
      </c>
      <c r="D26" s="35">
        <f t="shared" si="12"/>
        <v>8.06</v>
      </c>
      <c r="E26" s="35">
        <f t="shared" si="12"/>
        <v>14.06</v>
      </c>
      <c r="F26" s="35">
        <f t="shared" si="12"/>
        <v>24.19</v>
      </c>
      <c r="G26" s="35">
        <f t="shared" si="12"/>
        <v>8.49</v>
      </c>
      <c r="H26" s="35">
        <f t="shared" si="12"/>
        <v>11.8</v>
      </c>
      <c r="I26" s="35">
        <f t="shared" si="12"/>
        <v>11.01</v>
      </c>
      <c r="J26" s="35">
        <f t="shared" si="12"/>
        <v>13.99</v>
      </c>
      <c r="K26" s="35">
        <f t="shared" si="12"/>
        <v>10.34</v>
      </c>
      <c r="L26" s="35">
        <f t="shared" si="12"/>
        <v>11.52</v>
      </c>
      <c r="M26" s="35">
        <f t="shared" si="12"/>
        <v>11.83</v>
      </c>
      <c r="N26" s="35">
        <f t="shared" si="12"/>
        <v>3.63</v>
      </c>
      <c r="O26" s="36">
        <f t="shared" si="12"/>
        <v>7.75</v>
      </c>
      <c r="P26" s="33">
        <f t="shared" ref="P26:P28" si="13">AVERAGE(B26:O26)</f>
        <v>8.7364285714285721</v>
      </c>
    </row>
    <row r="27" spans="1:16" x14ac:dyDescent="0.25">
      <c r="A27" s="14" t="s">
        <v>16</v>
      </c>
      <c r="B27" s="30">
        <f t="shared" si="12"/>
        <v>54.86</v>
      </c>
      <c r="C27" s="30">
        <f t="shared" si="12"/>
        <v>0</v>
      </c>
      <c r="D27" s="30">
        <f t="shared" si="12"/>
        <v>15.46</v>
      </c>
      <c r="E27" s="30">
        <f t="shared" si="12"/>
        <v>3.55</v>
      </c>
      <c r="F27" s="30">
        <f t="shared" si="12"/>
        <v>0</v>
      </c>
      <c r="G27" s="30">
        <f t="shared" si="12"/>
        <v>8.06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7.3</v>
      </c>
      <c r="O27" s="31">
        <f t="shared" si="12"/>
        <v>3.78</v>
      </c>
      <c r="P27" s="29">
        <f t="shared" si="13"/>
        <v>7.4321428571428569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24.79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15.327857142857145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33.369999999999997</v>
      </c>
      <c r="C30" s="35">
        <f t="shared" si="14"/>
        <v>2.5299999999999998</v>
      </c>
      <c r="D30" s="35">
        <f t="shared" si="14"/>
        <v>4.91</v>
      </c>
      <c r="E30" s="35">
        <f t="shared" si="14"/>
        <v>3.75</v>
      </c>
      <c r="F30" s="35">
        <f t="shared" si="14"/>
        <v>7.51</v>
      </c>
      <c r="G30" s="35">
        <f t="shared" si="14"/>
        <v>8.19</v>
      </c>
      <c r="H30" s="35">
        <f t="shared" si="14"/>
        <v>12.96</v>
      </c>
      <c r="I30" s="35">
        <f t="shared" si="14"/>
        <v>-2.98</v>
      </c>
      <c r="J30" s="35">
        <f t="shared" si="14"/>
        <v>-15.99</v>
      </c>
      <c r="K30" s="35">
        <f t="shared" si="14"/>
        <v>6.12</v>
      </c>
      <c r="L30" s="35">
        <f t="shared" si="14"/>
        <v>4.34</v>
      </c>
      <c r="M30" s="35">
        <f t="shared" si="14"/>
        <v>-15.12</v>
      </c>
      <c r="N30" s="35">
        <f t="shared" si="14"/>
        <v>7.1</v>
      </c>
      <c r="O30" s="36">
        <f t="shared" si="14"/>
        <v>5.34</v>
      </c>
      <c r="P30" s="33">
        <f t="shared" ref="P30:P32" si="15">AVERAGE(B30:O30)</f>
        <v>4.430714285714286</v>
      </c>
    </row>
    <row r="31" spans="1:16" x14ac:dyDescent="0.25">
      <c r="A31" s="14" t="s">
        <v>16</v>
      </c>
      <c r="B31" s="30">
        <f t="shared" si="14"/>
        <v>-21.06</v>
      </c>
      <c r="C31" s="30">
        <f t="shared" si="14"/>
        <v>1</v>
      </c>
      <c r="D31" s="30">
        <f t="shared" si="14"/>
        <v>0</v>
      </c>
      <c r="E31" s="30">
        <f t="shared" si="14"/>
        <v>1.21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12.02</v>
      </c>
      <c r="J31" s="30">
        <f t="shared" si="14"/>
        <v>25</v>
      </c>
      <c r="K31" s="30">
        <f t="shared" si="14"/>
        <v>-2</v>
      </c>
      <c r="L31" s="30">
        <f t="shared" si="14"/>
        <v>0</v>
      </c>
      <c r="M31" s="30">
        <f t="shared" si="14"/>
        <v>24.87</v>
      </c>
      <c r="N31" s="30">
        <f t="shared" si="14"/>
        <v>-2.52</v>
      </c>
      <c r="O31" s="31">
        <f t="shared" si="14"/>
        <v>0</v>
      </c>
      <c r="P31" s="29">
        <f t="shared" si="15"/>
        <v>2.7514285714285718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topLeftCell="A16" zoomScaleNormal="100" workbookViewId="0">
      <selection activeCell="B16" sqref="B16:O16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11.42578125" style="3" customWidth="1"/>
    <col min="17" max="16384" width="9.140625" style="1"/>
  </cols>
  <sheetData>
    <row r="1" spans="1:16" ht="18.75" x14ac:dyDescent="0.3">
      <c r="B1" s="48" t="str">
        <f>'Tabulka a graf č. 5'!B1:P1</f>
        <v>Krajské normativy školní jídelny ve střední škole, konzervatoři a vyšší odborné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5256</v>
      </c>
      <c r="C6" s="12">
        <f>ROUND(12*C8/C7,0)</f>
        <v>4562</v>
      </c>
      <c r="D6" s="12">
        <f t="shared" ref="D6:O6" si="0">ROUND(12*D8/D7,0)</f>
        <v>4276</v>
      </c>
      <c r="E6" s="12">
        <f t="shared" si="0"/>
        <v>4425</v>
      </c>
      <c r="F6" s="12">
        <f t="shared" si="0"/>
        <v>3945</v>
      </c>
      <c r="G6" s="12">
        <f t="shared" si="0"/>
        <v>4520</v>
      </c>
      <c r="H6" s="12">
        <f t="shared" si="0"/>
        <v>4318</v>
      </c>
      <c r="I6" s="12">
        <f t="shared" si="0"/>
        <v>4655</v>
      </c>
      <c r="J6" s="12">
        <f t="shared" si="0"/>
        <v>4792</v>
      </c>
      <c r="K6" s="12">
        <f t="shared" si="0"/>
        <v>4401</v>
      </c>
      <c r="L6" s="12">
        <f t="shared" si="0"/>
        <v>4757</v>
      </c>
      <c r="M6" s="12">
        <f t="shared" si="0"/>
        <v>3987</v>
      </c>
      <c r="N6" s="12">
        <f t="shared" si="0"/>
        <v>4221</v>
      </c>
      <c r="O6" s="12">
        <f t="shared" si="0"/>
        <v>4566</v>
      </c>
      <c r="P6" s="13">
        <f>SUMIF(B6:O6,"&gt;0")/COUNTIF(B6:O6,"&gt;0")</f>
        <v>4477.2142857142853</v>
      </c>
    </row>
    <row r="7" spans="1:16" x14ac:dyDescent="0.25">
      <c r="A7" s="14" t="s">
        <v>16</v>
      </c>
      <c r="B7" s="15">
        <v>45</v>
      </c>
      <c r="C7" s="15">
        <v>53.780075293896246</v>
      </c>
      <c r="D7" s="15">
        <v>52.8125</v>
      </c>
      <c r="E7" s="15">
        <v>52.61</v>
      </c>
      <c r="F7" s="15">
        <v>55.360914070355086</v>
      </c>
      <c r="G7" s="16">
        <v>47.22</v>
      </c>
      <c r="H7" s="15">
        <v>54.996494998797431</v>
      </c>
      <c r="I7" s="15">
        <v>49.54</v>
      </c>
      <c r="J7" s="15">
        <v>49.963224948495466</v>
      </c>
      <c r="K7" s="15">
        <v>50.475000000000001</v>
      </c>
      <c r="L7" s="15">
        <v>50.06</v>
      </c>
      <c r="M7" s="15">
        <v>55.64</v>
      </c>
      <c r="N7" s="15">
        <v>55.954707241597113</v>
      </c>
      <c r="O7" s="17">
        <v>50.537355623289137</v>
      </c>
      <c r="P7" s="18">
        <f>SUMIF(B7:O7,"&gt;0")/COUNTIF(B7:O7,"&gt;0")</f>
        <v>51.710733726887895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19219.714285714286</v>
      </c>
    </row>
    <row r="9" spans="1:16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4057</v>
      </c>
      <c r="C10" s="12">
        <f t="shared" ref="C10:O10" si="1">ROUND(12*C12/C11,0)</f>
        <v>5226</v>
      </c>
      <c r="D10" s="12">
        <f t="shared" si="1"/>
        <v>4611</v>
      </c>
      <c r="E10" s="12">
        <f t="shared" si="1"/>
        <v>5063</v>
      </c>
      <c r="F10" s="12">
        <f t="shared" si="1"/>
        <v>4899</v>
      </c>
      <c r="G10" s="12">
        <f t="shared" si="1"/>
        <v>4645</v>
      </c>
      <c r="H10" s="12">
        <f t="shared" si="1"/>
        <v>4827</v>
      </c>
      <c r="I10" s="12">
        <f t="shared" si="1"/>
        <v>5167</v>
      </c>
      <c r="J10" s="12">
        <f t="shared" si="1"/>
        <v>5463</v>
      </c>
      <c r="K10" s="12">
        <f t="shared" si="1"/>
        <v>4855</v>
      </c>
      <c r="L10" s="12">
        <f t="shared" si="1"/>
        <v>5305</v>
      </c>
      <c r="M10" s="12">
        <f t="shared" si="1"/>
        <v>4458</v>
      </c>
      <c r="N10" s="12">
        <f t="shared" si="1"/>
        <v>4377</v>
      </c>
      <c r="O10" s="12">
        <f t="shared" si="1"/>
        <v>4919</v>
      </c>
      <c r="P10" s="13">
        <f>SUMIF(B10:O10,"&gt;0")/COUNTIF(B10:O10,"&gt;0")</f>
        <v>4848</v>
      </c>
    </row>
    <row r="11" spans="1:16" s="5" customFormat="1" x14ac:dyDescent="0.25">
      <c r="A11" s="14" t="s">
        <v>16</v>
      </c>
      <c r="B11" s="15">
        <v>64.18163294106256</v>
      </c>
      <c r="C11" s="15">
        <v>53.780075293896246</v>
      </c>
      <c r="D11" s="15">
        <v>61.115000000000002</v>
      </c>
      <c r="E11" s="15">
        <v>54.31</v>
      </c>
      <c r="F11" s="15">
        <v>55.360914070355086</v>
      </c>
      <c r="G11" s="16">
        <v>53.86</v>
      </c>
      <c r="H11" s="15">
        <v>53.918132351762189</v>
      </c>
      <c r="I11" s="15">
        <v>49.54</v>
      </c>
      <c r="J11" s="15">
        <v>49.963224948495466</v>
      </c>
      <c r="K11" s="15">
        <v>57.036999999999999</v>
      </c>
      <c r="L11" s="15">
        <v>50.06</v>
      </c>
      <c r="M11" s="15">
        <v>55.64</v>
      </c>
      <c r="N11" s="15">
        <v>60.013321829815069</v>
      </c>
      <c r="O11" s="17">
        <v>52.447007529162335</v>
      </c>
      <c r="P11" s="18">
        <f>SUMIF(B11:O11,"&gt;0")/COUNTIF(B11:O11,"&gt;0")</f>
        <v>55.087593497467772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5103</v>
      </c>
      <c r="C14" s="12">
        <f>ROUND(12*C16/C15,0)</f>
        <v>5358</v>
      </c>
      <c r="D14" s="12">
        <f t="shared" ref="D14:O14" si="2">ROUND(12*D16/D15,0)</f>
        <v>4837</v>
      </c>
      <c r="E14" s="12">
        <f t="shared" si="2"/>
        <v>5258</v>
      </c>
      <c r="F14" s="12">
        <f t="shared" si="2"/>
        <v>5267</v>
      </c>
      <c r="G14" s="12">
        <f t="shared" si="2"/>
        <v>5026</v>
      </c>
      <c r="H14" s="12">
        <f t="shared" si="2"/>
        <v>5453</v>
      </c>
      <c r="I14" s="12">
        <f t="shared" si="2"/>
        <v>5014</v>
      </c>
      <c r="J14" s="12">
        <f t="shared" si="2"/>
        <v>4589</v>
      </c>
      <c r="K14" s="12">
        <f t="shared" si="2"/>
        <v>5153</v>
      </c>
      <c r="L14" s="12">
        <f t="shared" si="2"/>
        <v>5535</v>
      </c>
      <c r="M14" s="12">
        <f t="shared" si="2"/>
        <v>3784</v>
      </c>
      <c r="N14" s="12">
        <f t="shared" si="2"/>
        <v>4686</v>
      </c>
      <c r="O14" s="12">
        <f t="shared" si="2"/>
        <v>5182</v>
      </c>
      <c r="P14" s="13">
        <f t="shared" ref="P14:P16" si="3">SUMIF(B14:O14,"&gt;0")/COUNTIF(B14:O14,"&gt;0")</f>
        <v>5017.5</v>
      </c>
    </row>
    <row r="15" spans="1:16" s="5" customFormat="1" x14ac:dyDescent="0.25">
      <c r="A15" s="14" t="s">
        <v>16</v>
      </c>
      <c r="B15" s="15">
        <v>53.73</v>
      </c>
      <c r="C15" s="15">
        <v>54.31787604683521</v>
      </c>
      <c r="D15" s="15">
        <v>61.115000000000002</v>
      </c>
      <c r="E15" s="15">
        <v>54.91</v>
      </c>
      <c r="F15" s="15">
        <v>55.360914070355086</v>
      </c>
      <c r="G15" s="16">
        <v>53.86</v>
      </c>
      <c r="H15" s="15">
        <v>53.918132351762189</v>
      </c>
      <c r="I15" s="15">
        <v>55.49</v>
      </c>
      <c r="J15" s="15">
        <v>62.454031185619336</v>
      </c>
      <c r="K15" s="15">
        <v>55.896000000000001</v>
      </c>
      <c r="L15" s="15">
        <v>50.06</v>
      </c>
      <c r="M15" s="15">
        <v>69.48</v>
      </c>
      <c r="N15" s="15">
        <v>58.510131241586201</v>
      </c>
      <c r="O15" s="17">
        <v>52.447007529162335</v>
      </c>
      <c r="P15" s="18">
        <f t="shared" si="3"/>
        <v>56.539220887522887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-1199</v>
      </c>
      <c r="C18" s="27">
        <f t="shared" si="4"/>
        <v>664</v>
      </c>
      <c r="D18" s="27">
        <f t="shared" si="4"/>
        <v>335</v>
      </c>
      <c r="E18" s="27">
        <f t="shared" si="4"/>
        <v>638</v>
      </c>
      <c r="F18" s="27">
        <f t="shared" si="4"/>
        <v>954</v>
      </c>
      <c r="G18" s="27">
        <f t="shared" si="4"/>
        <v>125</v>
      </c>
      <c r="H18" s="27">
        <f t="shared" si="4"/>
        <v>509</v>
      </c>
      <c r="I18" s="27">
        <f t="shared" si="4"/>
        <v>512</v>
      </c>
      <c r="J18" s="27">
        <f t="shared" si="4"/>
        <v>671</v>
      </c>
      <c r="K18" s="27">
        <f t="shared" si="4"/>
        <v>454</v>
      </c>
      <c r="L18" s="27">
        <f t="shared" si="4"/>
        <v>548</v>
      </c>
      <c r="M18" s="27">
        <f t="shared" si="4"/>
        <v>471</v>
      </c>
      <c r="N18" s="27">
        <f t="shared" si="4"/>
        <v>156</v>
      </c>
      <c r="O18" s="28">
        <f t="shared" si="4"/>
        <v>353</v>
      </c>
      <c r="P18" s="13">
        <f t="shared" ref="P18:P20" si="5">AVERAGE(B18:O18)</f>
        <v>370.78571428571428</v>
      </c>
    </row>
    <row r="19" spans="1:16" x14ac:dyDescent="0.25">
      <c r="A19" s="14" t="s">
        <v>16</v>
      </c>
      <c r="B19" s="30">
        <f t="shared" ref="B19:O19" si="6">ROUND(B11-B7,2)</f>
        <v>19.18</v>
      </c>
      <c r="C19" s="30">
        <f t="shared" si="6"/>
        <v>0</v>
      </c>
      <c r="D19" s="30">
        <f t="shared" si="6"/>
        <v>8.3000000000000007</v>
      </c>
      <c r="E19" s="30">
        <f t="shared" si="6"/>
        <v>1.7</v>
      </c>
      <c r="F19" s="30">
        <f t="shared" si="6"/>
        <v>0</v>
      </c>
      <c r="G19" s="30">
        <f t="shared" si="6"/>
        <v>6.64</v>
      </c>
      <c r="H19" s="30">
        <f t="shared" si="6"/>
        <v>-1.08</v>
      </c>
      <c r="I19" s="30">
        <f t="shared" si="6"/>
        <v>0</v>
      </c>
      <c r="J19" s="30">
        <f t="shared" si="6"/>
        <v>0</v>
      </c>
      <c r="K19" s="30">
        <f t="shared" si="6"/>
        <v>6.56</v>
      </c>
      <c r="L19" s="30">
        <f t="shared" si="6"/>
        <v>0</v>
      </c>
      <c r="M19" s="30">
        <f t="shared" si="6"/>
        <v>0</v>
      </c>
      <c r="N19" s="30">
        <f t="shared" si="6"/>
        <v>4.0599999999999996</v>
      </c>
      <c r="O19" s="31">
        <f t="shared" si="6"/>
        <v>1.91</v>
      </c>
      <c r="P19" s="29">
        <f t="shared" si="5"/>
        <v>3.3764285714285718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2923.5714285714284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1046</v>
      </c>
      <c r="C22" s="27">
        <f t="shared" si="8"/>
        <v>132</v>
      </c>
      <c r="D22" s="27">
        <f t="shared" si="8"/>
        <v>226</v>
      </c>
      <c r="E22" s="27">
        <f t="shared" si="8"/>
        <v>195</v>
      </c>
      <c r="F22" s="27">
        <f t="shared" si="8"/>
        <v>368</v>
      </c>
      <c r="G22" s="27">
        <f t="shared" si="8"/>
        <v>381</v>
      </c>
      <c r="H22" s="27">
        <f t="shared" si="8"/>
        <v>626</v>
      </c>
      <c r="I22" s="27">
        <f t="shared" si="8"/>
        <v>-153</v>
      </c>
      <c r="J22" s="27">
        <f t="shared" si="8"/>
        <v>-874</v>
      </c>
      <c r="K22" s="27">
        <f t="shared" si="8"/>
        <v>298</v>
      </c>
      <c r="L22" s="27">
        <f t="shared" si="8"/>
        <v>230</v>
      </c>
      <c r="M22" s="27">
        <f t="shared" si="8"/>
        <v>-674</v>
      </c>
      <c r="N22" s="27">
        <f t="shared" si="8"/>
        <v>309</v>
      </c>
      <c r="O22" s="28">
        <f t="shared" si="8"/>
        <v>263</v>
      </c>
      <c r="P22" s="13">
        <f t="shared" ref="P22:P24" si="9">AVERAGE(B22:O22)</f>
        <v>169.5</v>
      </c>
    </row>
    <row r="23" spans="1:16" x14ac:dyDescent="0.25">
      <c r="A23" s="14" t="s">
        <v>16</v>
      </c>
      <c r="B23" s="30">
        <f t="shared" ref="B23:O23" si="10">ROUND(B15-B11,2)</f>
        <v>-10.45</v>
      </c>
      <c r="C23" s="30">
        <f t="shared" si="10"/>
        <v>0.54</v>
      </c>
      <c r="D23" s="30">
        <f t="shared" si="10"/>
        <v>0</v>
      </c>
      <c r="E23" s="30">
        <f t="shared" si="10"/>
        <v>0.6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5.95</v>
      </c>
      <c r="J23" s="30">
        <f t="shared" si="10"/>
        <v>12.49</v>
      </c>
      <c r="K23" s="30">
        <f t="shared" si="10"/>
        <v>-1.1399999999999999</v>
      </c>
      <c r="L23" s="30">
        <f t="shared" si="10"/>
        <v>0</v>
      </c>
      <c r="M23" s="30">
        <f t="shared" si="10"/>
        <v>13.84</v>
      </c>
      <c r="N23" s="30">
        <f t="shared" si="10"/>
        <v>-1.5</v>
      </c>
      <c r="O23" s="31">
        <f t="shared" si="10"/>
        <v>0</v>
      </c>
      <c r="P23" s="29">
        <f t="shared" si="9"/>
        <v>1.452142857142857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-22.81</v>
      </c>
      <c r="C26" s="35">
        <f t="shared" si="12"/>
        <v>14.56</v>
      </c>
      <c r="D26" s="35">
        <f t="shared" si="12"/>
        <v>7.83</v>
      </c>
      <c r="E26" s="35">
        <f t="shared" si="12"/>
        <v>14.42</v>
      </c>
      <c r="F26" s="35">
        <f t="shared" si="12"/>
        <v>24.18</v>
      </c>
      <c r="G26" s="35">
        <f t="shared" si="12"/>
        <v>2.77</v>
      </c>
      <c r="H26" s="35">
        <f t="shared" si="12"/>
        <v>11.79</v>
      </c>
      <c r="I26" s="35">
        <f t="shared" si="12"/>
        <v>11</v>
      </c>
      <c r="J26" s="35">
        <f t="shared" si="12"/>
        <v>14</v>
      </c>
      <c r="K26" s="35">
        <f t="shared" si="12"/>
        <v>10.32</v>
      </c>
      <c r="L26" s="35">
        <f t="shared" si="12"/>
        <v>11.52</v>
      </c>
      <c r="M26" s="35">
        <f t="shared" si="12"/>
        <v>11.81</v>
      </c>
      <c r="N26" s="35">
        <f t="shared" si="12"/>
        <v>3.7</v>
      </c>
      <c r="O26" s="36">
        <f t="shared" si="12"/>
        <v>7.73</v>
      </c>
      <c r="P26" s="33">
        <f t="shared" ref="P26:P28" si="13">AVERAGE(B26:O26)</f>
        <v>8.7728571428571431</v>
      </c>
    </row>
    <row r="27" spans="1:16" x14ac:dyDescent="0.25">
      <c r="A27" s="14" t="s">
        <v>16</v>
      </c>
      <c r="B27" s="30">
        <f t="shared" si="12"/>
        <v>42.63</v>
      </c>
      <c r="C27" s="30">
        <f t="shared" si="12"/>
        <v>0</v>
      </c>
      <c r="D27" s="30">
        <f t="shared" si="12"/>
        <v>15.72</v>
      </c>
      <c r="E27" s="30">
        <f t="shared" si="12"/>
        <v>3.23</v>
      </c>
      <c r="F27" s="30">
        <f t="shared" si="12"/>
        <v>0</v>
      </c>
      <c r="G27" s="30">
        <f t="shared" si="12"/>
        <v>14.06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7.25</v>
      </c>
      <c r="O27" s="31">
        <f t="shared" si="12"/>
        <v>3.78</v>
      </c>
      <c r="P27" s="29">
        <f t="shared" si="13"/>
        <v>6.979285714285715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24.79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15.327857142857145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25.78</v>
      </c>
      <c r="C30" s="35">
        <f t="shared" si="14"/>
        <v>2.5299999999999998</v>
      </c>
      <c r="D30" s="35">
        <f t="shared" si="14"/>
        <v>4.9000000000000004</v>
      </c>
      <c r="E30" s="35">
        <f t="shared" si="14"/>
        <v>3.85</v>
      </c>
      <c r="F30" s="35">
        <f t="shared" si="14"/>
        <v>7.51</v>
      </c>
      <c r="G30" s="35">
        <f t="shared" si="14"/>
        <v>8.1999999999999993</v>
      </c>
      <c r="H30" s="35">
        <f t="shared" si="14"/>
        <v>12.97</v>
      </c>
      <c r="I30" s="35">
        <f t="shared" si="14"/>
        <v>-2.96</v>
      </c>
      <c r="J30" s="35">
        <f t="shared" si="14"/>
        <v>-16</v>
      </c>
      <c r="K30" s="35">
        <f t="shared" si="14"/>
        <v>6.14</v>
      </c>
      <c r="L30" s="35">
        <f t="shared" si="14"/>
        <v>4.34</v>
      </c>
      <c r="M30" s="35">
        <f t="shared" si="14"/>
        <v>-15.12</v>
      </c>
      <c r="N30" s="35">
        <f t="shared" si="14"/>
        <v>7.06</v>
      </c>
      <c r="O30" s="36">
        <f t="shared" si="14"/>
        <v>5.35</v>
      </c>
      <c r="P30" s="33">
        <f t="shared" ref="P30:P32" si="15">AVERAGE(B30:O30)</f>
        <v>3.8964285714285714</v>
      </c>
    </row>
    <row r="31" spans="1:16" x14ac:dyDescent="0.25">
      <c r="A31" s="14" t="s">
        <v>16</v>
      </c>
      <c r="B31" s="30">
        <f t="shared" si="14"/>
        <v>-16.28</v>
      </c>
      <c r="C31" s="30">
        <f t="shared" si="14"/>
        <v>1</v>
      </c>
      <c r="D31" s="30">
        <f t="shared" si="14"/>
        <v>0</v>
      </c>
      <c r="E31" s="30">
        <f t="shared" si="14"/>
        <v>1.1000000000000001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12.01</v>
      </c>
      <c r="J31" s="30">
        <f t="shared" si="14"/>
        <v>25</v>
      </c>
      <c r="K31" s="30">
        <f t="shared" si="14"/>
        <v>-2</v>
      </c>
      <c r="L31" s="30">
        <f t="shared" si="14"/>
        <v>0</v>
      </c>
      <c r="M31" s="30">
        <f t="shared" si="14"/>
        <v>24.87</v>
      </c>
      <c r="N31" s="30">
        <f t="shared" si="14"/>
        <v>-2.5</v>
      </c>
      <c r="O31" s="31">
        <f t="shared" si="14"/>
        <v>0</v>
      </c>
      <c r="P31" s="29">
        <f t="shared" si="15"/>
        <v>3.0857142857142859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2"/>
  <sheetViews>
    <sheetView topLeftCell="A16" zoomScaleNormal="100" workbookViewId="0">
      <selection activeCell="S22" sqref="S22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11.28515625" style="3" customWidth="1"/>
    <col min="17" max="16384" width="9.140625" style="1"/>
  </cols>
  <sheetData>
    <row r="1" spans="1:16" ht="18.75" x14ac:dyDescent="0.3">
      <c r="B1" s="48" t="str">
        <f>'Tabulka a graf č. 5'!B1:P1</f>
        <v>Krajské normativy školní jídelny ve střední škole, konzervatoři a vyšší odborné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4749</v>
      </c>
      <c r="C6" s="12">
        <f>ROUND(12*C8/C7,0)</f>
        <v>4294</v>
      </c>
      <c r="D6" s="12">
        <f t="shared" ref="D6:O6" si="0">ROUND(12*D8/D7,0)</f>
        <v>3942</v>
      </c>
      <c r="E6" s="12">
        <f t="shared" si="0"/>
        <v>4160</v>
      </c>
      <c r="F6" s="12">
        <f t="shared" si="0"/>
        <v>3725</v>
      </c>
      <c r="G6" s="12">
        <f t="shared" si="0"/>
        <v>4090</v>
      </c>
      <c r="H6" s="12">
        <f t="shared" si="0"/>
        <v>4067</v>
      </c>
      <c r="I6" s="12">
        <f t="shared" si="0"/>
        <v>4299</v>
      </c>
      <c r="J6" s="12">
        <f t="shared" si="0"/>
        <v>4526</v>
      </c>
      <c r="K6" s="12">
        <f t="shared" si="0"/>
        <v>4113</v>
      </c>
      <c r="L6" s="12">
        <f t="shared" si="0"/>
        <v>4513</v>
      </c>
      <c r="M6" s="12">
        <f t="shared" si="0"/>
        <v>3765</v>
      </c>
      <c r="N6" s="12">
        <f t="shared" si="0"/>
        <v>3974</v>
      </c>
      <c r="O6" s="12">
        <f t="shared" si="0"/>
        <v>4301</v>
      </c>
      <c r="P6" s="13">
        <f>SUMIF(B6:O6,"&gt;0")/COUNTIF(B6:O6,"&gt;0")</f>
        <v>4179.8571428571431</v>
      </c>
    </row>
    <row r="7" spans="1:16" x14ac:dyDescent="0.25">
      <c r="A7" s="14" t="s">
        <v>16</v>
      </c>
      <c r="B7" s="15">
        <v>49.8</v>
      </c>
      <c r="C7" s="15">
        <v>57.133563767688436</v>
      </c>
      <c r="D7" s="15">
        <v>57.293588000000007</v>
      </c>
      <c r="E7" s="15">
        <v>55.96</v>
      </c>
      <c r="F7" s="15">
        <v>58.626822367539738</v>
      </c>
      <c r="G7" s="16">
        <v>52.18</v>
      </c>
      <c r="H7" s="15">
        <v>58.394345991188345</v>
      </c>
      <c r="I7" s="15">
        <v>53.65</v>
      </c>
      <c r="J7" s="15">
        <v>52.910707186704613</v>
      </c>
      <c r="K7" s="15">
        <v>54.006999999999998</v>
      </c>
      <c r="L7" s="15">
        <v>52.77</v>
      </c>
      <c r="M7" s="15">
        <v>58.92</v>
      </c>
      <c r="N7" s="15">
        <v>59.422561297596829</v>
      </c>
      <c r="O7" s="17">
        <v>53.655715288761016</v>
      </c>
      <c r="P7" s="18">
        <f>SUMIF(B7:O7,"&gt;0")/COUNTIF(B7:O7,"&gt;0")</f>
        <v>55.337450278534213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19219.714285714286</v>
      </c>
    </row>
    <row r="9" spans="1:16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3966</v>
      </c>
      <c r="C10" s="12">
        <f t="shared" ref="C10:O10" si="1">ROUND(12*C12/C11,0)</f>
        <v>4919</v>
      </c>
      <c r="D10" s="12">
        <f t="shared" si="1"/>
        <v>4234</v>
      </c>
      <c r="E10" s="12">
        <f t="shared" si="1"/>
        <v>4769</v>
      </c>
      <c r="F10" s="12">
        <f t="shared" si="1"/>
        <v>4626</v>
      </c>
      <c r="G10" s="12">
        <f t="shared" si="1"/>
        <v>4040</v>
      </c>
      <c r="H10" s="12">
        <f t="shared" si="1"/>
        <v>4546</v>
      </c>
      <c r="I10" s="12">
        <f t="shared" si="1"/>
        <v>4772</v>
      </c>
      <c r="J10" s="12">
        <f t="shared" si="1"/>
        <v>5159</v>
      </c>
      <c r="K10" s="12">
        <f t="shared" si="1"/>
        <v>4538</v>
      </c>
      <c r="L10" s="12">
        <f t="shared" si="1"/>
        <v>5033</v>
      </c>
      <c r="M10" s="12">
        <f t="shared" si="1"/>
        <v>4210</v>
      </c>
      <c r="N10" s="12">
        <f t="shared" si="1"/>
        <v>4123</v>
      </c>
      <c r="O10" s="12">
        <f t="shared" si="1"/>
        <v>4633</v>
      </c>
      <c r="P10" s="13">
        <f>SUMIF(B10:O10,"&gt;0")/COUNTIF(B10:O10,"&gt;0")</f>
        <v>4540.5714285714284</v>
      </c>
    </row>
    <row r="11" spans="1:16" s="5" customFormat="1" x14ac:dyDescent="0.25">
      <c r="A11" s="14" t="s">
        <v>16</v>
      </c>
      <c r="B11" s="15">
        <v>65.660021938448409</v>
      </c>
      <c r="C11" s="15">
        <v>57.133563767688436</v>
      </c>
      <c r="D11" s="15">
        <v>66.553975999999992</v>
      </c>
      <c r="E11" s="15">
        <v>57.66</v>
      </c>
      <c r="F11" s="15">
        <v>58.626822367539738</v>
      </c>
      <c r="G11" s="16">
        <v>61.93</v>
      </c>
      <c r="H11" s="15">
        <v>57.249358814890535</v>
      </c>
      <c r="I11" s="15">
        <v>53.65</v>
      </c>
      <c r="J11" s="15">
        <v>52.910707186704613</v>
      </c>
      <c r="K11" s="15">
        <v>61.027999999999999</v>
      </c>
      <c r="L11" s="15">
        <v>52.77</v>
      </c>
      <c r="M11" s="15">
        <v>58.92</v>
      </c>
      <c r="N11" s="15">
        <v>63.706057592459395</v>
      </c>
      <c r="O11" s="17">
        <v>55.684193577898284</v>
      </c>
      <c r="P11" s="18">
        <f>SUMIF(B11:O11,"&gt;0")/COUNTIF(B11:O11,"&gt;0")</f>
        <v>58.820192946116386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4805</v>
      </c>
      <c r="C14" s="12">
        <f>ROUND(12*C16/C15,0)</f>
        <v>5044</v>
      </c>
      <c r="D14" s="12">
        <f t="shared" ref="D14:O14" si="2">ROUND(12*D16/D15,0)</f>
        <v>4441</v>
      </c>
      <c r="E14" s="12">
        <f t="shared" si="2"/>
        <v>4956</v>
      </c>
      <c r="F14" s="12">
        <f t="shared" si="2"/>
        <v>4974</v>
      </c>
      <c r="G14" s="12">
        <f t="shared" si="2"/>
        <v>4371</v>
      </c>
      <c r="H14" s="12">
        <f t="shared" si="2"/>
        <v>5135</v>
      </c>
      <c r="I14" s="12">
        <f t="shared" si="2"/>
        <v>4630</v>
      </c>
      <c r="J14" s="12">
        <f t="shared" si="2"/>
        <v>4334</v>
      </c>
      <c r="K14" s="12">
        <f t="shared" si="2"/>
        <v>4816</v>
      </c>
      <c r="L14" s="12">
        <f t="shared" si="2"/>
        <v>5251</v>
      </c>
      <c r="M14" s="12">
        <f t="shared" si="2"/>
        <v>3573</v>
      </c>
      <c r="N14" s="12">
        <f t="shared" si="2"/>
        <v>4414</v>
      </c>
      <c r="O14" s="12">
        <f t="shared" si="2"/>
        <v>4881</v>
      </c>
      <c r="P14" s="13">
        <f t="shared" ref="P14:P16" si="3">SUMIF(B14:O14,"&gt;0")/COUNTIF(B14:O14,"&gt;0")</f>
        <v>4687.5</v>
      </c>
    </row>
    <row r="15" spans="1:16" s="5" customFormat="1" x14ac:dyDescent="0.25">
      <c r="A15" s="14" t="s">
        <v>16</v>
      </c>
      <c r="B15" s="15">
        <v>57.06</v>
      </c>
      <c r="C15" s="15">
        <v>57.704899405365317</v>
      </c>
      <c r="D15" s="15">
        <v>66.553975999999992</v>
      </c>
      <c r="E15" s="15">
        <v>58.26</v>
      </c>
      <c r="F15" s="15">
        <v>58.626822367539738</v>
      </c>
      <c r="G15" s="16">
        <v>61.93</v>
      </c>
      <c r="H15" s="15">
        <v>57.249358814890535</v>
      </c>
      <c r="I15" s="15">
        <v>60.09</v>
      </c>
      <c r="J15" s="15">
        <v>66.138383983380763</v>
      </c>
      <c r="K15" s="15">
        <v>59.807000000000002</v>
      </c>
      <c r="L15" s="15">
        <v>52.77</v>
      </c>
      <c r="M15" s="15">
        <v>73.58</v>
      </c>
      <c r="N15" s="15">
        <v>62.119577483251035</v>
      </c>
      <c r="O15" s="17">
        <v>55.684193577898284</v>
      </c>
      <c r="P15" s="18">
        <f t="shared" si="3"/>
        <v>60.541015116594693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-783</v>
      </c>
      <c r="C18" s="27">
        <f t="shared" si="4"/>
        <v>625</v>
      </c>
      <c r="D18" s="27">
        <f t="shared" si="4"/>
        <v>292</v>
      </c>
      <c r="E18" s="27">
        <f t="shared" si="4"/>
        <v>609</v>
      </c>
      <c r="F18" s="27">
        <f t="shared" si="4"/>
        <v>901</v>
      </c>
      <c r="G18" s="27">
        <f t="shared" si="4"/>
        <v>-50</v>
      </c>
      <c r="H18" s="27">
        <f t="shared" si="4"/>
        <v>479</v>
      </c>
      <c r="I18" s="27">
        <f t="shared" si="4"/>
        <v>473</v>
      </c>
      <c r="J18" s="27">
        <f t="shared" si="4"/>
        <v>633</v>
      </c>
      <c r="K18" s="27">
        <f t="shared" si="4"/>
        <v>425</v>
      </c>
      <c r="L18" s="27">
        <f t="shared" si="4"/>
        <v>520</v>
      </c>
      <c r="M18" s="27">
        <f t="shared" si="4"/>
        <v>445</v>
      </c>
      <c r="N18" s="27">
        <f t="shared" si="4"/>
        <v>149</v>
      </c>
      <c r="O18" s="28">
        <f t="shared" si="4"/>
        <v>332</v>
      </c>
      <c r="P18" s="13">
        <f t="shared" ref="P18:P20" si="5">AVERAGE(B18:O18)</f>
        <v>360.71428571428572</v>
      </c>
    </row>
    <row r="19" spans="1:16" x14ac:dyDescent="0.25">
      <c r="A19" s="14" t="s">
        <v>16</v>
      </c>
      <c r="B19" s="30">
        <f t="shared" ref="B19:O19" si="6">ROUND(B11-B7,2)</f>
        <v>15.86</v>
      </c>
      <c r="C19" s="30">
        <f t="shared" si="6"/>
        <v>0</v>
      </c>
      <c r="D19" s="30">
        <f t="shared" si="6"/>
        <v>9.26</v>
      </c>
      <c r="E19" s="30">
        <f t="shared" si="6"/>
        <v>1.7</v>
      </c>
      <c r="F19" s="30">
        <f t="shared" si="6"/>
        <v>0</v>
      </c>
      <c r="G19" s="30">
        <f t="shared" si="6"/>
        <v>9.75</v>
      </c>
      <c r="H19" s="30">
        <f t="shared" si="6"/>
        <v>-1.1399999999999999</v>
      </c>
      <c r="I19" s="30">
        <f t="shared" si="6"/>
        <v>0</v>
      </c>
      <c r="J19" s="30">
        <f t="shared" si="6"/>
        <v>0</v>
      </c>
      <c r="K19" s="30">
        <f t="shared" si="6"/>
        <v>7.02</v>
      </c>
      <c r="L19" s="30">
        <f t="shared" si="6"/>
        <v>0</v>
      </c>
      <c r="M19" s="30">
        <f t="shared" si="6"/>
        <v>0</v>
      </c>
      <c r="N19" s="30">
        <f t="shared" si="6"/>
        <v>4.28</v>
      </c>
      <c r="O19" s="31">
        <f t="shared" si="6"/>
        <v>2.0299999999999998</v>
      </c>
      <c r="P19" s="29">
        <f t="shared" si="5"/>
        <v>3.4828571428571422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4665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2923.5714285714284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839</v>
      </c>
      <c r="C22" s="27">
        <f t="shared" si="8"/>
        <v>125</v>
      </c>
      <c r="D22" s="27">
        <f t="shared" si="8"/>
        <v>207</v>
      </c>
      <c r="E22" s="27">
        <f t="shared" si="8"/>
        <v>187</v>
      </c>
      <c r="F22" s="27">
        <f t="shared" si="8"/>
        <v>348</v>
      </c>
      <c r="G22" s="27">
        <f t="shared" si="8"/>
        <v>331</v>
      </c>
      <c r="H22" s="27">
        <f t="shared" si="8"/>
        <v>589</v>
      </c>
      <c r="I22" s="27">
        <f t="shared" si="8"/>
        <v>-142</v>
      </c>
      <c r="J22" s="27">
        <f t="shared" si="8"/>
        <v>-825</v>
      </c>
      <c r="K22" s="27">
        <f t="shared" si="8"/>
        <v>278</v>
      </c>
      <c r="L22" s="27">
        <f t="shared" si="8"/>
        <v>218</v>
      </c>
      <c r="M22" s="27">
        <f t="shared" si="8"/>
        <v>-637</v>
      </c>
      <c r="N22" s="27">
        <f t="shared" si="8"/>
        <v>291</v>
      </c>
      <c r="O22" s="28">
        <f t="shared" si="8"/>
        <v>248</v>
      </c>
      <c r="P22" s="13">
        <f t="shared" ref="P22:P24" si="9">AVERAGE(B22:O22)</f>
        <v>146.92857142857142</v>
      </c>
    </row>
    <row r="23" spans="1:16" x14ac:dyDescent="0.25">
      <c r="A23" s="14" t="s">
        <v>16</v>
      </c>
      <c r="B23" s="30">
        <f t="shared" ref="B23:O23" si="10">ROUND(B15-B11,2)</f>
        <v>-8.6</v>
      </c>
      <c r="C23" s="30">
        <f t="shared" si="10"/>
        <v>0.56999999999999995</v>
      </c>
      <c r="D23" s="30">
        <f t="shared" si="10"/>
        <v>0</v>
      </c>
      <c r="E23" s="30">
        <f t="shared" si="10"/>
        <v>0.6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6.44</v>
      </c>
      <c r="J23" s="30">
        <f t="shared" si="10"/>
        <v>13.23</v>
      </c>
      <c r="K23" s="30">
        <f t="shared" si="10"/>
        <v>-1.22</v>
      </c>
      <c r="L23" s="30">
        <f t="shared" si="10"/>
        <v>0</v>
      </c>
      <c r="M23" s="30">
        <f t="shared" si="10"/>
        <v>14.66</v>
      </c>
      <c r="N23" s="30">
        <f t="shared" si="10"/>
        <v>-1.59</v>
      </c>
      <c r="O23" s="31">
        <f t="shared" si="10"/>
        <v>0</v>
      </c>
      <c r="P23" s="29">
        <f t="shared" si="9"/>
        <v>1.7207142857142856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6" si="12">ROUND(100*(B10-B6)/B6,2)</f>
        <v>-16.489999999999998</v>
      </c>
      <c r="C26" s="35">
        <f t="shared" si="12"/>
        <v>14.56</v>
      </c>
      <c r="D26" s="35">
        <f t="shared" si="12"/>
        <v>7.41</v>
      </c>
      <c r="E26" s="35">
        <f t="shared" si="12"/>
        <v>14.64</v>
      </c>
      <c r="F26" s="35">
        <f t="shared" si="12"/>
        <v>24.19</v>
      </c>
      <c r="G26" s="35">
        <f t="shared" si="12"/>
        <v>-1.22</v>
      </c>
      <c r="H26" s="35">
        <f t="shared" si="12"/>
        <v>11.78</v>
      </c>
      <c r="I26" s="35">
        <f t="shared" si="12"/>
        <v>11</v>
      </c>
      <c r="J26" s="35">
        <f t="shared" si="12"/>
        <v>13.99</v>
      </c>
      <c r="K26" s="35">
        <f t="shared" si="12"/>
        <v>10.33</v>
      </c>
      <c r="L26" s="35">
        <f t="shared" si="12"/>
        <v>11.52</v>
      </c>
      <c r="M26" s="35">
        <f t="shared" si="12"/>
        <v>11.82</v>
      </c>
      <c r="N26" s="35">
        <f t="shared" si="12"/>
        <v>3.75</v>
      </c>
      <c r="O26" s="36">
        <f t="shared" si="12"/>
        <v>7.72</v>
      </c>
      <c r="P26" s="33">
        <f t="shared" ref="P26:P28" si="13">AVERAGE(B26:O26)</f>
        <v>8.9285714285714288</v>
      </c>
    </row>
    <row r="27" spans="1:16" x14ac:dyDescent="0.25">
      <c r="A27" s="14" t="s">
        <v>16</v>
      </c>
      <c r="B27" s="30">
        <f t="shared" ref="B27:O27" si="14">ROUND(100*(B11-B7)/B7,2)</f>
        <v>31.85</v>
      </c>
      <c r="C27" s="30">
        <f t="shared" si="14"/>
        <v>0</v>
      </c>
      <c r="D27" s="30">
        <f t="shared" si="14"/>
        <v>16.16</v>
      </c>
      <c r="E27" s="30">
        <f t="shared" si="14"/>
        <v>3.04</v>
      </c>
      <c r="F27" s="30">
        <f t="shared" si="14"/>
        <v>0</v>
      </c>
      <c r="G27" s="30">
        <f t="shared" si="14"/>
        <v>18.690000000000001</v>
      </c>
      <c r="H27" s="30">
        <f t="shared" si="14"/>
        <v>-1.96</v>
      </c>
      <c r="I27" s="30">
        <f t="shared" si="14"/>
        <v>0</v>
      </c>
      <c r="J27" s="30">
        <f t="shared" si="14"/>
        <v>0</v>
      </c>
      <c r="K27" s="30">
        <f t="shared" si="14"/>
        <v>13</v>
      </c>
      <c r="L27" s="30">
        <f t="shared" si="14"/>
        <v>0</v>
      </c>
      <c r="M27" s="30">
        <f t="shared" si="14"/>
        <v>0</v>
      </c>
      <c r="N27" s="30">
        <f t="shared" si="14"/>
        <v>7.21</v>
      </c>
      <c r="O27" s="31">
        <f t="shared" si="14"/>
        <v>3.78</v>
      </c>
      <c r="P27" s="29">
        <f t="shared" si="13"/>
        <v>6.5550000000000006</v>
      </c>
    </row>
    <row r="28" spans="1:16" ht="15.75" thickBot="1" x14ac:dyDescent="0.3">
      <c r="A28" s="19" t="s">
        <v>17</v>
      </c>
      <c r="B28" s="37">
        <f t="shared" ref="B28:O28" si="15">ROUND(100*(B12-B8)/B8,2)</f>
        <v>10.1</v>
      </c>
      <c r="C28" s="37">
        <f t="shared" si="15"/>
        <v>14.55</v>
      </c>
      <c r="D28" s="37">
        <f t="shared" si="15"/>
        <v>24.79</v>
      </c>
      <c r="E28" s="37">
        <f t="shared" si="15"/>
        <v>18.12</v>
      </c>
      <c r="F28" s="37">
        <f t="shared" si="15"/>
        <v>24.18</v>
      </c>
      <c r="G28" s="37">
        <f t="shared" si="15"/>
        <v>17.23</v>
      </c>
      <c r="H28" s="37">
        <f t="shared" si="15"/>
        <v>9.6</v>
      </c>
      <c r="I28" s="37">
        <f t="shared" si="15"/>
        <v>11</v>
      </c>
      <c r="J28" s="37">
        <f t="shared" si="15"/>
        <v>13.99</v>
      </c>
      <c r="K28" s="37">
        <f t="shared" si="15"/>
        <v>24.68</v>
      </c>
      <c r="L28" s="37">
        <f t="shared" si="15"/>
        <v>11.52</v>
      </c>
      <c r="M28" s="37">
        <f t="shared" si="15"/>
        <v>11.81</v>
      </c>
      <c r="N28" s="37">
        <f t="shared" si="15"/>
        <v>11.22</v>
      </c>
      <c r="O28" s="38">
        <f t="shared" si="15"/>
        <v>11.8</v>
      </c>
      <c r="P28" s="34">
        <f t="shared" si="13"/>
        <v>15.327857142857145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0" si="16">ROUND(100*(B14-B10)/B10,2)</f>
        <v>21.15</v>
      </c>
      <c r="C30" s="35">
        <f t="shared" si="16"/>
        <v>2.54</v>
      </c>
      <c r="D30" s="35">
        <f t="shared" si="16"/>
        <v>4.8899999999999997</v>
      </c>
      <c r="E30" s="35">
        <f t="shared" si="16"/>
        <v>3.92</v>
      </c>
      <c r="F30" s="35">
        <f t="shared" si="16"/>
        <v>7.52</v>
      </c>
      <c r="G30" s="35">
        <f t="shared" si="16"/>
        <v>8.19</v>
      </c>
      <c r="H30" s="35">
        <f t="shared" si="16"/>
        <v>12.96</v>
      </c>
      <c r="I30" s="35">
        <f t="shared" si="16"/>
        <v>-2.98</v>
      </c>
      <c r="J30" s="35">
        <f t="shared" si="16"/>
        <v>-15.99</v>
      </c>
      <c r="K30" s="35">
        <f t="shared" si="16"/>
        <v>6.13</v>
      </c>
      <c r="L30" s="35">
        <f t="shared" si="16"/>
        <v>4.33</v>
      </c>
      <c r="M30" s="35">
        <f t="shared" si="16"/>
        <v>-15.13</v>
      </c>
      <c r="N30" s="35">
        <f t="shared" si="16"/>
        <v>7.06</v>
      </c>
      <c r="O30" s="36">
        <f t="shared" si="16"/>
        <v>5.35</v>
      </c>
      <c r="P30" s="33">
        <f t="shared" ref="P30:P32" si="17">AVERAGE(B30:O30)</f>
        <v>3.5671428571428572</v>
      </c>
    </row>
    <row r="31" spans="1:16" x14ac:dyDescent="0.25">
      <c r="A31" s="14" t="s">
        <v>16</v>
      </c>
      <c r="B31" s="30">
        <f t="shared" ref="B31:O31" si="18">ROUND(100*(B15-B11)/B11,2)</f>
        <v>-13.1</v>
      </c>
      <c r="C31" s="30">
        <f t="shared" si="18"/>
        <v>1</v>
      </c>
      <c r="D31" s="30">
        <f t="shared" si="18"/>
        <v>0</v>
      </c>
      <c r="E31" s="30">
        <f t="shared" si="18"/>
        <v>1.04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0">
        <f t="shared" si="18"/>
        <v>12</v>
      </c>
      <c r="J31" s="30">
        <f t="shared" si="18"/>
        <v>25</v>
      </c>
      <c r="K31" s="30">
        <f t="shared" si="18"/>
        <v>-2</v>
      </c>
      <c r="L31" s="30">
        <f t="shared" si="18"/>
        <v>0</v>
      </c>
      <c r="M31" s="30">
        <f t="shared" si="18"/>
        <v>24.88</v>
      </c>
      <c r="N31" s="30">
        <f t="shared" si="18"/>
        <v>-2.4900000000000002</v>
      </c>
      <c r="O31" s="31">
        <f t="shared" si="18"/>
        <v>0</v>
      </c>
      <c r="P31" s="29">
        <f t="shared" si="17"/>
        <v>3.3092857142857142</v>
      </c>
    </row>
    <row r="32" spans="1:16" ht="15.75" thickBot="1" x14ac:dyDescent="0.3">
      <c r="A32" s="19" t="s">
        <v>17</v>
      </c>
      <c r="B32" s="37">
        <f t="shared" ref="B32:O32" si="19">ROUND(100*(B16-B12)/B12,2)</f>
        <v>5.3</v>
      </c>
      <c r="C32" s="37">
        <f t="shared" si="19"/>
        <v>3.56</v>
      </c>
      <c r="D32" s="37">
        <f t="shared" si="19"/>
        <v>4.8899999999999997</v>
      </c>
      <c r="E32" s="37">
        <f t="shared" si="19"/>
        <v>5</v>
      </c>
      <c r="F32" s="37">
        <f t="shared" si="19"/>
        <v>7.52</v>
      </c>
      <c r="G32" s="37">
        <f t="shared" si="19"/>
        <v>8.19</v>
      </c>
      <c r="H32" s="37">
        <f t="shared" si="19"/>
        <v>12.96</v>
      </c>
      <c r="I32" s="37">
        <f t="shared" si="19"/>
        <v>8.69</v>
      </c>
      <c r="J32" s="37">
        <f t="shared" si="19"/>
        <v>5.01</v>
      </c>
      <c r="K32" s="37">
        <f t="shared" si="19"/>
        <v>4</v>
      </c>
      <c r="L32" s="37">
        <f t="shared" si="19"/>
        <v>4.34</v>
      </c>
      <c r="M32" s="37">
        <f t="shared" si="19"/>
        <v>6</v>
      </c>
      <c r="N32" s="37">
        <f t="shared" si="19"/>
        <v>4.4000000000000004</v>
      </c>
      <c r="O32" s="38">
        <f t="shared" si="19"/>
        <v>5.35</v>
      </c>
      <c r="P32" s="34">
        <f t="shared" si="17"/>
        <v>6.0864285714285717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2"/>
  <sheetViews>
    <sheetView topLeftCell="A13" zoomScaleNormal="100" workbookViewId="0">
      <selection activeCell="T7" sqref="T7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11.5703125" style="3" customWidth="1"/>
    <col min="17" max="16384" width="9.140625" style="1"/>
  </cols>
  <sheetData>
    <row r="1" spans="1:16" ht="18.75" x14ac:dyDescent="0.3">
      <c r="B1" s="48" t="s">
        <v>33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3815</v>
      </c>
      <c r="C6" s="12">
        <f>ROUND(12*C8/C7,0)</f>
        <v>3778</v>
      </c>
      <c r="D6" s="12">
        <f t="shared" ref="D6:O6" si="0">ROUND(12*D8/D7,0)</f>
        <v>3545</v>
      </c>
      <c r="E6" s="12">
        <f t="shared" si="0"/>
        <v>3663</v>
      </c>
      <c r="F6" s="12">
        <f t="shared" si="0"/>
        <v>3311</v>
      </c>
      <c r="G6" s="12">
        <f t="shared" si="0"/>
        <v>3708</v>
      </c>
      <c r="H6" s="12">
        <f t="shared" si="0"/>
        <v>3597</v>
      </c>
      <c r="I6" s="12">
        <f t="shared" si="0"/>
        <v>3626</v>
      </c>
      <c r="J6" s="12">
        <f t="shared" si="0"/>
        <v>4023</v>
      </c>
      <c r="K6" s="12">
        <f t="shared" si="0"/>
        <v>3555</v>
      </c>
      <c r="L6" s="12">
        <f t="shared" si="0"/>
        <v>3889</v>
      </c>
      <c r="M6" s="12">
        <f t="shared" si="0"/>
        <v>3347</v>
      </c>
      <c r="N6" s="12">
        <f t="shared" si="0"/>
        <v>3502</v>
      </c>
      <c r="O6" s="12">
        <f t="shared" si="0"/>
        <v>3822</v>
      </c>
      <c r="P6" s="13">
        <f t="shared" ref="P6:P8" si="1">SUMIF(B6:O6,"&gt;0")/COUNTIF(B6:O6,"&gt;0")</f>
        <v>3655.7857142857142</v>
      </c>
    </row>
    <row r="7" spans="1:16" x14ac:dyDescent="0.25">
      <c r="A7" s="14" t="s">
        <v>16</v>
      </c>
      <c r="B7" s="15">
        <v>61.997999999999998</v>
      </c>
      <c r="C7" s="15">
        <v>64.941176725509109</v>
      </c>
      <c r="D7" s="15">
        <v>63.697599999999994</v>
      </c>
      <c r="E7" s="15">
        <v>63.55</v>
      </c>
      <c r="F7" s="15">
        <v>65.952647838775235</v>
      </c>
      <c r="G7" s="16">
        <v>57.55</v>
      </c>
      <c r="H7" s="15">
        <v>66.016134811461768</v>
      </c>
      <c r="I7" s="15">
        <v>63.61</v>
      </c>
      <c r="J7" s="15">
        <v>59.52226467449465</v>
      </c>
      <c r="K7" s="15">
        <v>62.473999999999997</v>
      </c>
      <c r="L7" s="15">
        <v>61.23</v>
      </c>
      <c r="M7" s="15">
        <v>66.28</v>
      </c>
      <c r="N7" s="15">
        <v>67.43300623582553</v>
      </c>
      <c r="O7" s="17">
        <v>60.370620481248146</v>
      </c>
      <c r="P7" s="18">
        <f t="shared" si="1"/>
        <v>63.187532197665327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18819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 t="shared" si="1"/>
        <v>19219.714285714286</v>
      </c>
    </row>
    <row r="9" spans="1:16" s="5" customFormat="1" ht="19.5" thickBot="1" x14ac:dyDescent="0.3">
      <c r="A9" s="50"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3793</v>
      </c>
      <c r="C10" s="12">
        <f t="shared" ref="C10:O10" si="2">ROUND(12*C12/C11,0)</f>
        <v>4328</v>
      </c>
      <c r="D10" s="12">
        <f t="shared" si="2"/>
        <v>3753</v>
      </c>
      <c r="E10" s="12">
        <f t="shared" si="2"/>
        <v>4214</v>
      </c>
      <c r="F10" s="12">
        <f t="shared" si="2"/>
        <v>4112</v>
      </c>
      <c r="G10" s="12">
        <f t="shared" si="2"/>
        <v>2853</v>
      </c>
      <c r="H10" s="12">
        <f t="shared" si="2"/>
        <v>4022</v>
      </c>
      <c r="I10" s="12">
        <f t="shared" si="2"/>
        <v>4024</v>
      </c>
      <c r="J10" s="12">
        <f t="shared" si="2"/>
        <v>4586</v>
      </c>
      <c r="K10" s="12">
        <f t="shared" si="2"/>
        <v>3923</v>
      </c>
      <c r="L10" s="12">
        <f t="shared" si="2"/>
        <v>4337</v>
      </c>
      <c r="M10" s="12">
        <f t="shared" si="2"/>
        <v>3742</v>
      </c>
      <c r="N10" s="12">
        <f t="shared" si="2"/>
        <v>3638</v>
      </c>
      <c r="O10" s="12">
        <f t="shared" si="2"/>
        <v>4118</v>
      </c>
      <c r="P10" s="13">
        <f>SUMIF(B10:O10,"&gt;0")/COUNTIF(B10:O10,"&gt;0")</f>
        <v>3960.2142857142858</v>
      </c>
    </row>
    <row r="11" spans="1:16" s="5" customFormat="1" x14ac:dyDescent="0.25">
      <c r="A11" s="14" t="s">
        <v>16</v>
      </c>
      <c r="B11" s="15">
        <v>68.657399936021932</v>
      </c>
      <c r="C11" s="15">
        <v>64.941176725509109</v>
      </c>
      <c r="D11" s="15">
        <v>75.084639999999993</v>
      </c>
      <c r="E11" s="15">
        <v>65.25</v>
      </c>
      <c r="F11" s="15">
        <v>65.952647838775235</v>
      </c>
      <c r="G11" s="16">
        <v>87.71</v>
      </c>
      <c r="H11" s="15">
        <v>64.721700795550731</v>
      </c>
      <c r="I11" s="15">
        <v>63.61</v>
      </c>
      <c r="J11" s="15">
        <v>59.52226467449465</v>
      </c>
      <c r="K11" s="15">
        <v>70.596000000000004</v>
      </c>
      <c r="L11" s="15">
        <v>61.23</v>
      </c>
      <c r="M11" s="15">
        <v>66.28</v>
      </c>
      <c r="N11" s="15">
        <v>72.200750501300149</v>
      </c>
      <c r="O11" s="17">
        <v>62.654973006708815</v>
      </c>
      <c r="P11" s="18">
        <f t="shared" ref="P11:P12" si="3">SUMIF(B11:O11,"&gt;0")/COUNTIF(B11:O11,"&gt;0")</f>
        <v>67.743682391311467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 t="shared" si="3"/>
        <v>22143.285714285714</v>
      </c>
    </row>
    <row r="13" spans="1:16" s="5" customFormat="1" ht="19.5" thickBot="1" x14ac:dyDescent="0.3">
      <c r="A13" s="50"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4302</v>
      </c>
      <c r="C14" s="12">
        <f>ROUND(12*C16/C15,0)</f>
        <v>4437</v>
      </c>
      <c r="D14" s="12">
        <f t="shared" ref="D14:O14" si="4">ROUND(12*D16/D15,0)</f>
        <v>3937</v>
      </c>
      <c r="E14" s="12">
        <f t="shared" si="4"/>
        <v>4385</v>
      </c>
      <c r="F14" s="12">
        <f t="shared" si="4"/>
        <v>4421</v>
      </c>
      <c r="G14" s="12">
        <f t="shared" si="4"/>
        <v>3086</v>
      </c>
      <c r="H14" s="12">
        <f t="shared" si="4"/>
        <v>4543</v>
      </c>
      <c r="I14" s="12">
        <f t="shared" si="4"/>
        <v>3905</v>
      </c>
      <c r="J14" s="12">
        <f t="shared" si="4"/>
        <v>3852</v>
      </c>
      <c r="K14" s="12">
        <f t="shared" si="4"/>
        <v>4163</v>
      </c>
      <c r="L14" s="12">
        <f t="shared" si="4"/>
        <v>4526</v>
      </c>
      <c r="M14" s="12">
        <f t="shared" si="4"/>
        <v>3177</v>
      </c>
      <c r="N14" s="12">
        <f t="shared" si="4"/>
        <v>3893</v>
      </c>
      <c r="O14" s="12">
        <f t="shared" si="4"/>
        <v>4338</v>
      </c>
      <c r="P14" s="13">
        <f>SUMIF(B14:O14,"&gt;0")/COUNTIF(B14:O14,"&gt;0")</f>
        <v>4068.9285714285716</v>
      </c>
    </row>
    <row r="15" spans="1:16" s="5" customFormat="1" x14ac:dyDescent="0.25">
      <c r="A15" s="14" t="s">
        <v>16</v>
      </c>
      <c r="B15" s="15">
        <v>63.74</v>
      </c>
      <c r="C15" s="15">
        <v>65.590588492764198</v>
      </c>
      <c r="D15" s="15">
        <v>75.084639999999993</v>
      </c>
      <c r="E15" s="15">
        <v>65.849999999999994</v>
      </c>
      <c r="F15" s="15">
        <v>65.952647838775235</v>
      </c>
      <c r="G15" s="16">
        <v>87.71</v>
      </c>
      <c r="H15" s="15">
        <v>64.721700795550731</v>
      </c>
      <c r="I15" s="15">
        <v>71.25</v>
      </c>
      <c r="J15" s="15">
        <v>74.402830843118309</v>
      </c>
      <c r="K15" s="15">
        <v>69.183999999999997</v>
      </c>
      <c r="L15" s="15">
        <v>61.23</v>
      </c>
      <c r="M15" s="15">
        <v>82.77</v>
      </c>
      <c r="N15" s="15">
        <v>70.4349192918651</v>
      </c>
      <c r="O15" s="17">
        <v>62.654973006708815</v>
      </c>
      <c r="P15" s="18">
        <f t="shared" ref="P15:P16" si="5">SUMIF(B15:O15,"&gt;0")/COUNTIF(B15:O15,"&gt;0")</f>
        <v>70.041164304913025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5"/>
        <v>23480.714285714286</v>
      </c>
    </row>
    <row r="17" spans="1:16" ht="19.5" thickBot="1" x14ac:dyDescent="0.3">
      <c r="A17" s="45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6">ROUND(B10-B6,0)</f>
        <v>-22</v>
      </c>
      <c r="C18" s="27">
        <f t="shared" si="6"/>
        <v>550</v>
      </c>
      <c r="D18" s="27">
        <f t="shared" si="6"/>
        <v>208</v>
      </c>
      <c r="E18" s="27">
        <f t="shared" si="6"/>
        <v>551</v>
      </c>
      <c r="F18" s="27">
        <f t="shared" si="6"/>
        <v>801</v>
      </c>
      <c r="G18" s="27">
        <f t="shared" si="6"/>
        <v>-855</v>
      </c>
      <c r="H18" s="27">
        <f t="shared" si="6"/>
        <v>425</v>
      </c>
      <c r="I18" s="27">
        <f t="shared" si="6"/>
        <v>398</v>
      </c>
      <c r="J18" s="27">
        <f t="shared" si="6"/>
        <v>563</v>
      </c>
      <c r="K18" s="27">
        <f t="shared" si="6"/>
        <v>368</v>
      </c>
      <c r="L18" s="27">
        <f t="shared" si="6"/>
        <v>448</v>
      </c>
      <c r="M18" s="27">
        <f t="shared" si="6"/>
        <v>395</v>
      </c>
      <c r="N18" s="27">
        <f t="shared" si="6"/>
        <v>136</v>
      </c>
      <c r="O18" s="28">
        <f t="shared" si="6"/>
        <v>296</v>
      </c>
      <c r="P18" s="13">
        <f t="shared" ref="P18:P20" si="7">AVERAGE(B18:O18)</f>
        <v>304.42857142857144</v>
      </c>
    </row>
    <row r="19" spans="1:16" x14ac:dyDescent="0.25">
      <c r="A19" s="14" t="s">
        <v>16</v>
      </c>
      <c r="B19" s="30">
        <f t="shared" ref="B19:O19" si="8">ROUND(B11-B7,2)</f>
        <v>6.66</v>
      </c>
      <c r="C19" s="30">
        <f t="shared" si="8"/>
        <v>0</v>
      </c>
      <c r="D19" s="30">
        <f t="shared" si="8"/>
        <v>11.39</v>
      </c>
      <c r="E19" s="30">
        <f t="shared" si="8"/>
        <v>1.7</v>
      </c>
      <c r="F19" s="30">
        <f t="shared" si="8"/>
        <v>0</v>
      </c>
      <c r="G19" s="30">
        <f t="shared" si="8"/>
        <v>30.16</v>
      </c>
      <c r="H19" s="30">
        <f t="shared" si="8"/>
        <v>-1.29</v>
      </c>
      <c r="I19" s="30">
        <f t="shared" si="8"/>
        <v>0</v>
      </c>
      <c r="J19" s="30">
        <f t="shared" si="8"/>
        <v>0</v>
      </c>
      <c r="K19" s="30">
        <f t="shared" si="8"/>
        <v>8.1199999999999992</v>
      </c>
      <c r="L19" s="30">
        <f t="shared" si="8"/>
        <v>0</v>
      </c>
      <c r="M19" s="30">
        <f t="shared" si="8"/>
        <v>0</v>
      </c>
      <c r="N19" s="30">
        <f t="shared" si="8"/>
        <v>4.7699999999999996</v>
      </c>
      <c r="O19" s="31">
        <f t="shared" si="8"/>
        <v>2.2799999999999998</v>
      </c>
      <c r="P19" s="29">
        <f t="shared" si="7"/>
        <v>4.5564285714285706</v>
      </c>
    </row>
    <row r="20" spans="1:16" ht="15.75" thickBot="1" x14ac:dyDescent="0.3">
      <c r="A20" s="19" t="s">
        <v>17</v>
      </c>
      <c r="B20" s="39">
        <f t="shared" ref="B20:O20" si="9">ROUND(B12-B8,0)</f>
        <v>1990</v>
      </c>
      <c r="C20" s="39">
        <f t="shared" si="9"/>
        <v>2974</v>
      </c>
      <c r="D20" s="39">
        <f t="shared" si="9"/>
        <v>4665</v>
      </c>
      <c r="E20" s="39">
        <f t="shared" si="9"/>
        <v>3515</v>
      </c>
      <c r="F20" s="39">
        <f t="shared" si="9"/>
        <v>4400</v>
      </c>
      <c r="G20" s="39">
        <f t="shared" si="9"/>
        <v>3065</v>
      </c>
      <c r="H20" s="39">
        <f t="shared" si="9"/>
        <v>1900</v>
      </c>
      <c r="I20" s="39">
        <f t="shared" si="9"/>
        <v>2114</v>
      </c>
      <c r="J20" s="39">
        <f t="shared" si="9"/>
        <v>2791</v>
      </c>
      <c r="K20" s="39">
        <f t="shared" si="9"/>
        <v>4568</v>
      </c>
      <c r="L20" s="39">
        <f t="shared" si="9"/>
        <v>2286</v>
      </c>
      <c r="M20" s="39">
        <f t="shared" si="9"/>
        <v>2184</v>
      </c>
      <c r="N20" s="39">
        <f t="shared" si="9"/>
        <v>2208</v>
      </c>
      <c r="O20" s="40">
        <f t="shared" si="9"/>
        <v>2270</v>
      </c>
      <c r="P20" s="41">
        <f t="shared" si="7"/>
        <v>2923.5714285714284</v>
      </c>
    </row>
    <row r="21" spans="1:16" ht="19.5" thickBot="1" x14ac:dyDescent="0.3">
      <c r="A21" s="45" t="s">
        <v>31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10">ROUND(B14-B10,0)</f>
        <v>509</v>
      </c>
      <c r="C22" s="27">
        <f t="shared" si="10"/>
        <v>109</v>
      </c>
      <c r="D22" s="27">
        <f t="shared" si="10"/>
        <v>184</v>
      </c>
      <c r="E22" s="27">
        <f t="shared" si="10"/>
        <v>171</v>
      </c>
      <c r="F22" s="27">
        <f t="shared" si="10"/>
        <v>309</v>
      </c>
      <c r="G22" s="27">
        <f t="shared" si="10"/>
        <v>233</v>
      </c>
      <c r="H22" s="27">
        <f t="shared" si="10"/>
        <v>521</v>
      </c>
      <c r="I22" s="27">
        <f t="shared" si="10"/>
        <v>-119</v>
      </c>
      <c r="J22" s="27">
        <f t="shared" si="10"/>
        <v>-734</v>
      </c>
      <c r="K22" s="27">
        <f t="shared" si="10"/>
        <v>240</v>
      </c>
      <c r="L22" s="27">
        <f t="shared" si="10"/>
        <v>189</v>
      </c>
      <c r="M22" s="27">
        <f t="shared" si="10"/>
        <v>-565</v>
      </c>
      <c r="N22" s="27">
        <f t="shared" si="10"/>
        <v>255</v>
      </c>
      <c r="O22" s="28">
        <f t="shared" si="10"/>
        <v>220</v>
      </c>
      <c r="P22" s="13">
        <f t="shared" ref="P22:P24" si="11">AVERAGE(B22:O22)</f>
        <v>108.71428571428571</v>
      </c>
    </row>
    <row r="23" spans="1:16" x14ac:dyDescent="0.25">
      <c r="A23" s="14" t="s">
        <v>16</v>
      </c>
      <c r="B23" s="30">
        <f t="shared" ref="B23:O23" si="12">ROUND(B15-B11,2)</f>
        <v>-4.92</v>
      </c>
      <c r="C23" s="30">
        <f t="shared" si="12"/>
        <v>0.65</v>
      </c>
      <c r="D23" s="30">
        <f t="shared" si="12"/>
        <v>0</v>
      </c>
      <c r="E23" s="30">
        <f t="shared" si="12"/>
        <v>0.6</v>
      </c>
      <c r="F23" s="30">
        <f t="shared" si="12"/>
        <v>0</v>
      </c>
      <c r="G23" s="30">
        <f t="shared" si="12"/>
        <v>0</v>
      </c>
      <c r="H23" s="30">
        <f t="shared" si="12"/>
        <v>0</v>
      </c>
      <c r="I23" s="30">
        <f t="shared" si="12"/>
        <v>7.64</v>
      </c>
      <c r="J23" s="30">
        <f t="shared" si="12"/>
        <v>14.88</v>
      </c>
      <c r="K23" s="30">
        <f t="shared" si="12"/>
        <v>-1.41</v>
      </c>
      <c r="L23" s="30">
        <f t="shared" si="12"/>
        <v>0</v>
      </c>
      <c r="M23" s="30">
        <f t="shared" si="12"/>
        <v>16.489999999999998</v>
      </c>
      <c r="N23" s="30">
        <f t="shared" si="12"/>
        <v>-1.77</v>
      </c>
      <c r="O23" s="31">
        <f t="shared" si="12"/>
        <v>0</v>
      </c>
      <c r="P23" s="29">
        <f t="shared" si="11"/>
        <v>2.2971428571428567</v>
      </c>
    </row>
    <row r="24" spans="1:16" ht="15.75" thickBot="1" x14ac:dyDescent="0.3">
      <c r="A24" s="19" t="s">
        <v>17</v>
      </c>
      <c r="B24" s="39">
        <f t="shared" ref="B24:O24" si="13">ROUND(B16-B12,0)</f>
        <v>1150</v>
      </c>
      <c r="C24" s="39">
        <f t="shared" si="13"/>
        <v>834</v>
      </c>
      <c r="D24" s="39">
        <f t="shared" si="13"/>
        <v>1148</v>
      </c>
      <c r="E24" s="39">
        <f t="shared" si="13"/>
        <v>1146</v>
      </c>
      <c r="F24" s="39">
        <f t="shared" si="13"/>
        <v>1700</v>
      </c>
      <c r="G24" s="39">
        <f t="shared" si="13"/>
        <v>1708</v>
      </c>
      <c r="H24" s="39">
        <f t="shared" si="13"/>
        <v>2810</v>
      </c>
      <c r="I24" s="39">
        <f t="shared" si="13"/>
        <v>1853</v>
      </c>
      <c r="J24" s="39">
        <f t="shared" si="13"/>
        <v>1140</v>
      </c>
      <c r="K24" s="39">
        <f t="shared" si="13"/>
        <v>923</v>
      </c>
      <c r="L24" s="39">
        <f t="shared" si="13"/>
        <v>960</v>
      </c>
      <c r="M24" s="39">
        <f t="shared" si="13"/>
        <v>1240</v>
      </c>
      <c r="N24" s="39">
        <f t="shared" si="13"/>
        <v>962</v>
      </c>
      <c r="O24" s="40">
        <f t="shared" si="13"/>
        <v>1150</v>
      </c>
      <c r="P24" s="41">
        <f t="shared" si="11"/>
        <v>1337.4285714285713</v>
      </c>
    </row>
    <row r="25" spans="1:16" ht="19.5" thickBot="1" x14ac:dyDescent="0.3">
      <c r="A25" s="45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6" si="14">ROUND(100*(B10-B6)/B6,2)</f>
        <v>-0.57999999999999996</v>
      </c>
      <c r="C26" s="35">
        <f t="shared" si="14"/>
        <v>14.56</v>
      </c>
      <c r="D26" s="35">
        <f t="shared" si="14"/>
        <v>5.87</v>
      </c>
      <c r="E26" s="35">
        <f t="shared" si="14"/>
        <v>15.04</v>
      </c>
      <c r="F26" s="35">
        <f t="shared" si="14"/>
        <v>24.19</v>
      </c>
      <c r="G26" s="35">
        <f t="shared" si="14"/>
        <v>-23.06</v>
      </c>
      <c r="H26" s="35">
        <f t="shared" si="14"/>
        <v>11.82</v>
      </c>
      <c r="I26" s="35">
        <f t="shared" si="14"/>
        <v>10.98</v>
      </c>
      <c r="J26" s="35">
        <f t="shared" si="14"/>
        <v>13.99</v>
      </c>
      <c r="K26" s="35">
        <f t="shared" si="14"/>
        <v>10.35</v>
      </c>
      <c r="L26" s="35">
        <f t="shared" si="14"/>
        <v>11.52</v>
      </c>
      <c r="M26" s="35">
        <f t="shared" si="14"/>
        <v>11.8</v>
      </c>
      <c r="N26" s="35">
        <f t="shared" si="14"/>
        <v>3.88</v>
      </c>
      <c r="O26" s="36">
        <f t="shared" si="14"/>
        <v>7.74</v>
      </c>
      <c r="P26" s="33">
        <f t="shared" ref="P26:P28" si="15">AVERAGE(B26:O26)</f>
        <v>8.4357142857142833</v>
      </c>
    </row>
    <row r="27" spans="1:16" x14ac:dyDescent="0.25">
      <c r="A27" s="14" t="s">
        <v>16</v>
      </c>
      <c r="B27" s="30">
        <f t="shared" ref="B27:O27" si="16">ROUND(100*(B11-B7)/B7,2)</f>
        <v>10.74</v>
      </c>
      <c r="C27" s="30">
        <f t="shared" si="16"/>
        <v>0</v>
      </c>
      <c r="D27" s="30">
        <f t="shared" si="16"/>
        <v>17.88</v>
      </c>
      <c r="E27" s="30">
        <f t="shared" si="16"/>
        <v>2.68</v>
      </c>
      <c r="F27" s="30">
        <f t="shared" si="16"/>
        <v>0</v>
      </c>
      <c r="G27" s="30">
        <f t="shared" si="16"/>
        <v>52.41</v>
      </c>
      <c r="H27" s="30">
        <f t="shared" si="16"/>
        <v>-1.96</v>
      </c>
      <c r="I27" s="30">
        <f t="shared" si="16"/>
        <v>0</v>
      </c>
      <c r="J27" s="30">
        <f t="shared" si="16"/>
        <v>0</v>
      </c>
      <c r="K27" s="30">
        <f t="shared" si="16"/>
        <v>13</v>
      </c>
      <c r="L27" s="30">
        <f t="shared" si="16"/>
        <v>0</v>
      </c>
      <c r="M27" s="30">
        <f t="shared" si="16"/>
        <v>0</v>
      </c>
      <c r="N27" s="30">
        <f t="shared" si="16"/>
        <v>7.07</v>
      </c>
      <c r="O27" s="31">
        <f t="shared" si="16"/>
        <v>3.78</v>
      </c>
      <c r="P27" s="29">
        <f t="shared" si="15"/>
        <v>7.5428571428571427</v>
      </c>
    </row>
    <row r="28" spans="1:16" ht="15.75" thickBot="1" x14ac:dyDescent="0.3">
      <c r="A28" s="19" t="s">
        <v>17</v>
      </c>
      <c r="B28" s="37">
        <f t="shared" ref="B28:O28" si="17">ROUND(100*(B12-B8)/B8,2)</f>
        <v>10.1</v>
      </c>
      <c r="C28" s="37">
        <f t="shared" si="17"/>
        <v>14.55</v>
      </c>
      <c r="D28" s="37">
        <f t="shared" si="17"/>
        <v>24.79</v>
      </c>
      <c r="E28" s="37">
        <f t="shared" si="17"/>
        <v>18.12</v>
      </c>
      <c r="F28" s="37">
        <f t="shared" si="17"/>
        <v>24.18</v>
      </c>
      <c r="G28" s="37">
        <f t="shared" si="17"/>
        <v>17.23</v>
      </c>
      <c r="H28" s="37">
        <f t="shared" si="17"/>
        <v>9.6</v>
      </c>
      <c r="I28" s="37">
        <f t="shared" si="17"/>
        <v>11</v>
      </c>
      <c r="J28" s="37">
        <f t="shared" si="17"/>
        <v>13.99</v>
      </c>
      <c r="K28" s="37">
        <f t="shared" si="17"/>
        <v>24.68</v>
      </c>
      <c r="L28" s="37">
        <f t="shared" si="17"/>
        <v>11.52</v>
      </c>
      <c r="M28" s="37">
        <f t="shared" si="17"/>
        <v>11.81</v>
      </c>
      <c r="N28" s="37">
        <f t="shared" si="17"/>
        <v>11.22</v>
      </c>
      <c r="O28" s="38">
        <f t="shared" si="17"/>
        <v>11.8</v>
      </c>
      <c r="P28" s="34">
        <f t="shared" si="15"/>
        <v>15.327857142857145</v>
      </c>
    </row>
    <row r="29" spans="1:16" ht="19.5" thickBot="1" x14ac:dyDescent="0.3">
      <c r="A29" s="45" t="s">
        <v>32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0" si="18">ROUND(100*(B14-B10)/B10,2)</f>
        <v>13.42</v>
      </c>
      <c r="C30" s="35">
        <f t="shared" si="18"/>
        <v>2.52</v>
      </c>
      <c r="D30" s="35">
        <f t="shared" si="18"/>
        <v>4.9000000000000004</v>
      </c>
      <c r="E30" s="35">
        <f t="shared" si="18"/>
        <v>4.0599999999999996</v>
      </c>
      <c r="F30" s="35">
        <f t="shared" si="18"/>
        <v>7.51</v>
      </c>
      <c r="G30" s="35">
        <f t="shared" si="18"/>
        <v>8.17</v>
      </c>
      <c r="H30" s="35">
        <f t="shared" si="18"/>
        <v>12.95</v>
      </c>
      <c r="I30" s="35">
        <f t="shared" si="18"/>
        <v>-2.96</v>
      </c>
      <c r="J30" s="35">
        <f t="shared" si="18"/>
        <v>-16.010000000000002</v>
      </c>
      <c r="K30" s="35">
        <f t="shared" si="18"/>
        <v>6.12</v>
      </c>
      <c r="L30" s="35">
        <f t="shared" si="18"/>
        <v>4.3600000000000003</v>
      </c>
      <c r="M30" s="35">
        <f t="shared" si="18"/>
        <v>-15.1</v>
      </c>
      <c r="N30" s="35">
        <f t="shared" si="18"/>
        <v>7.01</v>
      </c>
      <c r="O30" s="36">
        <f t="shared" si="18"/>
        <v>5.34</v>
      </c>
      <c r="P30" s="33">
        <f t="shared" ref="P30:P32" si="19">AVERAGE(B30:O30)</f>
        <v>3.020714285714285</v>
      </c>
    </row>
    <row r="31" spans="1:16" x14ac:dyDescent="0.25">
      <c r="A31" s="14" t="s">
        <v>16</v>
      </c>
      <c r="B31" s="30">
        <f t="shared" ref="B31:O31" si="20">ROUND(100*(B15-B11)/B11,2)</f>
        <v>-7.16</v>
      </c>
      <c r="C31" s="30">
        <f t="shared" si="20"/>
        <v>1</v>
      </c>
      <c r="D31" s="30">
        <f t="shared" si="20"/>
        <v>0</v>
      </c>
      <c r="E31" s="30">
        <f t="shared" si="20"/>
        <v>0.92</v>
      </c>
      <c r="F31" s="30">
        <f t="shared" si="20"/>
        <v>0</v>
      </c>
      <c r="G31" s="30">
        <f t="shared" si="20"/>
        <v>0</v>
      </c>
      <c r="H31" s="30">
        <f t="shared" si="20"/>
        <v>0</v>
      </c>
      <c r="I31" s="30">
        <f t="shared" si="20"/>
        <v>12.01</v>
      </c>
      <c r="J31" s="30">
        <f t="shared" si="20"/>
        <v>25</v>
      </c>
      <c r="K31" s="30">
        <f t="shared" si="20"/>
        <v>-2</v>
      </c>
      <c r="L31" s="30">
        <f t="shared" si="20"/>
        <v>0</v>
      </c>
      <c r="M31" s="30">
        <f t="shared" si="20"/>
        <v>24.88</v>
      </c>
      <c r="N31" s="30">
        <f t="shared" si="20"/>
        <v>-2.4500000000000002</v>
      </c>
      <c r="O31" s="31">
        <f t="shared" si="20"/>
        <v>0</v>
      </c>
      <c r="P31" s="29">
        <f t="shared" si="19"/>
        <v>3.7285714285714282</v>
      </c>
    </row>
    <row r="32" spans="1:16" ht="15.75" thickBot="1" x14ac:dyDescent="0.3">
      <c r="A32" s="19" t="s">
        <v>17</v>
      </c>
      <c r="B32" s="37">
        <f t="shared" ref="B32:O32" si="21">ROUND(100*(B16-B12)/B12,2)</f>
        <v>5.3</v>
      </c>
      <c r="C32" s="37">
        <f t="shared" si="21"/>
        <v>3.56</v>
      </c>
      <c r="D32" s="37">
        <f t="shared" si="21"/>
        <v>4.8899999999999997</v>
      </c>
      <c r="E32" s="37">
        <f t="shared" si="21"/>
        <v>5</v>
      </c>
      <c r="F32" s="37">
        <f t="shared" si="21"/>
        <v>7.52</v>
      </c>
      <c r="G32" s="37">
        <f t="shared" si="21"/>
        <v>8.19</v>
      </c>
      <c r="H32" s="37">
        <f t="shared" si="21"/>
        <v>12.96</v>
      </c>
      <c r="I32" s="37">
        <f t="shared" si="21"/>
        <v>8.69</v>
      </c>
      <c r="J32" s="37">
        <f t="shared" si="21"/>
        <v>5.01</v>
      </c>
      <c r="K32" s="37">
        <f t="shared" si="21"/>
        <v>4</v>
      </c>
      <c r="L32" s="37">
        <f t="shared" si="21"/>
        <v>4.34</v>
      </c>
      <c r="M32" s="37">
        <f t="shared" si="21"/>
        <v>6</v>
      </c>
      <c r="N32" s="37">
        <f t="shared" si="21"/>
        <v>4.4000000000000004</v>
      </c>
      <c r="O32" s="38">
        <f t="shared" si="21"/>
        <v>5.35</v>
      </c>
      <c r="P32" s="34">
        <f t="shared" si="19"/>
        <v>6.0864285714285717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2020-04-21T12:34:35Z</cp:lastPrinted>
  <dcterms:created xsi:type="dcterms:W3CDTF">2013-07-15T08:35:23Z</dcterms:created>
  <dcterms:modified xsi:type="dcterms:W3CDTF">2021-07-19T07:39:27Z</dcterms:modified>
</cp:coreProperties>
</file>